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31.01.2020\"/>
    </mc:Choice>
  </mc:AlternateContent>
  <bookViews>
    <workbookView xWindow="0" yWindow="0" windowWidth="21576" windowHeight="8052" tabRatio="917" firstSheet="6" activeTab="48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D6" i="61"/>
  <c r="D4" i="61" s="1"/>
  <c r="G4" i="40" s="1"/>
  <c r="A4" i="40" s="1"/>
  <c r="C6" i="61"/>
  <c r="C4" i="61" s="1"/>
  <c r="G4" i="61"/>
  <c r="F4" i="61"/>
  <c r="E4" i="61"/>
  <c r="D5" i="30" s="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7" i="49"/>
  <c r="E117" i="49"/>
  <c r="D117" i="49"/>
  <c r="C117" i="49"/>
  <c r="B117" i="49"/>
  <c r="F105" i="49"/>
  <c r="E105" i="49"/>
  <c r="D105" i="49"/>
  <c r="C105" i="49"/>
  <c r="C96" i="49" s="1"/>
  <c r="B105" i="49"/>
  <c r="F103" i="49"/>
  <c r="E103" i="49"/>
  <c r="D103" i="49"/>
  <c r="D96" i="49" s="1"/>
  <c r="C103" i="49"/>
  <c r="B103" i="49"/>
  <c r="F97" i="49"/>
  <c r="E97" i="49"/>
  <c r="E96" i="49" s="1"/>
  <c r="D97" i="49"/>
  <c r="C97" i="49"/>
  <c r="B97" i="49"/>
  <c r="G96" i="49"/>
  <c r="G80" i="49" s="1"/>
  <c r="F94" i="49"/>
  <c r="E94" i="49"/>
  <c r="D94" i="49"/>
  <c r="D81" i="49" s="1"/>
  <c r="D80" i="49" s="1"/>
  <c r="C94" i="49"/>
  <c r="B94" i="49"/>
  <c r="F90" i="49"/>
  <c r="E90" i="49"/>
  <c r="E81" i="49" s="1"/>
  <c r="E80" i="49" s="1"/>
  <c r="D90" i="49"/>
  <c r="C90" i="49"/>
  <c r="B90" i="49"/>
  <c r="F82" i="49"/>
  <c r="F81" i="49" s="1"/>
  <c r="E82" i="49"/>
  <c r="D82" i="49"/>
  <c r="C82" i="49"/>
  <c r="C81" i="49" s="1"/>
  <c r="B82" i="49"/>
  <c r="B81" i="49" s="1"/>
  <c r="G81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E48" i="49" s="1"/>
  <c r="D64" i="49"/>
  <c r="C64" i="49"/>
  <c r="B64" i="49"/>
  <c r="F56" i="49"/>
  <c r="F48" i="49" s="1"/>
  <c r="E56" i="49"/>
  <c r="D56" i="49"/>
  <c r="C56" i="49"/>
  <c r="B56" i="49"/>
  <c r="B48" i="49" s="1"/>
  <c r="F49" i="49"/>
  <c r="E49" i="49"/>
  <c r="D49" i="49"/>
  <c r="C49" i="49"/>
  <c r="C48" i="49" s="1"/>
  <c r="B49" i="49"/>
  <c r="G48" i="49"/>
  <c r="F46" i="49"/>
  <c r="F8" i="49" s="1"/>
  <c r="F7" i="49" s="1"/>
  <c r="E46" i="49"/>
  <c r="D46" i="49"/>
  <c r="C46" i="49"/>
  <c r="B46" i="49"/>
  <c r="B8" i="49" s="1"/>
  <c r="B7" i="49" s="1"/>
  <c r="F9" i="49"/>
  <c r="E9" i="49"/>
  <c r="D9" i="49"/>
  <c r="D8" i="49" s="1"/>
  <c r="C9" i="49"/>
  <c r="C8" i="49" s="1"/>
  <c r="C7" i="49" s="1"/>
  <c r="B9" i="49"/>
  <c r="G8" i="49"/>
  <c r="E8" i="49"/>
  <c r="G7" i="49"/>
  <c r="A6" i="49"/>
  <c r="G4" i="49"/>
  <c r="A2" i="49"/>
  <c r="F117" i="48"/>
  <c r="E117" i="48"/>
  <c r="D117" i="48"/>
  <c r="C117" i="48"/>
  <c r="B117" i="48"/>
  <c r="F105" i="48"/>
  <c r="E105" i="48"/>
  <c r="E96" i="48" s="1"/>
  <c r="D105" i="48"/>
  <c r="C105" i="48"/>
  <c r="B105" i="48"/>
  <c r="F103" i="48"/>
  <c r="F96" i="48" s="1"/>
  <c r="E103" i="48"/>
  <c r="D103" i="48"/>
  <c r="C103" i="48"/>
  <c r="B103" i="48"/>
  <c r="B96" i="48" s="1"/>
  <c r="F97" i="48"/>
  <c r="E97" i="48"/>
  <c r="D97" i="48"/>
  <c r="C97" i="48"/>
  <c r="C96" i="48" s="1"/>
  <c r="B97" i="48"/>
  <c r="G96" i="48"/>
  <c r="F94" i="48"/>
  <c r="E94" i="48"/>
  <c r="D94" i="48"/>
  <c r="C94" i="48"/>
  <c r="B94" i="48"/>
  <c r="B81" i="48" s="1"/>
  <c r="B80" i="48" s="1"/>
  <c r="F90" i="48"/>
  <c r="E90" i="48"/>
  <c r="D90" i="48"/>
  <c r="C90" i="48"/>
  <c r="C81" i="48" s="1"/>
  <c r="C80" i="48" s="1"/>
  <c r="B90" i="48"/>
  <c r="F82" i="48"/>
  <c r="E82" i="48"/>
  <c r="E81" i="48" s="1"/>
  <c r="D82" i="48"/>
  <c r="D81" i="48" s="1"/>
  <c r="C82" i="48"/>
  <c r="B82" i="48"/>
  <c r="G81" i="48"/>
  <c r="G80" i="48" s="1"/>
  <c r="F81" i="48"/>
  <c r="F80" i="48" s="1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C64" i="48"/>
  <c r="C48" i="48" s="1"/>
  <c r="B64" i="48"/>
  <c r="F56" i="48"/>
  <c r="E56" i="48"/>
  <c r="D56" i="48"/>
  <c r="D48" i="48" s="1"/>
  <c r="C56" i="48"/>
  <c r="B56" i="48"/>
  <c r="F49" i="48"/>
  <c r="E49" i="48"/>
  <c r="E48" i="48" s="1"/>
  <c r="D49" i="48"/>
  <c r="C49" i="48"/>
  <c r="B49" i="48"/>
  <c r="G48" i="48"/>
  <c r="F46" i="48"/>
  <c r="E46" i="48"/>
  <c r="D46" i="48"/>
  <c r="D8" i="48" s="1"/>
  <c r="D7" i="48" s="1"/>
  <c r="C46" i="48"/>
  <c r="B46" i="48"/>
  <c r="F9" i="48"/>
  <c r="F8" i="48" s="1"/>
  <c r="E9" i="48"/>
  <c r="E8" i="48" s="1"/>
  <c r="E7" i="48" s="1"/>
  <c r="D9" i="48"/>
  <c r="C9" i="48"/>
  <c r="B9" i="48"/>
  <c r="B8" i="48" s="1"/>
  <c r="G8" i="48"/>
  <c r="G7" i="48" s="1"/>
  <c r="C8" i="48"/>
  <c r="A6" i="48"/>
  <c r="A2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20" i="46"/>
  <c r="F20" i="46"/>
  <c r="E20" i="46"/>
  <c r="D20" i="46"/>
  <c r="D18" i="46" s="1"/>
  <c r="C20" i="46"/>
  <c r="B20" i="46"/>
  <c r="A20" i="46"/>
  <c r="G19" i="46"/>
  <c r="G18" i="46" s="1"/>
  <c r="F19" i="46"/>
  <c r="F18" i="46" s="1"/>
  <c r="E19" i="46"/>
  <c r="D19" i="46"/>
  <c r="C19" i="46"/>
  <c r="C18" i="46" s="1"/>
  <c r="B19" i="46"/>
  <c r="B18" i="46" s="1"/>
  <c r="A19" i="46"/>
  <c r="E18" i="46"/>
  <c r="G17" i="46"/>
  <c r="F17" i="46"/>
  <c r="E17" i="46"/>
  <c r="D17" i="46"/>
  <c r="C17" i="46"/>
  <c r="B17" i="46"/>
  <c r="G14" i="46"/>
  <c r="F14" i="46"/>
  <c r="F12" i="46" s="1"/>
  <c r="E14" i="46"/>
  <c r="D14" i="46"/>
  <c r="C14" i="46"/>
  <c r="B14" i="46"/>
  <c r="B12" i="46" s="1"/>
  <c r="A14" i="46"/>
  <c r="G13" i="46"/>
  <c r="F13" i="46"/>
  <c r="E13" i="46"/>
  <c r="E12" i="46" s="1"/>
  <c r="D13" i="46"/>
  <c r="D12" i="46" s="1"/>
  <c r="C13" i="46"/>
  <c r="B13" i="46"/>
  <c r="A13" i="46"/>
  <c r="G12" i="46"/>
  <c r="C12" i="46"/>
  <c r="G11" i="46"/>
  <c r="F11" i="46"/>
  <c r="E11" i="46"/>
  <c r="D11" i="46"/>
  <c r="C11" i="46"/>
  <c r="B11" i="46"/>
  <c r="G8" i="46"/>
  <c r="F8" i="46"/>
  <c r="E8" i="46"/>
  <c r="D8" i="46"/>
  <c r="D6" i="46" s="1"/>
  <c r="C8" i="46"/>
  <c r="B8" i="46"/>
  <c r="A8" i="46"/>
  <c r="G7" i="46"/>
  <c r="G6" i="46" s="1"/>
  <c r="F7" i="46"/>
  <c r="F6" i="46" s="1"/>
  <c r="E7" i="46"/>
  <c r="D7" i="46"/>
  <c r="C7" i="46"/>
  <c r="C6" i="46" s="1"/>
  <c r="B7" i="46"/>
  <c r="B6" i="46" s="1"/>
  <c r="A7" i="46"/>
  <c r="E6" i="46"/>
  <c r="G5" i="46"/>
  <c r="F5" i="46"/>
  <c r="E5" i="46"/>
  <c r="D5" i="46"/>
  <c r="C5" i="46"/>
  <c r="B5" i="46"/>
  <c r="G20" i="43"/>
  <c r="F20" i="43"/>
  <c r="F18" i="43" s="1"/>
  <c r="E20" i="43"/>
  <c r="D20" i="43"/>
  <c r="C20" i="43"/>
  <c r="B20" i="43"/>
  <c r="B18" i="43" s="1"/>
  <c r="A20" i="43"/>
  <c r="G19" i="43"/>
  <c r="F19" i="43"/>
  <c r="E19" i="43"/>
  <c r="D19" i="43"/>
  <c r="D18" i="43" s="1"/>
  <c r="C19" i="43"/>
  <c r="B19" i="43"/>
  <c r="A19" i="43"/>
  <c r="G18" i="43"/>
  <c r="C18" i="43"/>
  <c r="G17" i="43"/>
  <c r="F17" i="43"/>
  <c r="E17" i="43"/>
  <c r="D17" i="43"/>
  <c r="C17" i="43"/>
  <c r="B17" i="43"/>
  <c r="G14" i="43"/>
  <c r="F14" i="43"/>
  <c r="E14" i="43"/>
  <c r="D14" i="43"/>
  <c r="D12" i="43" s="1"/>
  <c r="C14" i="43"/>
  <c r="B14" i="43"/>
  <c r="A14" i="43"/>
  <c r="G13" i="43"/>
  <c r="F13" i="43"/>
  <c r="F12" i="43" s="1"/>
  <c r="E13" i="43"/>
  <c r="D13" i="43"/>
  <c r="C13" i="43"/>
  <c r="B13" i="43"/>
  <c r="B12" i="43" s="1"/>
  <c r="A13" i="43"/>
  <c r="E12" i="43"/>
  <c r="G11" i="43"/>
  <c r="F11" i="43"/>
  <c r="E11" i="43"/>
  <c r="D11" i="43"/>
  <c r="C11" i="43"/>
  <c r="B11" i="43"/>
  <c r="G8" i="43"/>
  <c r="F8" i="43"/>
  <c r="F6" i="43" s="1"/>
  <c r="E8" i="43"/>
  <c r="D8" i="43"/>
  <c r="C8" i="43"/>
  <c r="B8" i="43"/>
  <c r="B6" i="43" s="1"/>
  <c r="A8" i="43"/>
  <c r="G7" i="43"/>
  <c r="F7" i="43"/>
  <c r="E7" i="43"/>
  <c r="D7" i="43"/>
  <c r="D6" i="43" s="1"/>
  <c r="C7" i="43"/>
  <c r="B7" i="43"/>
  <c r="A7" i="43"/>
  <c r="G6" i="43"/>
  <c r="C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 s="1"/>
  <c r="G6" i="40"/>
  <c r="F6" i="40"/>
  <c r="E6" i="40"/>
  <c r="D6" i="40"/>
  <c r="C6" i="40"/>
  <c r="B6" i="40"/>
  <c r="C17" i="36"/>
  <c r="B17" i="36"/>
  <c r="C9" i="36"/>
  <c r="C8" i="36" s="1"/>
  <c r="B9" i="36"/>
  <c r="B8" i="36"/>
  <c r="D6" i="36"/>
  <c r="A3" i="36"/>
  <c r="A2" i="36"/>
  <c r="A1" i="36"/>
  <c r="D7" i="35"/>
  <c r="C7" i="35"/>
  <c r="B7" i="35"/>
  <c r="A2" i="35"/>
  <c r="C102" i="31"/>
  <c r="B102" i="31"/>
  <c r="C95" i="31"/>
  <c r="B95" i="31"/>
  <c r="C88" i="31"/>
  <c r="B88" i="31"/>
  <c r="D87" i="31"/>
  <c r="C87" i="31"/>
  <c r="C85" i="31"/>
  <c r="B85" i="31"/>
  <c r="C77" i="31"/>
  <c r="B77" i="31"/>
  <c r="C72" i="31"/>
  <c r="B72" i="31"/>
  <c r="C64" i="31"/>
  <c r="B64" i="31"/>
  <c r="C57" i="31"/>
  <c r="C56" i="31" s="1"/>
  <c r="B57" i="31"/>
  <c r="D56" i="31"/>
  <c r="D55" i="31" s="1"/>
  <c r="B56" i="31"/>
  <c r="C55" i="31"/>
  <c r="C53" i="31"/>
  <c r="B53" i="31"/>
  <c r="C49" i="31"/>
  <c r="B49" i="31"/>
  <c r="C45" i="31"/>
  <c r="B45" i="31"/>
  <c r="D44" i="31"/>
  <c r="D8" i="31" s="1"/>
  <c r="B44" i="31"/>
  <c r="C42" i="31"/>
  <c r="B42" i="31"/>
  <c r="C10" i="31"/>
  <c r="B10" i="31"/>
  <c r="B9" i="31" s="1"/>
  <c r="B8" i="31" s="1"/>
  <c r="D9" i="31"/>
  <c r="C9" i="31"/>
  <c r="A7" i="31"/>
  <c r="C6" i="31"/>
  <c r="B6" i="31"/>
  <c r="A3" i="31"/>
  <c r="A2" i="31"/>
  <c r="C102" i="30"/>
  <c r="B102" i="30"/>
  <c r="C95" i="30"/>
  <c r="B95" i="30"/>
  <c r="C88" i="30"/>
  <c r="B88" i="30"/>
  <c r="D87" i="30"/>
  <c r="C87" i="30"/>
  <c r="C85" i="30"/>
  <c r="B85" i="30"/>
  <c r="C81" i="30"/>
  <c r="B81" i="30"/>
  <c r="C77" i="30"/>
  <c r="B77" i="30"/>
  <c r="D76" i="30"/>
  <c r="D75" i="30" s="1"/>
  <c r="B76" i="30"/>
  <c r="C73" i="30"/>
  <c r="B73" i="30"/>
  <c r="C65" i="30"/>
  <c r="B65" i="30"/>
  <c r="C60" i="30"/>
  <c r="B60" i="30"/>
  <c r="C52" i="30"/>
  <c r="B52" i="30"/>
  <c r="C45" i="30"/>
  <c r="B45" i="30"/>
  <c r="D44" i="30"/>
  <c r="D8" i="30" s="1"/>
  <c r="B44" i="30"/>
  <c r="C42" i="30"/>
  <c r="B42" i="30"/>
  <c r="C10" i="30"/>
  <c r="B10" i="30"/>
  <c r="D9" i="30"/>
  <c r="C9" i="30"/>
  <c r="A7" i="30"/>
  <c r="A3" i="30"/>
  <c r="A2" i="30"/>
  <c r="C23" i="29"/>
  <c r="B23" i="29"/>
  <c r="C19" i="29"/>
  <c r="B19" i="29"/>
  <c r="B18" i="29" s="1"/>
  <c r="D18" i="29"/>
  <c r="C18" i="29"/>
  <c r="C12" i="29"/>
  <c r="B12" i="29"/>
  <c r="C9" i="29"/>
  <c r="C8" i="29" s="1"/>
  <c r="C7" i="29" s="1"/>
  <c r="B9" i="29"/>
  <c r="D8" i="29"/>
  <c r="B8" i="29"/>
  <c r="B7" i="29" s="1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B32" i="26"/>
  <c r="G25" i="26"/>
  <c r="G24" i="26" s="1"/>
  <c r="F25" i="26"/>
  <c r="E25" i="26"/>
  <c r="D25" i="26"/>
  <c r="D24" i="26" s="1"/>
  <c r="C25" i="26"/>
  <c r="C24" i="26" s="1"/>
  <c r="B25" i="26"/>
  <c r="F24" i="26"/>
  <c r="E24" i="26"/>
  <c r="B24" i="26"/>
  <c r="H8" i="26"/>
  <c r="G8" i="26"/>
  <c r="F8" i="26"/>
  <c r="E8" i="26"/>
  <c r="D8" i="26"/>
  <c r="C8" i="26"/>
  <c r="B8" i="26"/>
  <c r="C31" i="25"/>
  <c r="B31" i="25"/>
  <c r="C24" i="25"/>
  <c r="C23" i="25" s="1"/>
  <c r="B24" i="25"/>
  <c r="B23" i="25" s="1"/>
  <c r="B21" i="25"/>
  <c r="D7" i="25"/>
  <c r="C7" i="25"/>
  <c r="B7" i="25"/>
  <c r="D5" i="25"/>
  <c r="A2" i="25"/>
  <c r="D7" i="24"/>
  <c r="C7" i="24"/>
  <c r="B7" i="24"/>
  <c r="A7" i="24"/>
  <c r="C6" i="24"/>
  <c r="B6" i="24"/>
  <c r="D5" i="24"/>
  <c r="A3" i="24"/>
  <c r="A2" i="24"/>
  <c r="G26" i="21"/>
  <c r="F26" i="21"/>
  <c r="E26" i="21"/>
  <c r="D26" i="21"/>
  <c r="C26" i="21"/>
  <c r="B26" i="21"/>
  <c r="B20" i="21" s="1"/>
  <c r="G21" i="21"/>
  <c r="F21" i="21"/>
  <c r="E21" i="21"/>
  <c r="E20" i="21" s="1"/>
  <c r="D21" i="21"/>
  <c r="D20" i="21" s="1"/>
  <c r="C21" i="21"/>
  <c r="B21" i="21"/>
  <c r="G20" i="21"/>
  <c r="F20" i="21"/>
  <c r="C20" i="21"/>
  <c r="H13" i="21"/>
  <c r="H12" i="21"/>
  <c r="H7" i="21"/>
  <c r="G7" i="21"/>
  <c r="F7" i="21"/>
  <c r="E7" i="21"/>
  <c r="D7" i="21"/>
  <c r="C7" i="21"/>
  <c r="B7" i="21"/>
  <c r="C28" i="20"/>
  <c r="B28" i="20"/>
  <c r="C23" i="20"/>
  <c r="B23" i="20"/>
  <c r="B22" i="20" s="1"/>
  <c r="C22" i="20"/>
  <c r="B20" i="20"/>
  <c r="D7" i="20"/>
  <c r="C7" i="20"/>
  <c r="B7" i="20"/>
  <c r="A2" i="20"/>
  <c r="D7" i="19"/>
  <c r="C7" i="19"/>
  <c r="B7" i="19"/>
  <c r="A7" i="19"/>
  <c r="C6" i="19"/>
  <c r="B6" i="19"/>
  <c r="A3" i="19"/>
  <c r="A2" i="19"/>
  <c r="C18" i="18"/>
  <c r="B18" i="18"/>
  <c r="C15" i="18"/>
  <c r="C14" i="18" s="1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A2" i="17"/>
  <c r="C18" i="13"/>
  <c r="B18" i="13"/>
  <c r="C12" i="13"/>
  <c r="B12" i="13"/>
  <c r="C6" i="13"/>
  <c r="B6" i="13"/>
  <c r="C4" i="13"/>
  <c r="A4" i="13" s="1"/>
  <c r="C20" i="12"/>
  <c r="B20" i="12"/>
  <c r="A20" i="12"/>
  <c r="C19" i="12"/>
  <c r="C18" i="12" s="1"/>
  <c r="B19" i="12"/>
  <c r="A19" i="12"/>
  <c r="A18" i="12"/>
  <c r="C17" i="12"/>
  <c r="B17" i="12"/>
  <c r="C14" i="12"/>
  <c r="B14" i="12"/>
  <c r="A14" i="12"/>
  <c r="C13" i="12"/>
  <c r="B13" i="12"/>
  <c r="B12" i="12" s="1"/>
  <c r="A13" i="12"/>
  <c r="A12" i="12"/>
  <c r="C11" i="12"/>
  <c r="B11" i="12"/>
  <c r="C8" i="12"/>
  <c r="B8" i="12"/>
  <c r="A8" i="12"/>
  <c r="C7" i="12"/>
  <c r="B7" i="12"/>
  <c r="A7" i="12"/>
  <c r="A6" i="12"/>
  <c r="C5" i="12"/>
  <c r="B5" i="12"/>
  <c r="C18" i="11"/>
  <c r="B18" i="11"/>
  <c r="C12" i="11"/>
  <c r="B12" i="11"/>
  <c r="C6" i="11"/>
  <c r="B6" i="11"/>
  <c r="C4" i="11"/>
  <c r="A4" i="11" s="1"/>
  <c r="B101" i="8"/>
  <c r="B94" i="8"/>
  <c r="B87" i="8"/>
  <c r="C86" i="8"/>
  <c r="B84" i="8"/>
  <c r="B80" i="8"/>
  <c r="B76" i="8"/>
  <c r="C75" i="8"/>
  <c r="B72" i="8"/>
  <c r="B64" i="8"/>
  <c r="B59" i="8"/>
  <c r="B51" i="8"/>
  <c r="B44" i="8"/>
  <c r="C43" i="8"/>
  <c r="B41" i="8"/>
  <c r="B9" i="8"/>
  <c r="C8" i="8"/>
  <c r="A6" i="8"/>
  <c r="C4" i="8"/>
  <c r="A2" i="8"/>
  <c r="B101" i="7"/>
  <c r="B94" i="7"/>
  <c r="B87" i="7"/>
  <c r="C86" i="7"/>
  <c r="B84" i="7"/>
  <c r="B80" i="7"/>
  <c r="B76" i="7"/>
  <c r="C75" i="7"/>
  <c r="C74" i="7" s="1"/>
  <c r="B72" i="7"/>
  <c r="B64" i="7"/>
  <c r="B59" i="7"/>
  <c r="B51" i="7"/>
  <c r="B44" i="7"/>
  <c r="C43" i="7"/>
  <c r="B41" i="7"/>
  <c r="B9" i="7"/>
  <c r="C8" i="7"/>
  <c r="C7" i="7" s="1"/>
  <c r="A6" i="7"/>
  <c r="C4" i="7"/>
  <c r="A2" i="7"/>
  <c r="B101" i="6"/>
  <c r="B94" i="6"/>
  <c r="B87" i="6"/>
  <c r="C86" i="6"/>
  <c r="B84" i="6"/>
  <c r="B76" i="6"/>
  <c r="B71" i="6"/>
  <c r="B63" i="6"/>
  <c r="B56" i="6"/>
  <c r="C55" i="6"/>
  <c r="B52" i="6"/>
  <c r="B48" i="6"/>
  <c r="B44" i="6"/>
  <c r="C43" i="6"/>
  <c r="B41" i="6"/>
  <c r="B9" i="6"/>
  <c r="B8" i="6" s="1"/>
  <c r="C8" i="6"/>
  <c r="C4" i="6"/>
  <c r="B101" i="5"/>
  <c r="B94" i="5"/>
  <c r="B87" i="5"/>
  <c r="B86" i="5" s="1"/>
  <c r="C86" i="5"/>
  <c r="B84" i="5"/>
  <c r="B76" i="5"/>
  <c r="B71" i="5"/>
  <c r="B63" i="5"/>
  <c r="B56" i="5"/>
  <c r="C55" i="5"/>
  <c r="C54" i="5"/>
  <c r="B52" i="5"/>
  <c r="B48" i="5"/>
  <c r="B44" i="5"/>
  <c r="C43" i="5"/>
  <c r="B41" i="5"/>
  <c r="B9" i="5"/>
  <c r="C8" i="5"/>
  <c r="C4" i="5"/>
  <c r="B75" i="7" l="1"/>
  <c r="B8" i="7"/>
  <c r="B86" i="7"/>
  <c r="B43" i="7"/>
  <c r="C74" i="8"/>
  <c r="B43" i="8"/>
  <c r="B86" i="8"/>
  <c r="C7" i="8"/>
  <c r="B8" i="8"/>
  <c r="B75" i="8"/>
  <c r="C6" i="12"/>
  <c r="B6" i="12"/>
  <c r="C12" i="12"/>
  <c r="B18" i="12"/>
  <c r="C54" i="6"/>
  <c r="B86" i="6"/>
  <c r="C7" i="6"/>
  <c r="B55" i="6"/>
  <c r="B43" i="6"/>
  <c r="B7" i="6" s="1"/>
  <c r="B55" i="5"/>
  <c r="B54" i="5" s="1"/>
  <c r="B8" i="5"/>
  <c r="C7" i="5"/>
  <c r="B43" i="5"/>
  <c r="C12" i="43"/>
  <c r="G12" i="43"/>
  <c r="E18" i="43"/>
  <c r="F7" i="48"/>
  <c r="F6" i="48" s="1"/>
  <c r="B48" i="48"/>
  <c r="B7" i="48" s="1"/>
  <c r="B6" i="48" s="1"/>
  <c r="F48" i="48"/>
  <c r="E80" i="48"/>
  <c r="E6" i="48" s="1"/>
  <c r="D96" i="48"/>
  <c r="D80" i="48" s="1"/>
  <c r="D6" i="48" s="1"/>
  <c r="E7" i="49"/>
  <c r="E6" i="49" s="1"/>
  <c r="D48" i="49"/>
  <c r="D7" i="49" s="1"/>
  <c r="D6" i="49" s="1"/>
  <c r="C80" i="49"/>
  <c r="C6" i="49" s="1"/>
  <c r="B96" i="49"/>
  <c r="B80" i="49" s="1"/>
  <c r="B6" i="49" s="1"/>
  <c r="F96" i="49"/>
  <c r="F80" i="49" s="1"/>
  <c r="F6" i="49" s="1"/>
  <c r="H5" i="26"/>
  <c r="H21" i="26"/>
  <c r="C44" i="30"/>
  <c r="C8" i="30" s="1"/>
  <c r="C7" i="30" s="1"/>
  <c r="B87" i="30"/>
  <c r="B75" i="30" s="1"/>
  <c r="E6" i="43"/>
  <c r="C10" i="13"/>
  <c r="A10" i="13" s="1"/>
  <c r="C10" i="11"/>
  <c r="A10" i="11" s="1"/>
  <c r="B9" i="30"/>
  <c r="B8" i="30" s="1"/>
  <c r="C76" i="30"/>
  <c r="C75" i="30" s="1"/>
  <c r="C44" i="31"/>
  <c r="C8" i="31" s="1"/>
  <c r="C7" i="31" s="1"/>
  <c r="B87" i="31"/>
  <c r="B55" i="31" s="1"/>
  <c r="B7" i="31" s="1"/>
  <c r="C7" i="48"/>
  <c r="C6" i="48" s="1"/>
  <c r="E8" i="56"/>
  <c r="N23" i="28"/>
  <c r="N7" i="28" s="1"/>
  <c r="N4" i="28"/>
  <c r="N4" i="27"/>
  <c r="H17" i="21"/>
  <c r="D4" i="17"/>
  <c r="D4" i="53"/>
  <c r="I4" i="51"/>
  <c r="D5" i="31"/>
  <c r="D20" i="20"/>
  <c r="D5" i="35"/>
  <c r="D5" i="29"/>
  <c r="D21" i="25"/>
  <c r="H4" i="21"/>
  <c r="D5" i="20"/>
  <c r="D5" i="19"/>
  <c r="G4" i="48"/>
  <c r="G4" i="47"/>
  <c r="B7" i="7" l="1"/>
  <c r="B74" i="7"/>
  <c r="B7" i="8"/>
  <c r="B74" i="8"/>
  <c r="B54" i="6"/>
  <c r="B6" i="6" s="1"/>
  <c r="B7" i="5"/>
  <c r="B6" i="5" s="1"/>
  <c r="B7" i="30"/>
  <c r="B6" i="7" l="1"/>
  <c r="B6" i="8"/>
</calcChain>
</file>

<file path=xl/sharedStrings.xml><?xml version="1.0" encoding="utf-8"?>
<sst xmlns="http://schemas.openxmlformats.org/spreadsheetml/2006/main" count="1244" uniqueCount="212">
  <si>
    <t>Облігації Укравтодору (5 - річні)</t>
  </si>
  <si>
    <t>Облігації ДІУ (7 - річні)</t>
  </si>
  <si>
    <t>Казначейські зобов'язання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</si>
  <si>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</si>
  <si>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</si>
  <si>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</si>
  <si>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</si>
  <si>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</si>
  <si>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</si>
  <si>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</si>
  <si>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</si>
  <si>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</si>
  <si>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</si>
  <si>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</si>
  <si>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</si>
  <si>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</si>
  <si>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</si>
  <si>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31.01.2020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</si>
  <si>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</si>
  <si>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</si>
  <si>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</si>
  <si>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</si>
  <si>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</si>
  <si>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</si>
  <si>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</si>
  <si>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</si>
  <si>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</si>
  <si>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</si>
  <si>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</si>
  <si>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</si>
  <si>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</si>
  <si>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</si>
  <si>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</si>
  <si>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</si>
  <si>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</si>
  <si>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</si>
  <si>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</si>
  <si>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</si>
  <si>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</si>
  <si>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</si>
  <si>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</si>
  <si>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</si>
  <si>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</si>
  <si>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</si>
  <si>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</si>
  <si>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</si>
  <si>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</si>
  <si>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</si>
  <si>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</si>
  <si>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2020.01.31-2020.12.31</t>
  </si>
  <si>
    <t>Німеччина</t>
  </si>
  <si>
    <t>ОВДП (1 - місячні)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</si>
  <si>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</si>
  <si>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</si>
  <si>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</si>
  <si>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</si>
  <si>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</si>
  <si>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</si>
  <si>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</si>
  <si>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</si>
  <si>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</si>
  <si>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</si>
  <si>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</si>
  <si>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</si>
  <si>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</si>
  <si>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</si>
  <si>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</si>
  <si>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</si>
  <si>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</si>
  <si>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</si>
  <si>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</si>
  <si>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</si>
  <si>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</si>
  <si>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</si>
  <si>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</si>
  <si>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</si>
  <si>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</si>
  <si>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</si>
  <si>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</si>
  <si>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</si>
  <si>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</si>
  <si>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</si>
  <si>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</si>
  <si>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</si>
  <si>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</si>
  <si>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</si>
  <si>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</si>
  <si>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</si>
  <si>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</si>
  <si>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</si>
  <si>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</si>
  <si>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</si>
  <si>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</si>
  <si>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</si>
  <si>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</si>
  <si>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</si>
  <si>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</si>
  <si>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Облігації Укравтодору (3 - річні)</t>
  </si>
  <si>
    <t>Експортно-імпортний банк Кореї</t>
  </si>
  <si>
    <t>Облігації ДІУ (5 - річні)</t>
  </si>
  <si>
    <t>Сбербанк Росії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</si>
  <si>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</si>
  <si>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</si>
  <si>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</si>
  <si>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</si>
  <si>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ВАТ "Газпромбанк"</t>
  </si>
  <si>
    <t>Державні цінні папери</t>
  </si>
  <si>
    <t>Польща</t>
  </si>
  <si>
    <t>ОВДП (21-річні)</t>
  </si>
  <si>
    <t>(в розрізі валют погашеня)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</si>
  <si>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</si>
  <si>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</si>
  <si>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</si>
  <si>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</si>
  <si>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</si>
  <si>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</si>
  <si>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</si>
  <si>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</si>
  <si>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</si>
  <si>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</si>
  <si>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</si>
  <si>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</si>
  <si>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</si>
  <si>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</si>
  <si>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</si>
  <si>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</si>
  <si>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</si>
  <si>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</si>
  <si>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</si>
  <si>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</si>
  <si>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</si>
  <si>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</si>
  <si>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</si>
  <si>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</si>
  <si>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</si>
  <si>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</si>
  <si>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</si>
  <si>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</si>
  <si>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</si>
  <si>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</si>
  <si>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</si>
  <si>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</si>
  <si>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</si>
  <si>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</si>
  <si>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</si>
  <si>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</si>
  <si>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</si>
  <si>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Облігації НАК "Нафтогаз України" (3 -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</si>
  <si>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</si>
  <si>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</si>
  <si>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</si>
  <si>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</si>
  <si>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</si>
  <si>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</si>
  <si>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</si>
  <si>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</si>
  <si>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</si>
  <si>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</si>
  <si>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</si>
  <si>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</si>
  <si>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>ОЗДП 2014 року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</si>
  <si>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</si>
  <si>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</si>
  <si>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</si>
  <si>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</si>
  <si>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</si>
  <si>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</si>
  <si>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</si>
  <si>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</si>
  <si>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</si>
  <si>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</si>
  <si>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</si>
  <si>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</si>
  <si>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</si>
  <si>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</si>
  <si>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</si>
  <si>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</si>
  <si>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</si>
  <si>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</si>
  <si>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</si>
  <si>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</si>
  <si>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</si>
  <si>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</si>
  <si>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</si>
  <si>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%</t>
  </si>
  <si>
    <t>ОВДП (19 - річні)</t>
  </si>
  <si>
    <t>ОВДП (9 - місячні)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</si>
  <si>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</si>
  <si>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</si>
  <si>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</si>
  <si>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</si>
  <si>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</si>
  <si>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</si>
  <si>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</si>
  <si>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</si>
  <si>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</si>
  <si>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</si>
  <si>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</si>
  <si>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</si>
  <si>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</si>
  <si>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</si>
  <si>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</si>
  <si>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</si>
  <si>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</si>
  <si>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</si>
  <si>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</si>
  <si>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</si>
  <si>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</si>
  <si>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</si>
  <si>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</si>
  <si>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e9c18bc2-81f5-45ba-aff9-32ddd781cc6d</t>
  </si>
  <si>
    <t>STOP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</si>
</sst>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8"/>
      <name val="Arial Cyr"/>
      <charset val="204"/>
    </font>
    <font>
      <b/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5">
    <xf numFmtId="0" fontId="0" fillId="0" borderId="0" xfId="0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49" fontId="5" fillId="8" borderId="1" xfId="9" applyNumberFormat="1" applyFont="1" applyFill="1" applyBorder="1" applyAlignment="1">
      <alignment horizontal="left" vertical="center" wrapText="1" indent="2"/>
    </xf>
    <xf numFmtId="0" fontId="6" fillId="0" borderId="0" xfId="1" applyFont="1" applyAlignment="1">
      <alignment horizontal="right"/>
    </xf>
    <xf numFmtId="4" fontId="6" fillId="9" borderId="1" xfId="1" applyNumberFormat="1" applyFont="1" applyFill="1" applyBorder="1" applyAlignment="1"/>
    <xf numFmtId="49" fontId="6" fillId="9" borderId="1" xfId="1" applyNumberFormat="1" applyFont="1" applyFill="1" applyBorder="1" applyAlignment="1">
      <alignment horizontal="center" vertical="center" wrapText="1"/>
    </xf>
    <xf numFmtId="49" fontId="7" fillId="9" borderId="1" xfId="0" applyNumberFormat="1" applyFont="1" applyFill="1" applyBorder="1" applyAlignment="1">
      <alignment horizontal="left" vertical="center" indent="1"/>
    </xf>
    <xf numFmtId="49" fontId="8" fillId="6" borderId="1" xfId="11" applyNumberFormat="1" applyFont="1" applyBorder="1"/>
    <xf numFmtId="4" fontId="9" fillId="9" borderId="1" xfId="0" applyNumberFormat="1" applyFont="1" applyFill="1" applyBorder="1" applyAlignment="1">
      <alignment horizontal="center" vertical="center"/>
    </xf>
    <xf numFmtId="10" fontId="10" fillId="10" borderId="1" xfId="13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12" fillId="0" borderId="0" xfId="0" applyFont="1" applyAlignment="1"/>
    <xf numFmtId="164" fontId="13" fillId="8" borderId="1" xfId="9" applyNumberFormat="1" applyFont="1" applyFill="1" applyBorder="1" applyAlignment="1">
      <alignment horizontal="right"/>
    </xf>
    <xf numFmtId="0" fontId="0" fillId="0" borderId="0" xfId="0" applyAlignment="1">
      <alignment horizontal="center" vertical="center"/>
    </xf>
    <xf numFmtId="164" fontId="10" fillId="10" borderId="1" xfId="12" applyNumberFormat="1" applyFont="1" applyFill="1" applyBorder="1" applyAlignment="1">
      <alignment horizontal="right" vertical="center"/>
    </xf>
    <xf numFmtId="164" fontId="9" fillId="9" borderId="1" xfId="0" applyNumberFormat="1" applyFont="1" applyFill="1" applyBorder="1" applyAlignment="1">
      <alignment horizontal="right" vertical="center"/>
    </xf>
    <xf numFmtId="49" fontId="14" fillId="0" borderId="1" xfId="0" applyNumberFormat="1" applyFont="1" applyBorder="1" applyAlignment="1">
      <alignment horizontal="left" vertical="center" indent="1"/>
    </xf>
    <xf numFmtId="0" fontId="16" fillId="0" borderId="0" xfId="2" applyNumberFormat="1" applyFont="1" applyAlignment="1">
      <alignment horizontal="center" vertical="center"/>
    </xf>
    <xf numFmtId="10" fontId="9" fillId="9" borderId="1" xfId="13" applyNumberFormat="1" applyFont="1" applyFill="1" applyBorder="1" applyAlignment="1">
      <alignment horizontal="right" vertical="center"/>
    </xf>
    <xf numFmtId="4" fontId="17" fillId="0" borderId="0" xfId="0" applyNumberFormat="1" applyFont="1" applyAlignment="1">
      <alignment horizontal="center" vertical="center"/>
    </xf>
    <xf numFmtId="0" fontId="5" fillId="9" borderId="1" xfId="0" applyFont="1" applyFill="1" applyBorder="1" applyAlignment="1">
      <alignment horizontal="left" indent="2"/>
    </xf>
    <xf numFmtId="0" fontId="14" fillId="0" borderId="1" xfId="0" applyFont="1" applyBorder="1"/>
    <xf numFmtId="164" fontId="5" fillId="8" borderId="1" xfId="10" applyNumberFormat="1" applyFont="1" applyFill="1" applyBorder="1" applyAlignment="1">
      <alignment horizontal="right" vertical="center"/>
    </xf>
    <xf numFmtId="4" fontId="8" fillId="6" borderId="1" xfId="11" applyNumberFormat="1" applyFont="1" applyBorder="1" applyAlignment="1">
      <alignment horizontal="right" vertical="center"/>
    </xf>
    <xf numFmtId="10" fontId="2" fillId="11" borderId="1" xfId="13" applyNumberFormat="1" applyFont="1" applyFill="1" applyBorder="1" applyAlignment="1">
      <alignment horizontal="right"/>
    </xf>
    <xf numFmtId="0" fontId="12" fillId="0" borderId="0" xfId="0" applyFont="1"/>
    <xf numFmtId="165" fontId="9" fillId="9" borderId="1" xfId="0" applyNumberFormat="1" applyFont="1" applyFill="1" applyBorder="1" applyAlignment="1">
      <alignment horizontal="right"/>
    </xf>
    <xf numFmtId="164" fontId="10" fillId="6" borderId="1" xfId="11" applyNumberFormat="1" applyFont="1" applyBorder="1" applyAlignment="1">
      <alignment horizontal="right" vertical="center"/>
    </xf>
    <xf numFmtId="164" fontId="2" fillId="11" borderId="1" xfId="12" applyNumberFormat="1" applyFont="1" applyFill="1" applyBorder="1" applyAlignment="1">
      <alignment horizontal="right"/>
    </xf>
    <xf numFmtId="4" fontId="14" fillId="9" borderId="1" xfId="0" applyNumberFormat="1" applyFont="1" applyFill="1" applyBorder="1" applyAlignment="1"/>
    <xf numFmtId="0" fontId="5" fillId="8" borderId="1" xfId="0" applyFont="1" applyFill="1" applyBorder="1" applyAlignment="1">
      <alignment horizontal="left" indent="2"/>
    </xf>
    <xf numFmtId="49" fontId="2" fillId="10" borderId="1" xfId="12" applyNumberFormat="1" applyFill="1" applyBorder="1" applyAlignment="1">
      <alignment horizontal="left" vertical="center"/>
    </xf>
    <xf numFmtId="10" fontId="13" fillId="8" borderId="1" xfId="13" applyNumberFormat="1" applyFont="1" applyFill="1" applyBorder="1" applyAlignment="1">
      <alignment horizontal="right"/>
    </xf>
    <xf numFmtId="49" fontId="2" fillId="10" borderId="1" xfId="12" applyNumberFormat="1" applyFont="1" applyFill="1" applyBorder="1" applyAlignment="1">
      <alignment horizontal="left" vertical="center"/>
    </xf>
    <xf numFmtId="49" fontId="5" fillId="12" borderId="1" xfId="3" applyNumberFormat="1" applyFont="1" applyFill="1" applyBorder="1" applyAlignment="1">
      <alignment horizontal="left" vertical="center" indent="1"/>
    </xf>
    <xf numFmtId="49" fontId="14" fillId="0" borderId="0" xfId="0" applyNumberFormat="1" applyFont="1" applyAlignment="1">
      <alignment horizontal="left"/>
    </xf>
    <xf numFmtId="0" fontId="14" fillId="0" borderId="0" xfId="0" applyFont="1" applyAlignment="1">
      <alignment horizontal="right"/>
    </xf>
    <xf numFmtId="10" fontId="5" fillId="9" borderId="1" xfId="0" applyNumberFormat="1" applyFont="1" applyFill="1" applyBorder="1" applyAlignment="1"/>
    <xf numFmtId="166" fontId="0" fillId="0" borderId="0" xfId="0" applyNumberFormat="1"/>
    <xf numFmtId="4" fontId="19" fillId="13" borderId="1" xfId="0" applyNumberFormat="1" applyFont="1" applyFill="1" applyBorder="1" applyAlignment="1"/>
    <xf numFmtId="4" fontId="6" fillId="9" borderId="1" xfId="1" applyNumberFormat="1" applyFont="1" applyFill="1" applyBorder="1" applyAlignment="1">
      <alignment horizontal="center"/>
    </xf>
    <xf numFmtId="4" fontId="19" fillId="14" borderId="1" xfId="0" applyNumberFormat="1" applyFont="1" applyFill="1" applyBorder="1" applyAlignment="1"/>
    <xf numFmtId="49" fontId="10" fillId="11" borderId="1" xfId="12" applyNumberFormat="1" applyFont="1" applyFill="1" applyBorder="1" applyAlignment="1">
      <alignment horizontal="left" vertical="center"/>
    </xf>
    <xf numFmtId="0" fontId="11" fillId="0" borderId="0" xfId="2" applyNumberFormat="1" applyFont="1" applyAlignment="1"/>
    <xf numFmtId="0" fontId="20" fillId="0" borderId="0" xfId="2" applyNumberFormat="1" applyFont="1" applyFill="1" applyAlignment="1">
      <alignment horizontal="center" vertical="center"/>
    </xf>
    <xf numFmtId="4" fontId="14" fillId="0" borderId="1" xfId="0" applyNumberFormat="1" applyFont="1" applyBorder="1"/>
    <xf numFmtId="166" fontId="6" fillId="9" borderId="1" xfId="1" applyNumberFormat="1" applyFont="1" applyFill="1" applyBorder="1" applyAlignment="1">
      <alignment horizontal="center" vertical="center"/>
    </xf>
    <xf numFmtId="4" fontId="9" fillId="9" borderId="1" xfId="0" applyNumberFormat="1" applyFont="1" applyFill="1" applyBorder="1" applyAlignment="1">
      <alignment horizontal="right"/>
    </xf>
    <xf numFmtId="49" fontId="2" fillId="6" borderId="1" xfId="11" applyNumberFormat="1" applyBorder="1" applyAlignment="1">
      <alignment horizontal="left" vertical="center"/>
    </xf>
    <xf numFmtId="166" fontId="6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4" fillId="9" borderId="1" xfId="0" applyFont="1" applyFill="1" applyBorder="1" applyAlignment="1">
      <alignment horizontal="left" indent="3"/>
    </xf>
    <xf numFmtId="0" fontId="14" fillId="0" borderId="0" xfId="3" applyNumberFormat="1" applyFont="1" applyAlignment="1"/>
    <xf numFmtId="49" fontId="21" fillId="8" borderId="1" xfId="7" applyNumberFormat="1" applyFont="1" applyFill="1" applyBorder="1" applyAlignment="1">
      <alignment horizontal="left" vertical="center" indent="3"/>
    </xf>
    <xf numFmtId="0" fontId="12" fillId="0" borderId="0" xfId="0" applyFont="1" applyAlignment="1">
      <alignment horizontal="center"/>
    </xf>
    <xf numFmtId="164" fontId="21" fillId="8" borderId="1" xfId="7" applyNumberFormat="1" applyFont="1" applyFill="1" applyBorder="1" applyAlignment="1">
      <alignment horizontal="right" vertical="center"/>
    </xf>
    <xf numFmtId="0" fontId="11" fillId="0" borderId="0" xfId="2" applyNumberFormat="1" applyFont="1"/>
    <xf numFmtId="10" fontId="13" fillId="8" borderId="1" xfId="0" applyNumberFormat="1" applyFont="1" applyFill="1" applyBorder="1" applyAlignment="1"/>
    <xf numFmtId="0" fontId="16" fillId="0" borderId="0" xfId="2" applyNumberFormat="1" applyFont="1" applyAlignment="1">
      <alignment horizontal="right"/>
    </xf>
    <xf numFmtId="165" fontId="2" fillId="6" borderId="1" xfId="11" applyNumberFormat="1" applyBorder="1" applyAlignment="1">
      <alignment horizontal="right" vertical="center"/>
    </xf>
    <xf numFmtId="0" fontId="14" fillId="0" borderId="0" xfId="3" applyNumberFormat="1" applyFont="1"/>
    <xf numFmtId="0" fontId="13" fillId="8" borderId="1" xfId="0" applyFont="1" applyFill="1" applyBorder="1" applyAlignment="1">
      <alignment horizontal="left" indent="1"/>
    </xf>
    <xf numFmtId="4" fontId="2" fillId="10" borderId="1" xfId="12" applyNumberFormat="1" applyFill="1" applyBorder="1" applyAlignment="1">
      <alignment horizontal="right" vertical="center"/>
    </xf>
    <xf numFmtId="10" fontId="5" fillId="12" borderId="1" xfId="0" applyNumberFormat="1" applyFont="1" applyFill="1" applyBorder="1" applyAlignment="1"/>
    <xf numFmtId="0" fontId="11" fillId="0" borderId="0" xfId="0" applyFont="1" applyAlignment="1">
      <alignment horizontal="left"/>
    </xf>
    <xf numFmtId="10" fontId="2" fillId="6" borderId="1" xfId="11" applyNumberFormat="1" applyBorder="1" applyAlignment="1">
      <alignment horizontal="right"/>
    </xf>
    <xf numFmtId="10" fontId="6" fillId="9" borderId="1" xfId="1" applyNumberFormat="1" applyFont="1" applyFill="1" applyBorder="1" applyAlignment="1"/>
    <xf numFmtId="165" fontId="9" fillId="9" borderId="1" xfId="0" applyNumberFormat="1" applyFont="1" applyFill="1" applyBorder="1" applyAlignment="1"/>
    <xf numFmtId="10" fontId="21" fillId="15" borderId="1" xfId="13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left" indent="1"/>
    </xf>
    <xf numFmtId="49" fontId="13" fillId="8" borderId="1" xfId="9" applyNumberFormat="1" applyFont="1" applyFill="1" applyBorder="1" applyAlignment="1">
      <alignment horizontal="left" indent="1"/>
    </xf>
    <xf numFmtId="10" fontId="13" fillId="8" borderId="1" xfId="9" applyNumberFormat="1" applyFont="1" applyFill="1" applyBorder="1" applyAlignment="1">
      <alignment horizontal="right" vertical="center"/>
    </xf>
    <xf numFmtId="49" fontId="9" fillId="9" borderId="1" xfId="0" applyNumberFormat="1" applyFont="1" applyFill="1" applyBorder="1" applyAlignment="1">
      <alignment horizontal="left" vertical="center" indent="1"/>
    </xf>
    <xf numFmtId="49" fontId="13" fillId="8" borderId="1" xfId="8" applyNumberFormat="1" applyFont="1" applyFill="1" applyBorder="1" applyAlignment="1">
      <alignment horizontal="left" indent="1"/>
    </xf>
    <xf numFmtId="4" fontId="7" fillId="9" borderId="1" xfId="0" applyNumberFormat="1" applyFont="1" applyFill="1" applyBorder="1" applyAlignment="1">
      <alignment horizontal="right" vertical="center"/>
    </xf>
    <xf numFmtId="0" fontId="6" fillId="0" borderId="0" xfId="1" applyFont="1"/>
    <xf numFmtId="49" fontId="21" fillId="15" borderId="1" xfId="6" applyNumberFormat="1" applyFont="1" applyFill="1" applyBorder="1" applyAlignment="1">
      <alignment horizontal="left" vertical="center" indent="3"/>
    </xf>
    <xf numFmtId="164" fontId="21" fillId="15" borderId="1" xfId="6" applyNumberFormat="1" applyFont="1" applyFill="1" applyBorder="1" applyAlignment="1">
      <alignment horizontal="right" vertical="center"/>
    </xf>
    <xf numFmtId="49" fontId="21" fillId="0" borderId="1" xfId="0" applyNumberFormat="1" applyFont="1" applyBorder="1" applyAlignment="1">
      <alignment horizontal="left" vertical="center"/>
    </xf>
    <xf numFmtId="0" fontId="9" fillId="9" borderId="1" xfId="0" applyFont="1" applyFill="1" applyBorder="1" applyAlignment="1">
      <alignment horizontal="left" indent="4"/>
    </xf>
    <xf numFmtId="4" fontId="21" fillId="8" borderId="1" xfId="0" applyNumberFormat="1" applyFont="1" applyFill="1" applyBorder="1" applyAlignment="1"/>
    <xf numFmtId="49" fontId="6" fillId="9" borderId="1" xfId="4" applyNumberFormat="1" applyFont="1" applyFill="1" applyBorder="1" applyAlignment="1">
      <alignment horizontal="left" vertical="center"/>
    </xf>
    <xf numFmtId="4" fontId="14" fillId="0" borderId="0" xfId="0" applyNumberFormat="1" applyFont="1" applyFill="1" applyAlignment="1"/>
    <xf numFmtId="0" fontId="11" fillId="0" borderId="1" xfId="0" applyFont="1" applyBorder="1"/>
    <xf numFmtId="49" fontId="22" fillId="16" borderId="1" xfId="2" applyNumberFormat="1" applyFont="1" applyFill="1" applyBorder="1" applyAlignment="1">
      <alignment horizontal="left" vertical="center" wrapText="1"/>
    </xf>
    <xf numFmtId="0" fontId="14" fillId="9" borderId="1" xfId="5" applyNumberFormat="1" applyFont="1" applyFill="1" applyBorder="1" applyAlignment="1">
      <alignment horizontal="left" vertical="center" indent="3"/>
    </xf>
    <xf numFmtId="49" fontId="6" fillId="0" borderId="1" xfId="0" applyNumberFormat="1" applyFont="1" applyBorder="1"/>
    <xf numFmtId="4" fontId="10" fillId="11" borderId="1" xfId="12" applyNumberFormat="1" applyFont="1" applyFill="1" applyBorder="1" applyAlignment="1">
      <alignment horizontal="right" vertical="center"/>
    </xf>
    <xf numFmtId="4" fontId="14" fillId="9" borderId="1" xfId="4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0" fontId="17" fillId="0" borderId="0" xfId="0" applyFont="1" applyAlignment="1"/>
    <xf numFmtId="4" fontId="2" fillId="6" borderId="1" xfId="11" applyNumberFormat="1" applyBorder="1" applyAlignment="1">
      <alignment horizontal="right" vertical="center"/>
    </xf>
    <xf numFmtId="0" fontId="21" fillId="8" borderId="1" xfId="0" applyFont="1" applyFill="1" applyBorder="1" applyAlignment="1">
      <alignment horizontal="left" indent="3"/>
    </xf>
    <xf numFmtId="165" fontId="11" fillId="0" borderId="0" xfId="0" applyNumberFormat="1" applyFont="1" applyAlignment="1">
      <alignment horizontal="right"/>
    </xf>
    <xf numFmtId="4" fontId="9" fillId="9" borderId="1" xfId="0" applyNumberFormat="1" applyFont="1" applyFill="1" applyBorder="1" applyAlignment="1"/>
    <xf numFmtId="0" fontId="17" fillId="0" borderId="0" xfId="0" applyFont="1"/>
    <xf numFmtId="49" fontId="10" fillId="10" borderId="1" xfId="12" applyNumberFormat="1" applyFont="1" applyFill="1" applyBorder="1" applyAlignment="1">
      <alignment horizontal="left" vertical="center"/>
    </xf>
    <xf numFmtId="49" fontId="8" fillId="6" borderId="1" xfId="11" applyNumberFormat="1" applyFont="1" applyBorder="1" applyAlignment="1">
      <alignment horizontal="left" vertical="center" wrapText="1"/>
    </xf>
    <xf numFmtId="49" fontId="9" fillId="9" borderId="1" xfId="0" applyNumberFormat="1" applyFont="1" applyFill="1" applyBorder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10" fontId="14" fillId="9" borderId="1" xfId="0" applyNumberFormat="1" applyFont="1" applyFill="1" applyBorder="1" applyAlignment="1"/>
    <xf numFmtId="0" fontId="16" fillId="0" borderId="0" xfId="2" applyNumberFormat="1" applyFont="1" applyAlignment="1"/>
    <xf numFmtId="0" fontId="13" fillId="8" borderId="1" xfId="0" applyFont="1" applyFill="1" applyBorder="1" applyAlignment="1">
      <alignment horizontal="right" indent="1"/>
    </xf>
    <xf numFmtId="4" fontId="9" fillId="0" borderId="1" xfId="0" applyNumberFormat="1" applyFont="1" applyFill="1" applyBorder="1" applyAlignment="1">
      <alignment horizontal="right" vertical="center"/>
    </xf>
    <xf numFmtId="0" fontId="24" fillId="0" borderId="0" xfId="0" applyFont="1" applyAlignment="1"/>
    <xf numFmtId="0" fontId="11" fillId="0" borderId="0" xfId="0" applyFont="1" applyAlignment="1">
      <alignment horizontal="right"/>
    </xf>
    <xf numFmtId="165" fontId="14" fillId="0" borderId="0" xfId="0" applyNumberFormat="1" applyFont="1" applyAlignment="1"/>
    <xf numFmtId="164" fontId="5" fillId="8" borderId="1" xfId="9" applyNumberFormat="1" applyFont="1" applyFill="1" applyBorder="1" applyAlignment="1">
      <alignment horizontal="right" vertical="center"/>
    </xf>
    <xf numFmtId="10" fontId="6" fillId="9" borderId="1" xfId="1" applyNumberFormat="1" applyFont="1" applyFill="1" applyBorder="1" applyAlignment="1">
      <alignment horizontal="center"/>
    </xf>
    <xf numFmtId="49" fontId="6" fillId="9" borderId="1" xfId="1" applyNumberFormat="1" applyFont="1" applyFill="1" applyBorder="1" applyAlignment="1">
      <alignment horizontal="left" vertical="center" wrapText="1"/>
    </xf>
    <xf numFmtId="49" fontId="6" fillId="9" borderId="1" xfId="1" applyNumberFormat="1" applyFont="1" applyFill="1" applyBorder="1" applyAlignment="1">
      <alignment wrapText="1"/>
    </xf>
    <xf numFmtId="49" fontId="2" fillId="11" borderId="1" xfId="12" applyNumberFormat="1" applyFont="1" applyFill="1" applyBorder="1" applyAlignment="1">
      <alignment horizontal="left"/>
    </xf>
    <xf numFmtId="0" fontId="14" fillId="0" borderId="0" xfId="0" applyNumberFormat="1" applyFont="1" applyAlignment="1">
      <alignment horizontal="center" vertical="center"/>
    </xf>
    <xf numFmtId="165" fontId="9" fillId="9" borderId="1" xfId="0" applyNumberFormat="1" applyFont="1" applyFill="1" applyBorder="1" applyAlignment="1">
      <alignment horizontal="right" vertical="center"/>
    </xf>
    <xf numFmtId="49" fontId="19" fillId="13" borderId="1" xfId="11" applyNumberFormat="1" applyFont="1" applyFill="1" applyBorder="1" applyAlignment="1">
      <alignment horizontal="left" vertical="center" wrapText="1" indent="1"/>
    </xf>
    <xf numFmtId="165" fontId="13" fillId="8" borderId="1" xfId="8" applyNumberFormat="1" applyFont="1" applyFill="1" applyBorder="1" applyAlignment="1">
      <alignment horizontal="right"/>
    </xf>
    <xf numFmtId="0" fontId="14" fillId="0" borderId="0" xfId="0" applyFont="1"/>
    <xf numFmtId="0" fontId="16" fillId="0" borderId="0" xfId="2" applyNumberFormat="1" applyFont="1"/>
    <xf numFmtId="4" fontId="18" fillId="9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/>
    <xf numFmtId="0" fontId="24" fillId="0" borderId="0" xfId="0" applyFont="1"/>
    <xf numFmtId="10" fontId="9" fillId="9" borderId="1" xfId="0" applyNumberFormat="1" applyFont="1" applyFill="1" applyBorder="1" applyAlignment="1">
      <alignment horizontal="right"/>
    </xf>
    <xf numFmtId="164" fontId="22" fillId="16" borderId="1" xfId="2" applyNumberFormat="1" applyFont="1" applyFill="1" applyBorder="1" applyAlignment="1">
      <alignment horizontal="right" vertical="center"/>
    </xf>
    <xf numFmtId="10" fontId="5" fillId="9" borderId="1" xfId="13" applyNumberFormat="1" applyFont="1" applyFill="1" applyBorder="1" applyAlignment="1">
      <alignment horizontal="right" vertical="center"/>
    </xf>
    <xf numFmtId="165" fontId="14" fillId="0" borderId="0" xfId="0" applyNumberFormat="1" applyFont="1"/>
    <xf numFmtId="49" fontId="18" fillId="9" borderId="1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" fontId="14" fillId="0" borderId="0" xfId="0" applyNumberFormat="1" applyFont="1" applyAlignment="1"/>
    <xf numFmtId="49" fontId="6" fillId="17" borderId="1" xfId="1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left" wrapText="1" indent="2"/>
    </xf>
    <xf numFmtId="165" fontId="6" fillId="9" borderId="1" xfId="1" applyNumberFormat="1" applyFont="1" applyFill="1" applyBorder="1" applyAlignment="1">
      <alignment horizontal="center" vertical="center"/>
    </xf>
    <xf numFmtId="4" fontId="24" fillId="0" borderId="0" xfId="0" applyNumberFormat="1" applyFont="1" applyAlignment="1"/>
    <xf numFmtId="4" fontId="17" fillId="0" borderId="0" xfId="0" applyNumberFormat="1" applyFont="1" applyAlignment="1"/>
    <xf numFmtId="4" fontId="11" fillId="0" borderId="0" xfId="0" applyNumberFormat="1" applyFont="1" applyAlignment="1">
      <alignment horizontal="right"/>
    </xf>
    <xf numFmtId="0" fontId="10" fillId="11" borderId="1" xfId="12" applyNumberFormat="1" applyFont="1" applyFill="1" applyBorder="1" applyAlignment="1">
      <alignment horizontal="left" vertical="center"/>
    </xf>
    <xf numFmtId="49" fontId="10" fillId="6" borderId="1" xfId="11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right"/>
    </xf>
    <xf numFmtId="49" fontId="19" fillId="14" borderId="1" xfId="12" applyNumberFormat="1" applyFont="1" applyFill="1" applyBorder="1" applyAlignment="1">
      <alignment horizontal="left" vertical="center" wrapText="1" indent="1"/>
    </xf>
    <xf numFmtId="4" fontId="14" fillId="0" borderId="0" xfId="0" applyNumberFormat="1" applyFont="1"/>
    <xf numFmtId="0" fontId="19" fillId="13" borderId="1" xfId="0" applyFont="1" applyFill="1" applyBorder="1" applyAlignment="1">
      <alignment horizontal="left" indent="1"/>
    </xf>
    <xf numFmtId="0" fontId="24" fillId="0" borderId="0" xfId="0" applyNumberFormat="1" applyFont="1" applyAlignment="1">
      <alignment horizontal="center" vertical="center"/>
    </xf>
    <xf numFmtId="4" fontId="24" fillId="0" borderId="0" xfId="0" applyNumberFormat="1" applyFont="1"/>
    <xf numFmtId="164" fontId="8" fillId="6" borderId="1" xfId="11" applyNumberFormat="1" applyFont="1" applyBorder="1" applyAlignment="1">
      <alignment horizontal="right" vertical="center"/>
    </xf>
    <xf numFmtId="49" fontId="14" fillId="0" borderId="0" xfId="0" applyNumberFormat="1" applyFont="1"/>
    <xf numFmtId="0" fontId="19" fillId="14" borderId="1" xfId="0" applyFont="1" applyFill="1" applyBorder="1" applyAlignment="1">
      <alignment horizontal="left" indent="1"/>
    </xf>
    <xf numFmtId="0" fontId="14" fillId="0" borderId="0" xfId="4" applyNumberFormat="1" applyFont="1" applyAlignment="1">
      <alignment horizontal="center" vertical="center"/>
    </xf>
    <xf numFmtId="4" fontId="6" fillId="9" borderId="1" xfId="1" applyNumberFormat="1" applyFont="1" applyFill="1" applyBorder="1" applyAlignment="1">
      <alignment horizontal="center" vertical="center"/>
    </xf>
    <xf numFmtId="4" fontId="14" fillId="9" borderId="1" xfId="5" applyNumberFormat="1" applyFont="1" applyFill="1" applyBorder="1" applyAlignment="1">
      <alignment horizontal="right" vertical="center"/>
    </xf>
    <xf numFmtId="164" fontId="5" fillId="9" borderId="1" xfId="4" applyNumberFormat="1" applyFont="1" applyFill="1" applyBorder="1" applyAlignment="1">
      <alignment horizontal="right" vertical="center"/>
    </xf>
    <xf numFmtId="49" fontId="6" fillId="9" borderId="1" xfId="1" applyNumberFormat="1" applyFont="1" applyFill="1" applyBorder="1" applyAlignment="1">
      <alignment horizontal="center" vertical="center"/>
    </xf>
    <xf numFmtId="4" fontId="13" fillId="8" borderId="1" xfId="9" applyNumberFormat="1" applyFont="1" applyFill="1" applyBorder="1" applyAlignment="1">
      <alignment horizontal="right"/>
    </xf>
    <xf numFmtId="4" fontId="10" fillId="10" borderId="1" xfId="12" applyNumberFormat="1" applyFont="1" applyFill="1" applyBorder="1" applyAlignment="1">
      <alignment horizontal="right" vertical="center"/>
    </xf>
    <xf numFmtId="10" fontId="5" fillId="12" borderId="1" xfId="13" applyNumberFormat="1" applyFont="1" applyFill="1" applyBorder="1" applyAlignment="1">
      <alignment horizontal="right" vertical="center"/>
    </xf>
    <xf numFmtId="4" fontId="9" fillId="9" borderId="1" xfId="0" applyNumberFormat="1" applyFont="1" applyFill="1" applyBorder="1" applyAlignment="1">
      <alignment horizontal="right" vertical="center"/>
    </xf>
    <xf numFmtId="4" fontId="13" fillId="8" borderId="1" xfId="8" applyNumberFormat="1" applyFont="1" applyFill="1" applyBorder="1" applyAlignment="1">
      <alignment horizontal="right"/>
    </xf>
    <xf numFmtId="0" fontId="23" fillId="13" borderId="1" xfId="8" applyFont="1" applyFill="1" applyBorder="1" applyAlignment="1"/>
    <xf numFmtId="10" fontId="2" fillId="10" borderId="1" xfId="12" applyNumberFormat="1" applyFill="1" applyBorder="1" applyAlignment="1">
      <alignment horizontal="right" vertical="center"/>
    </xf>
    <xf numFmtId="0" fontId="6" fillId="0" borderId="0" xfId="0" applyFont="1"/>
    <xf numFmtId="164" fontId="9" fillId="9" borderId="1" xfId="0" applyNumberFormat="1" applyFont="1" applyFill="1" applyBorder="1" applyAlignment="1">
      <alignment horizontal="right"/>
    </xf>
    <xf numFmtId="0" fontId="14" fillId="0" borderId="0" xfId="0" applyFont="1" applyAlignment="1">
      <alignment horizontal="center"/>
    </xf>
    <xf numFmtId="49" fontId="0" fillId="0" borderId="0" xfId="0" applyNumberFormat="1"/>
    <xf numFmtId="49" fontId="14" fillId="0" borderId="1" xfId="0" applyNumberFormat="1" applyFont="1" applyBorder="1" applyAlignment="1">
      <alignment horizontal="left" indent="1"/>
    </xf>
    <xf numFmtId="10" fontId="2" fillId="6" borderId="1" xfId="13" applyNumberFormat="1" applyFont="1" applyFill="1" applyBorder="1" applyAlignment="1">
      <alignment horizontal="right" vertical="center"/>
    </xf>
    <xf numFmtId="10" fontId="9" fillId="9" borderId="1" xfId="13" applyNumberFormat="1" applyFont="1" applyFill="1" applyBorder="1" applyAlignment="1">
      <alignment horizontal="right"/>
    </xf>
    <xf numFmtId="4" fontId="10" fillId="6" borderId="1" xfId="11" applyNumberFormat="1" applyFont="1" applyBorder="1" applyAlignment="1">
      <alignment horizontal="right" vertical="center"/>
    </xf>
    <xf numFmtId="4" fontId="2" fillId="11" borderId="1" xfId="12" applyNumberFormat="1" applyFont="1" applyFill="1" applyBorder="1" applyAlignment="1">
      <alignment horizontal="right"/>
    </xf>
    <xf numFmtId="4" fontId="13" fillId="8" borderId="1" xfId="0" applyNumberFormat="1" applyFont="1" applyFill="1" applyBorder="1" applyAlignment="1">
      <alignment horizontal="right"/>
    </xf>
    <xf numFmtId="10" fontId="10" fillId="11" borderId="1" xfId="12" applyNumberFormat="1" applyFont="1" applyFill="1" applyBorder="1" applyAlignment="1">
      <alignment horizontal="right" vertical="center"/>
    </xf>
    <xf numFmtId="0" fontId="14" fillId="0" borderId="0" xfId="0" applyNumberFormat="1" applyFont="1" applyAlignment="1">
      <alignment horizontal="right"/>
    </xf>
    <xf numFmtId="0" fontId="23" fillId="13" borderId="1" xfId="0" applyFont="1" applyFill="1" applyBorder="1" applyAlignment="1"/>
    <xf numFmtId="0" fontId="11" fillId="0" borderId="0" xfId="0" applyFont="1" applyAlignment="1"/>
    <xf numFmtId="10" fontId="2" fillId="6" borderId="1" xfId="11" applyNumberFormat="1" applyBorder="1" applyAlignment="1">
      <alignment horizontal="right" vertical="center"/>
    </xf>
    <xf numFmtId="10" fontId="7" fillId="9" borderId="1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2"/>
    </xf>
    <xf numFmtId="49" fontId="6" fillId="12" borderId="1" xfId="3" applyNumberFormat="1" applyFont="1" applyFill="1" applyBorder="1" applyAlignment="1">
      <alignment horizontal="left" vertical="center"/>
    </xf>
    <xf numFmtId="49" fontId="13" fillId="8" borderId="1" xfId="9" applyNumberFormat="1" applyFont="1" applyFill="1" applyBorder="1" applyAlignment="1">
      <alignment horizontal="left" vertical="center" indent="1"/>
    </xf>
    <xf numFmtId="4" fontId="23" fillId="13" borderId="1" xfId="8" applyNumberFormat="1" applyFont="1" applyFill="1" applyBorder="1" applyAlignment="1"/>
    <xf numFmtId="0" fontId="22" fillId="16" borderId="1" xfId="2" applyNumberFormat="1" applyFont="1" applyFill="1" applyBorder="1" applyAlignment="1">
      <alignment horizontal="left" vertical="center" wrapText="1"/>
    </xf>
    <xf numFmtId="0" fontId="11" fillId="0" borderId="0" xfId="0" applyFont="1"/>
    <xf numFmtId="164" fontId="2" fillId="10" borderId="1" xfId="12" applyNumberFormat="1" applyFont="1" applyFill="1" applyBorder="1" applyAlignment="1">
      <alignment horizontal="right" vertical="center"/>
    </xf>
    <xf numFmtId="10" fontId="21" fillId="8" borderId="1" xfId="0" applyNumberFormat="1" applyFont="1" applyFill="1" applyBorder="1" applyAlignment="1"/>
    <xf numFmtId="0" fontId="16" fillId="0" borderId="0" xfId="0" applyFont="1" applyAlignment="1">
      <alignment horizontal="right"/>
    </xf>
    <xf numFmtId="0" fontId="8" fillId="0" borderId="0" xfId="3" applyNumberFormat="1" applyFont="1" applyAlignment="1">
      <alignment horizontal="center" vertical="center"/>
    </xf>
    <xf numFmtId="49" fontId="5" fillId="9" borderId="1" xfId="4" applyNumberFormat="1" applyFont="1" applyFill="1" applyBorder="1" applyAlignment="1">
      <alignment horizontal="left" vertical="center" indent="2"/>
    </xf>
    <xf numFmtId="49" fontId="5" fillId="8" borderId="1" xfId="10" applyNumberFormat="1" applyFont="1" applyFill="1" applyBorder="1" applyAlignment="1">
      <alignment horizontal="left" vertical="center" wrapText="1" indent="2"/>
    </xf>
    <xf numFmtId="4" fontId="21" fillId="15" borderId="1" xfId="0" applyNumberFormat="1" applyFont="1" applyFill="1" applyBorder="1" applyAlignment="1"/>
    <xf numFmtId="0" fontId="26" fillId="0" borderId="0" xfId="0" applyFont="1" applyAlignment="1">
      <alignment horizontal="center" vertical="center"/>
    </xf>
    <xf numFmtId="10" fontId="14" fillId="9" borderId="1" xfId="4" applyNumberFormat="1" applyFont="1" applyFill="1" applyBorder="1" applyAlignment="1">
      <alignment horizontal="right" vertical="center"/>
    </xf>
    <xf numFmtId="0" fontId="5" fillId="12" borderId="1" xfId="0" applyFont="1" applyFill="1" applyBorder="1" applyAlignment="1">
      <alignment horizontal="left" wrapText="1" indent="1"/>
    </xf>
    <xf numFmtId="49" fontId="9" fillId="9" borderId="1" xfId="0" applyNumberFormat="1" applyFont="1" applyFill="1" applyBorder="1" applyAlignment="1">
      <alignment horizontal="left" indent="2"/>
    </xf>
    <xf numFmtId="10" fontId="2" fillId="10" borderId="1" xfId="13" applyNumberFormat="1" applyFont="1" applyFill="1" applyBorder="1" applyAlignment="1">
      <alignment horizontal="right" vertical="center"/>
    </xf>
    <xf numFmtId="0" fontId="6" fillId="0" borderId="0" xfId="1" applyNumberFormat="1" applyFont="1" applyAlignment="1"/>
    <xf numFmtId="0" fontId="21" fillId="15" borderId="1" xfId="0" applyFont="1" applyFill="1" applyBorder="1" applyAlignment="1">
      <alignment horizontal="left" indent="3"/>
    </xf>
    <xf numFmtId="10" fontId="9" fillId="9" borderId="1" xfId="0" applyNumberFormat="1" applyFont="1" applyFill="1" applyBorder="1" applyAlignment="1"/>
    <xf numFmtId="0" fontId="14" fillId="0" borderId="0" xfId="5" applyNumberFormat="1" applyFont="1" applyAlignment="1">
      <alignment horizontal="center" vertical="center"/>
    </xf>
    <xf numFmtId="164" fontId="10" fillId="11" borderId="1" xfId="12" applyNumberFormat="1" applyFont="1" applyFill="1" applyBorder="1" applyAlignment="1">
      <alignment horizontal="right" vertical="center"/>
    </xf>
    <xf numFmtId="49" fontId="2" fillId="6" borderId="1" xfId="11" applyNumberFormat="1" applyBorder="1" applyAlignment="1">
      <alignment horizontal="left"/>
    </xf>
    <xf numFmtId="4" fontId="9" fillId="0" borderId="0" xfId="0" applyNumberFormat="1" applyFont="1" applyFill="1" applyBorder="1" applyAlignment="1">
      <alignment horizontal="right" vertical="center"/>
    </xf>
    <xf numFmtId="0" fontId="9" fillId="9" borderId="1" xfId="0" applyFont="1" applyFill="1" applyBorder="1" applyAlignment="1">
      <alignment horizontal="left" indent="1"/>
    </xf>
    <xf numFmtId="165" fontId="13" fillId="8" borderId="1" xfId="0" applyNumberFormat="1" applyFont="1" applyFill="1" applyBorder="1" applyAlignment="1"/>
    <xf numFmtId="164" fontId="2" fillId="6" borderId="1" xfId="11" applyNumberFormat="1" applyBorder="1" applyAlignment="1">
      <alignment horizontal="right" vertical="center"/>
    </xf>
    <xf numFmtId="4" fontId="23" fillId="13" borderId="1" xfId="0" applyNumberFormat="1" applyFont="1" applyFill="1" applyBorder="1" applyAlignment="1"/>
    <xf numFmtId="0" fontId="6" fillId="0" borderId="0" xfId="1" applyNumberFormat="1" applyFont="1"/>
    <xf numFmtId="164" fontId="19" fillId="13" borderId="1" xfId="11" applyNumberFormat="1" applyFont="1" applyFill="1" applyBorder="1" applyAlignment="1">
      <alignment horizontal="right" vertical="center"/>
    </xf>
    <xf numFmtId="0" fontId="10" fillId="10" borderId="1" xfId="12" applyNumberFormat="1" applyFont="1" applyFill="1" applyBorder="1" applyAlignment="1">
      <alignment horizontal="left" vertical="center"/>
    </xf>
    <xf numFmtId="0" fontId="21" fillId="8" borderId="1" xfId="0" applyFont="1" applyFill="1" applyBorder="1" applyAlignment="1">
      <alignment horizontal="left" wrapText="1" indent="3"/>
    </xf>
    <xf numFmtId="10" fontId="10" fillId="11" borderId="1" xfId="13" applyNumberFormat="1" applyFont="1" applyFill="1" applyBorder="1" applyAlignment="1">
      <alignment horizontal="right" vertical="center"/>
    </xf>
    <xf numFmtId="0" fontId="11" fillId="0" borderId="0" xfId="2" applyNumberFormat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4" fontId="5" fillId="9" borderId="1" xfId="0" applyNumberFormat="1" applyFont="1" applyFill="1" applyBorder="1" applyAlignment="1"/>
    <xf numFmtId="10" fontId="14" fillId="0" borderId="0" xfId="0" applyNumberFormat="1" applyFont="1" applyAlignment="1"/>
    <xf numFmtId="0" fontId="14" fillId="0" borderId="0" xfId="3" applyNumberFormat="1" applyFont="1" applyAlignment="1">
      <alignment horizontal="center" vertical="center"/>
    </xf>
    <xf numFmtId="0" fontId="10" fillId="6" borderId="1" xfId="11" applyNumberFormat="1" applyFont="1" applyBorder="1" applyAlignment="1">
      <alignment horizontal="left" vertical="center"/>
    </xf>
    <xf numFmtId="49" fontId="9" fillId="9" borderId="1" xfId="0" applyNumberFormat="1" applyFont="1" applyFill="1" applyBorder="1" applyAlignment="1">
      <alignment horizontal="left" vertical="center" indent="4"/>
    </xf>
    <xf numFmtId="10" fontId="11" fillId="0" borderId="0" xfId="0" applyNumberFormat="1" applyFont="1" applyAlignment="1">
      <alignment horizontal="right"/>
    </xf>
    <xf numFmtId="164" fontId="19" fillId="14" borderId="1" xfId="12" applyNumberFormat="1" applyFont="1" applyFill="1" applyBorder="1" applyAlignment="1">
      <alignment horizontal="right" vertical="center"/>
    </xf>
    <xf numFmtId="10" fontId="13" fillId="8" borderId="1" xfId="8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10" fontId="14" fillId="0" borderId="0" xfId="0" applyNumberFormat="1" applyFont="1"/>
    <xf numFmtId="165" fontId="2" fillId="6" borderId="1" xfId="11" applyNumberFormat="1" applyBorder="1" applyAlignment="1">
      <alignment horizontal="right"/>
    </xf>
    <xf numFmtId="165" fontId="6" fillId="9" borderId="1" xfId="1" applyNumberFormat="1" applyFont="1" applyFill="1" applyBorder="1" applyAlignment="1"/>
    <xf numFmtId="164" fontId="5" fillId="12" borderId="1" xfId="3" applyNumberFormat="1" applyFont="1" applyFill="1" applyBorder="1" applyAlignment="1">
      <alignment horizontal="right" vertical="center"/>
    </xf>
    <xf numFmtId="4" fontId="13" fillId="8" borderId="1" xfId="0" applyNumberFormat="1" applyFont="1" applyFill="1" applyBorder="1" applyAlignment="1"/>
    <xf numFmtId="10" fontId="6" fillId="9" borderId="1" xfId="1" applyNumberFormat="1" applyFont="1" applyFill="1" applyBorder="1" applyAlignment="1">
      <alignment horizontal="center" vertical="center"/>
    </xf>
    <xf numFmtId="0" fontId="14" fillId="0" borderId="0" xfId="0" applyNumberFormat="1" applyFont="1" applyAlignment="1"/>
    <xf numFmtId="0" fontId="6" fillId="0" borderId="1" xfId="1" applyFont="1" applyBorder="1"/>
    <xf numFmtId="4" fontId="18" fillId="9" borderId="1" xfId="0" applyNumberFormat="1" applyFont="1" applyFill="1" applyBorder="1" applyAlignment="1">
      <alignment horizontal="center" vertical="center" wrapText="1"/>
    </xf>
    <xf numFmtId="10" fontId="14" fillId="9" borderId="1" xfId="5" applyNumberFormat="1" applyFont="1" applyFill="1" applyBorder="1" applyAlignment="1">
      <alignment horizontal="right" vertical="center"/>
    </xf>
    <xf numFmtId="49" fontId="8" fillId="6" borderId="1" xfId="11" applyNumberFormat="1" applyFont="1" applyBorder="1" applyAlignment="1">
      <alignment horizontal="left" vertical="center"/>
    </xf>
    <xf numFmtId="49" fontId="21" fillId="8" borderId="1" xfId="0" applyNumberFormat="1" applyFont="1" applyFill="1" applyBorder="1" applyAlignment="1">
      <alignment horizontal="left" vertical="center" indent="3"/>
    </xf>
    <xf numFmtId="10" fontId="13" fillId="8" borderId="1" xfId="9" applyNumberFormat="1" applyFont="1" applyFill="1" applyBorder="1" applyAlignment="1">
      <alignment horizontal="right"/>
    </xf>
    <xf numFmtId="10" fontId="10" fillId="10" borderId="1" xfId="12" applyNumberFormat="1" applyFont="1" applyFill="1" applyBorder="1" applyAlignment="1">
      <alignment horizontal="right" vertical="center"/>
    </xf>
    <xf numFmtId="49" fontId="18" fillId="9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 applyAlignment="1">
      <alignment horizontal="left" indent="1"/>
    </xf>
    <xf numFmtId="166" fontId="6" fillId="0" borderId="1" xfId="0" applyNumberFormat="1" applyFont="1" applyBorder="1"/>
    <xf numFmtId="4" fontId="5" fillId="12" borderId="1" xfId="0" applyNumberFormat="1" applyFont="1" applyFill="1" applyBorder="1" applyAlignment="1"/>
    <xf numFmtId="10" fontId="9" fillId="9" borderId="1" xfId="0" applyNumberFormat="1" applyFont="1" applyFill="1" applyBorder="1" applyAlignment="1">
      <alignment horizontal="right" vertical="center"/>
    </xf>
    <xf numFmtId="49" fontId="27" fillId="12" borderId="1" xfId="2" applyNumberFormat="1" applyFont="1" applyFill="1" applyBorder="1" applyAlignment="1">
      <alignment horizontal="left" vertical="center"/>
    </xf>
    <xf numFmtId="4" fontId="5" fillId="8" borderId="1" xfId="0" applyNumberFormat="1" applyFont="1" applyFill="1" applyBorder="1" applyAlignment="1"/>
    <xf numFmtId="4" fontId="2" fillId="6" borderId="1" xfId="11" applyNumberFormat="1" applyBorder="1" applyAlignment="1">
      <alignment horizontal="right"/>
    </xf>
    <xf numFmtId="49" fontId="6" fillId="17" borderId="1" xfId="1" applyNumberFormat="1" applyFont="1" applyFill="1" applyBorder="1" applyAlignment="1">
      <alignment horizontal="center" vertical="center" wrapText="1"/>
    </xf>
    <xf numFmtId="4" fontId="8" fillId="6" borderId="1" xfId="11" applyNumberFormat="1" applyFont="1" applyBorder="1"/>
    <xf numFmtId="0" fontId="28" fillId="0" borderId="0" xfId="0" applyFont="1" applyAlignment="1">
      <alignment horizontal="right"/>
    </xf>
    <xf numFmtId="0" fontId="14" fillId="0" borderId="0" xfId="0" applyNumberFormat="1" applyFont="1"/>
    <xf numFmtId="4" fontId="13" fillId="8" borderId="1" xfId="9" applyNumberFormat="1" applyFont="1" applyFill="1" applyBorder="1" applyAlignment="1">
      <alignment horizontal="right" vertical="center"/>
    </xf>
    <xf numFmtId="10" fontId="2" fillId="11" borderId="1" xfId="12" applyNumberFormat="1" applyFont="1" applyFill="1" applyBorder="1" applyAlignment="1">
      <alignment horizontal="right"/>
    </xf>
    <xf numFmtId="49" fontId="14" fillId="9" borderId="1" xfId="5" applyNumberFormat="1" applyFont="1" applyFill="1" applyBorder="1" applyAlignment="1">
      <alignment horizontal="left" vertical="center" indent="3"/>
    </xf>
    <xf numFmtId="0" fontId="6" fillId="9" borderId="1" xfId="1" applyNumberFormat="1" applyFont="1" applyFill="1" applyBorder="1" applyAlignment="1">
      <alignment horizontal="center" vertical="center"/>
    </xf>
    <xf numFmtId="10" fontId="21" fillId="15" borderId="1" xfId="0" applyNumberFormat="1" applyFont="1" applyFill="1" applyBorder="1" applyAlignment="1"/>
    <xf numFmtId="10" fontId="13" fillId="8" borderId="1" xfId="0" applyNumberFormat="1" applyFont="1" applyFill="1" applyBorder="1" applyAlignment="1">
      <alignment horizontal="right"/>
    </xf>
    <xf numFmtId="10" fontId="10" fillId="6" borderId="1" xfId="13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164" fontId="13" fillId="8" borderId="1" xfId="8" applyNumberFormat="1" applyFont="1" applyFill="1" applyBorder="1" applyAlignment="1">
      <alignment horizontal="right"/>
    </xf>
    <xf numFmtId="164" fontId="21" fillId="8" borderId="1" xfId="0" applyNumberFormat="1" applyFont="1" applyFill="1" applyBorder="1" applyAlignment="1">
      <alignment horizontal="right" vertical="center"/>
    </xf>
    <xf numFmtId="10" fontId="21" fillId="8" borderId="1" xfId="13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49" fontId="23" fillId="12" borderId="1" xfId="11" applyNumberFormat="1" applyFont="1" applyFill="1" applyBorder="1" applyAlignment="1">
      <alignment horizontal="left" vertical="center"/>
    </xf>
    <xf numFmtId="4" fontId="23" fillId="12" borderId="1" xfId="11" applyNumberFormat="1" applyFont="1" applyFill="1" applyBorder="1" applyAlignment="1">
      <alignment horizontal="right" vertical="center"/>
    </xf>
    <xf numFmtId="164" fontId="23" fillId="12" borderId="1" xfId="0" applyNumberFormat="1" applyFont="1" applyFill="1" applyBorder="1" applyAlignment="1">
      <alignment horizontal="right" vertical="center"/>
    </xf>
    <xf numFmtId="166" fontId="18" fillId="9" borderId="4" xfId="0" applyNumberFormat="1" applyFont="1" applyFill="1" applyBorder="1" applyAlignment="1">
      <alignment horizontal="center" vertical="center"/>
    </xf>
    <xf numFmtId="166" fontId="18" fillId="9" borderId="2" xfId="0" applyNumberFormat="1" applyFont="1" applyFill="1" applyBorder="1" applyAlignment="1">
      <alignment horizontal="center" vertical="center"/>
    </xf>
    <xf numFmtId="166" fontId="18" fillId="9" borderId="3" xfId="0" applyNumberFormat="1" applyFont="1" applyFill="1" applyBorder="1" applyAlignment="1">
      <alignment horizontal="center" vertical="center"/>
    </xf>
    <xf numFmtId="14" fontId="18" fillId="9" borderId="4" xfId="0" applyNumberFormat="1" applyFont="1" applyFill="1" applyBorder="1" applyAlignment="1">
      <alignment horizontal="center" vertical="center"/>
    </xf>
    <xf numFmtId="14" fontId="18" fillId="9" borderId="2" xfId="0" applyNumberFormat="1" applyFont="1" applyFill="1" applyBorder="1" applyAlignment="1">
      <alignment horizontal="center" vertical="center"/>
    </xf>
    <xf numFmtId="14" fontId="18" fillId="9" borderId="3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center" wrapText="1"/>
    </xf>
    <xf numFmtId="0" fontId="17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10"/>
    <cellStyle name="40% – Акцентування2" xfId="9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MK_ALL!$B$7:$C$7</c:f>
              <c:numCache>
                <c:formatCode>#,##0.00</c:formatCode>
                <c:ptCount val="2"/>
                <c:pt idx="0">
                  <c:v>1761.3691300503899</c:v>
                </c:pt>
                <c:pt idx="1">
                  <c:v>1832.51430685081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87-41F0-B2FB-D9C75B583CF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MK_ALL!$B$8:$C$8</c:f>
              <c:numCache>
                <c:formatCode>#,##0.00</c:formatCode>
                <c:ptCount val="2"/>
                <c:pt idx="0">
                  <c:v>236.92676847589999</c:v>
                </c:pt>
                <c:pt idx="1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87-41F0-B2FB-D9C75B583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612544"/>
        <c:axId val="1"/>
        <c:axId val="0"/>
      </c:bar3DChart>
      <c:dateAx>
        <c:axId val="63761254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61254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Державний та 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8B2-44E6-913C-6CAA966861B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68B2-44E6-913C-6CAA966861B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68B2-44E6-913C-6CAA966861B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68B2-44E6-913C-6CAA966861B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CUR_M!$A$8:$A$13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CUR_M!$B$8:$B$13</c:f>
              <c:numCache>
                <c:formatCode>#,##0.00</c:formatCode>
                <c:ptCount val="6"/>
                <c:pt idx="0">
                  <c:v>32.13825484417</c:v>
                </c:pt>
                <c:pt idx="1">
                  <c:v>9.88645430561</c:v>
                </c:pt>
                <c:pt idx="2">
                  <c:v>0.1513716111</c:v>
                </c:pt>
                <c:pt idx="3">
                  <c:v>11.280273147440001</c:v>
                </c:pt>
                <c:pt idx="4">
                  <c:v>29.404766234170001</c:v>
                </c:pt>
                <c:pt idx="5">
                  <c:v>0.56780137470000003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8B2-44E6-913C-6CAA96686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31.01.2020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6C1-4361-B56C-32D1C25748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6C1-4361-B56C-32D1C25748E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Долар США</c:v>
                </c:pt>
                <c:pt idx="1">
                  <c:v>ЄВРО</c:v>
                </c:pt>
                <c:pt idx="2">
                  <c:v>Канадський долар</c:v>
                </c:pt>
                <c:pt idx="3">
                  <c:v>СПЗ</c:v>
                </c:pt>
                <c:pt idx="4">
                  <c:v>Українська гривня</c:v>
                </c:pt>
                <c:pt idx="5">
                  <c:v>Японська єна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30.339210293320001</c:v>
                </c:pt>
                <c:pt idx="1">
                  <c:v>9.3417435602500003</c:v>
                </c:pt>
                <c:pt idx="2">
                  <c:v>0.1513716111</c:v>
                </c:pt>
                <c:pt idx="3">
                  <c:v>4.1078835338199999</c:v>
                </c:pt>
                <c:pt idx="4">
                  <c:v>29.029057109509999</c:v>
                </c:pt>
                <c:pt idx="5">
                  <c:v>0.56780137470000003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6C1-4361-B56C-32D1C2574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91E-4DAE-885F-2CCFB8CB74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91E-4DAE-885F-2CCFB8CB743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1E-4DAE-885F-2CCFB8CB743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33.038063624629999</c:v>
                </c:pt>
                <c:pt idx="1">
                  <c:v>0.29252456753</c:v>
                </c:pt>
                <c:pt idx="2">
                  <c:v>3.8309200000000002E-5</c:v>
                </c:pt>
                <c:pt idx="3">
                  <c:v>23.636672050360001</c:v>
                </c:pt>
                <c:pt idx="4">
                  <c:v>2.7618461860100001</c:v>
                </c:pt>
                <c:pt idx="5">
                  <c:v>20.269041341289999</c:v>
                </c:pt>
                <c:pt idx="6">
                  <c:v>1.6276943553000001</c:v>
                </c:pt>
                <c:pt idx="7">
                  <c:v>1.8030410828700001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1E-4DAE-885F-2CCFB8CB7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31.01.2020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334-438E-B7B8-ED98EC3C44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334-438E-B7B8-ED98EC3C44C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34-438E-B7B8-ED98EC3C44C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32.870002676619997</c:v>
                </c:pt>
                <c:pt idx="1">
                  <c:v>8.4914700080000002E-2</c:v>
                </c:pt>
                <c:pt idx="2">
                  <c:v>23.636672050360001</c:v>
                </c:pt>
                <c:pt idx="3">
                  <c:v>1.39131974407</c:v>
                </c:pt>
                <c:pt idx="4">
                  <c:v>12.23556655824</c:v>
                </c:pt>
                <c:pt idx="5">
                  <c:v>1.6276943553000001</c:v>
                </c:pt>
                <c:pt idx="6">
                  <c:v>1.6908973980299999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34-438E-B7B8-ED98EC3C4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B92-43CA-A7D2-3C454AD476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B92-43CA-A7D2-3C454AD47638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92-43CA-A7D2-3C454AD47638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0.16806094800999999</c:v>
                </c:pt>
                <c:pt idx="1">
                  <c:v>0.20760986745000001</c:v>
                </c:pt>
                <c:pt idx="2">
                  <c:v>3.8309200000000002E-5</c:v>
                </c:pt>
                <c:pt idx="3">
                  <c:v>1.3705264419400001</c:v>
                </c:pt>
                <c:pt idx="4">
                  <c:v>8.03347478305</c:v>
                </c:pt>
                <c:pt idx="5">
                  <c:v>0.11214368483999999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92-43CA-A7D2-3C454AD47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DE-49CD-AA20-C5AF7FF5793F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DE-49CD-AA20-C5AF7FF57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4160"/>
        <c:axId val="1"/>
        <c:axId val="0"/>
      </c:bar3DChart>
      <c:dateAx>
        <c:axId val="6370941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09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76-4716-861B-A96CBA31F55D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76-4716-861B-A96CBA31F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4576"/>
        <c:axId val="1"/>
        <c:axId val="0"/>
      </c:bar3DChart>
      <c:dateAx>
        <c:axId val="6370945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0945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0.399509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3-49C1-9D25-943A97360D81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0.600491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E3-49C1-9D25-943A97360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4976"/>
        <c:axId val="1"/>
        <c:axId val="0"/>
      </c:bar3DChart>
      <c:dateAx>
        <c:axId val="63710497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1049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1C-4CE2-A5B6-195BB27B6E56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01C-4CE2-A5B6-195BB27B6E56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01C-4CE2-A5B6-195BB27B6E56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1C-4CE2-A5B6-195BB27B6E56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01C-4CE2-A5B6-195BB27B6E56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2079.0153526481799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1C-4CE2-A5B6-195BB27B6E56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01C-4CE2-A5B6-195BB27B6E56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01C-4CE2-A5B6-195BB27B6E56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01C-4CE2-A5B6-195BB27B6E56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01C-4CE2-A5B6-195BB27B6E56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01C-4CE2-A5B6-195BB27B6E56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1C-4CE2-A5B6-195BB27B6E56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01C-4CE2-A5B6-195BB27B6E56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01C-4CE2-A5B6-195BB27B6E56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01C-4CE2-A5B6-195BB27B6E56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01C-4CE2-A5B6-195BB27B6E56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01C-4CE2-A5B6-195BB27B6E56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01C-4CE2-A5B6-195BB27B6E56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01C-4CE2-A5B6-195BB27B6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097072"/>
        <c:axId val="1"/>
        <c:axId val="0"/>
      </c:bar3DChart>
      <c:dateAx>
        <c:axId val="63709707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0970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A8-461F-B44A-D52354B76652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A8-461F-B44A-D52354B76652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A8-461F-B44A-D52354B76652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A8-461F-B44A-D52354B76652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A8-461F-B44A-D52354B76652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A8-461F-B44A-D52354B7665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83.428921517189991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A8-461F-B44A-D52354B76652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A8-461F-B44A-D52354B76652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A8-461F-B44A-D52354B76652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9A8-461F-B44A-D52354B76652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9A8-461F-B44A-D52354B76652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9A8-461F-B44A-D52354B76652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9A8-461F-B44A-D52354B7665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9A8-461F-B44A-D52354B76652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9A8-461F-B44A-D52354B76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6640"/>
        <c:axId val="1"/>
        <c:axId val="0"/>
      </c:bar3DChart>
      <c:dateAx>
        <c:axId val="6371066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6371066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MK_ALL!$B$13:$C$13</c:f>
              <c:numCache>
                <c:formatCode>#,##0.00</c:formatCode>
                <c:ptCount val="2"/>
                <c:pt idx="0">
                  <c:v>74.362672359849995</c:v>
                </c:pt>
                <c:pt idx="1">
                  <c:v>73.537067482699996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0-4DBD-BB4E-D2BA863A88D6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MK_ALL!$B$14:$C$14</c:f>
              <c:numCache>
                <c:formatCode>#,##0.00</c:formatCode>
                <c:ptCount val="2"/>
                <c:pt idx="0">
                  <c:v>10.002734439279999</c:v>
                </c:pt>
                <c:pt idx="1">
                  <c:v>9.8918540344900006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0-4DBD-BB4E-D2BA863A88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613792"/>
        <c:axId val="1"/>
        <c:axId val="0"/>
      </c:bar3DChart>
      <c:dateAx>
        <c:axId val="63761379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613792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9D-41D6-AF8D-850047604574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9D-41D6-AF8D-850047604574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9D-41D6-AF8D-850047604574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9D-41D6-AF8D-850047604574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9D-41D6-AF8D-850047604574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2079.0153526481799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A9D-41D6-AF8D-850047604574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9D-41D6-AF8D-850047604574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9D-41D6-AF8D-850047604574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9D-41D6-AF8D-850047604574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9D-41D6-AF8D-850047604574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9D-41D6-AF8D-850047604574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1761.3691300503899</c:v>
                </c:pt>
                <c:pt idx="5">
                  <c:v>1832.51430685081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A9D-41D6-AF8D-850047604574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A9D-41D6-AF8D-850047604574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A9D-41D6-AF8D-850047604574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A9D-41D6-AF8D-850047604574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A9D-41D6-AF8D-850047604574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A9D-41D6-AF8D-850047604574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A9D-41D6-AF8D-850047604574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A9D-41D6-AF8D-850047604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085360"/>
        <c:axId val="1"/>
        <c:axId val="0"/>
      </c:bar3DChart>
      <c:dateAx>
        <c:axId val="4870853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487085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17-40ED-AB7A-9A84C9F1E6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17-40ED-AB7A-9A84C9F1E6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17-40ED-AB7A-9A84C9F1E6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17-40ED-AB7A-9A84C9F1E6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17-40ED-AB7A-9A84C9F1E6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17-40ED-AB7A-9A84C9F1E6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83.428921517189991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17-40ED-AB7A-9A84C9F1E68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17-40ED-AB7A-9A84C9F1E6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17-40ED-AB7A-9A84C9F1E6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917-40ED-AB7A-9A84C9F1E6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17-40ED-AB7A-9A84C9F1E6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17-40ED-AB7A-9A84C9F1E6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917-40ED-AB7A-9A84C9F1E6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74.362672359849995</c:v>
                </c:pt>
                <c:pt idx="5">
                  <c:v>73.537067482699996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17-40ED-AB7A-9A84C9F1E68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43861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9.8918540344900006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917-40ED-AB7A-9A84C9F1E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87089520"/>
        <c:axId val="1"/>
        <c:axId val="0"/>
      </c:bar3DChart>
      <c:dateAx>
        <c:axId val="48708952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4870895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23-4F34-9038-D268939627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23-4F34-9038-D268939627A9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23-4F34-9038-D268939627A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1832.51430685081</c:v>
                </c:pt>
                <c:pt idx="1">
                  <c:v>246.50104579737001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23-4F34-9038-D26893962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BD4C-4A05-9244-25A77B5437D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D4C-4A05-9244-25A77B5437D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D4C-4A05-9244-25A77B5437D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2020.01.31-2020.12.31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8.0353034591900006</c:v>
                </c:pt>
                <c:pt idx="1">
                  <c:v>25.66291623679</c:v>
                </c:pt>
                <c:pt idx="2">
                  <c:v>49.730701821209998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4C-4A05-9244-25A77B543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216-43A4-BD9C-55867795EB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216-43A4-BD9C-55867795EB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F216-43A4-BD9C-55867795EB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F216-43A4-BD9C-55867795EB3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9,759%; 7,78р.</c:v>
                </c:pt>
                <c:pt idx="1">
                  <c:v>      Державний зовнішній борг; 4,559%; 14,41р.</c:v>
                </c:pt>
                <c:pt idx="2">
                  <c:v>      Гарантований внутрішній борг; 15,375%; 5,25р.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829495104.80999994</c:v>
                </c:pt>
                <c:pt idx="1">
                  <c:v>930684300.69000006</c:v>
                </c:pt>
                <c:pt idx="2">
                  <c:v>9352814.5999999996</c:v>
                </c:pt>
                <c:pt idx="3">
                  <c:v>227573953.88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16-43A4-BD9C-55867795E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31.01.2020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E51-40A0-B3C7-243FF1E9D2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E51-40A0-B3C7-243FF1E9D2C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E51-40A0-B3C7-243FF1E9D2C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0E51-40A0-B3C7-243FF1E9D2C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0E51-40A0-B3C7-243FF1E9D2C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E51-40A0-B3C7-243FF1E9D2C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0E51-40A0-B3C7-243FF1E9D2CB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0E51-40A0-B3C7-243FF1E9D2CB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0E51-40A0-B3C7-243FF1E9D2CB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9,261%;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0%; 0,73р.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5,837%; 1,24р.</c:v>
                </c:pt>
                <c:pt idx="11">
                  <c:v>            ОВДП (18 - річні); 8,17%; 17,85р.</c:v>
                </c:pt>
                <c:pt idx="12">
                  <c:v>            ОВДП (19 - річні); 9,7%; 18,85р.</c:v>
                </c:pt>
                <c:pt idx="13">
                  <c:v>            ОВДП (2 - річні); 11,351%; 1,8р.</c:v>
                </c:pt>
                <c:pt idx="14">
                  <c:v>            ОВДП (20 - річні); 9,7%; 19,85р.</c:v>
                </c:pt>
                <c:pt idx="15">
                  <c:v>            ОВДП (21-річні); 9,7%; 20,85р.</c:v>
                </c:pt>
                <c:pt idx="16">
                  <c:v>            ОВДП (22-річні); 9,7%; 21,85р.</c:v>
                </c:pt>
                <c:pt idx="17">
                  <c:v>            ОВДП (23-річні); 9,7%; 22,85р.</c:v>
                </c:pt>
                <c:pt idx="18">
                  <c:v>            ОВДП (24-річні); 9,7%; 23,85р.</c:v>
                </c:pt>
                <c:pt idx="19">
                  <c:v>            ОВДП (25-річні); 9,7%; 24,85р.</c:v>
                </c:pt>
                <c:pt idx="20">
                  <c:v>            ОВДП (26-річні); 9,7%; 25,85р.</c:v>
                </c:pt>
                <c:pt idx="21">
                  <c:v>            ОВДП (27-річні); 9,7%; 26,85р.</c:v>
                </c:pt>
                <c:pt idx="22">
                  <c:v>            ОВДП (28-річні); 9,7%; 27,85р.</c:v>
                </c:pt>
                <c:pt idx="23">
                  <c:v>            ОВДП (29-річні); 9,7%; 28,85р.</c:v>
                </c:pt>
                <c:pt idx="24">
                  <c:v>            ОВДП (3 - місячні); 0%; 0р.</c:v>
                </c:pt>
                <c:pt idx="25">
                  <c:v>            ОВДП (3 - річні); 12,2%; 2,26р.</c:v>
                </c:pt>
                <c:pt idx="26">
                  <c:v>            ОВДП (30-річні); 9,7%; 29,85р.</c:v>
                </c:pt>
                <c:pt idx="27">
                  <c:v>            ОВДП (4 - річні); 11,688%; 3,12р.</c:v>
                </c:pt>
                <c:pt idx="28">
                  <c:v>            ОВДП (5 - річні); 14,598%; 3,61р.</c:v>
                </c:pt>
                <c:pt idx="29">
                  <c:v>            ОВДП (6 - місячні); 0%; 0р.</c:v>
                </c:pt>
                <c:pt idx="30">
                  <c:v>            ОВДП (6 - річні); 15,615%; 5,29р.</c:v>
                </c:pt>
                <c:pt idx="31">
                  <c:v>            ОВДП (7 - річні); 12,454%; 5,58р.</c:v>
                </c:pt>
                <c:pt idx="32">
                  <c:v>            ОВДП (8 - річні); 13,356%; 7,42р.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72721915</c:v>
                </c:pt>
                <c:pt idx="2">
                  <c:v>19033000</c:v>
                </c:pt>
                <c:pt idx="3">
                  <c:v>37771855.740000002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31401890.640000001</c:v>
                </c:pt>
                <c:pt idx="11">
                  <c:v>12097744</c:v>
                </c:pt>
                <c:pt idx="12">
                  <c:v>12097744</c:v>
                </c:pt>
                <c:pt idx="13">
                  <c:v>47236592.869999997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79853823.189999998</c:v>
                </c:pt>
                <c:pt idx="26">
                  <c:v>12097751</c:v>
                </c:pt>
                <c:pt idx="27">
                  <c:v>7030000</c:v>
                </c:pt>
                <c:pt idx="28">
                  <c:v>46557594</c:v>
                </c:pt>
                <c:pt idx="29">
                  <c:v>0</c:v>
                </c:pt>
                <c:pt idx="30">
                  <c:v>39665256</c:v>
                </c:pt>
                <c:pt idx="31">
                  <c:v>23602312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E51-40A0-B3C7-243FF1E9D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F6E0-495A-A7B9-6F092AF76B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F6E0-495A-A7B9-6F092AF76B25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MK_ALL!$C$19:$C$20</c:f>
              <c:numCache>
                <c:formatCode>0.00%</c:formatCode>
                <c:ptCount val="2"/>
                <c:pt idx="0">
                  <c:v>0.88143400000000005</c:v>
                </c:pt>
                <c:pt idx="1">
                  <c:v>0.118566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E0-495A-A7B9-6F092AF76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B6B-4B17-975C-2742EE05518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B6B-4B17-975C-2742EE05518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MT_ALL!$C$19:$C$20</c:f>
              <c:numCache>
                <c:formatCode>0.00%</c:formatCode>
                <c:ptCount val="2"/>
                <c:pt idx="0">
                  <c:v>0.399509</c:v>
                </c:pt>
                <c:pt idx="1">
                  <c:v>0.600491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B-4B17-975C-2742EE055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MT_ALL!$B$7:$C$7</c:f>
              <c:numCache>
                <c:formatCode>#,##0.00</c:formatCode>
                <c:ptCount val="2"/>
                <c:pt idx="0">
                  <c:v>838.84791941263995</c:v>
                </c:pt>
                <c:pt idx="1">
                  <c:v>830.58588017221996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B8-4484-830C-6487B2C3E9C7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MT_ALL!$B$5:$C$5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MT_ALL!$B$8:$C$8</c:f>
              <c:numCache>
                <c:formatCode>#,##0.00</c:formatCode>
                <c:ptCount val="2"/>
                <c:pt idx="0">
                  <c:v>1159.44797911365</c:v>
                </c:pt>
                <c:pt idx="1">
                  <c:v>1248.42947247596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B8-4484-830C-6487B2C3E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7056"/>
        <c:axId val="1"/>
        <c:axId val="0"/>
      </c:bar3DChart>
      <c:catAx>
        <c:axId val="63710705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371070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MT_ALL!$B$13:$C$13</c:f>
              <c:numCache>
                <c:formatCode>#,##0.00</c:formatCode>
                <c:ptCount val="2"/>
                <c:pt idx="0">
                  <c:v>35.415048399980002</c:v>
                </c:pt>
                <c:pt idx="1">
                  <c:v>33.330626501360001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F-43B0-9E9A-3B39A7C08F34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MT_ALL!$B$11:$C$11</c:f>
              <c:numCache>
                <c:formatCode>dd\.mm\.yyyy;@</c:formatCode>
                <c:ptCount val="2"/>
                <c:pt idx="0">
                  <c:v>43830</c:v>
                </c:pt>
                <c:pt idx="1">
                  <c:v>43861</c:v>
                </c:pt>
              </c:numCache>
            </c:numRef>
          </c:cat>
          <c:val>
            <c:numRef>
              <c:f>MT_ALL!$B$14:$C$14</c:f>
              <c:numCache>
                <c:formatCode>#,##0.00</c:formatCode>
                <c:ptCount val="2"/>
                <c:pt idx="0">
                  <c:v>48.950358399149998</c:v>
                </c:pt>
                <c:pt idx="1">
                  <c:v>50.098295015829997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1F-43B0-9E9A-3B39A7C08F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7102896"/>
        <c:axId val="1"/>
        <c:axId val="0"/>
      </c:bar3DChart>
      <c:catAx>
        <c:axId val="637102896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6371028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31.01.2020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FA-49F6-85D5-F405E29FCA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FA-49F6-85D5-F405E29FCA07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25.447866901809999</c:v>
                </c:pt>
                <c:pt idx="1">
                  <c:v>57.981054615380003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FA-49F6-85D5-F405E29FC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Державний та гарантований державою борг України за станом на 31.01.2020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100-4948-AA3E-39AFF49EE5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100-4948-AA3E-39AFF49EE5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E100-4948-AA3E-39AFF49EE52B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8.3419410553799995</c:v>
                </c:pt>
                <c:pt idx="1">
                  <c:v>5.8256526989899999</c:v>
                </c:pt>
                <c:pt idx="2">
                  <c:v>11.280273147440001</c:v>
                </c:pt>
                <c:pt idx="3">
                  <c:v>57.981054615380003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00-4948-AA3E-39AFF49EE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31.01.2020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21D-4FC0-A4D8-71B0F1D3D1D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Індекс споживчих цін (СРІ)</c:v>
                </c:pt>
                <c:pt idx="2">
                  <c:v>Ставка МВФ</c:v>
                </c:pt>
                <c:pt idx="3">
                  <c:v>Фіксована</c:v>
                </c:pt>
              </c:strCache>
            </c:strRef>
          </c:cat>
          <c:val>
            <c:numRef>
              <c:f>RATE!$B$24:$B$27</c:f>
              <c:numCache>
                <c:formatCode>#\ ##0.00;\-#\ ##0.00;</c:formatCode>
                <c:ptCount val="4"/>
                <c:pt idx="0" formatCode="#,##0.00">
                  <c:v>6.2912264567999996</c:v>
                </c:pt>
                <c:pt idx="1">
                  <c:v>5.8256526989899999</c:v>
                </c:pt>
                <c:pt idx="2" formatCode="#,##0.00">
                  <c:v>4.1078835338199999</c:v>
                </c:pt>
                <c:pt idx="3" formatCode="#,##0.00">
                  <c:v>57.31230479309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D-4FC0-A4D8-71B0F1D3D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H180"/>
  <sheetViews>
    <sheetView workbookViewId="0">
      <selection activeCell="D26" sqref="D26"/>
    </sheetView>
  </sheetViews>
  <sheetFormatPr defaultColWidth="9.109375" defaultRowHeight="10.199999999999999" outlineLevelRow="3" x14ac:dyDescent="0.2"/>
  <cols>
    <col min="1" max="1" width="52" style="125" customWidth="1"/>
    <col min="2" max="3" width="16.33203125" style="146" customWidth="1"/>
    <col min="4" max="16384" width="9.109375" style="125"/>
  </cols>
  <sheetData>
    <row r="1" spans="1:8" s="121" customFormat="1" ht="13.8" x14ac:dyDescent="0.3">
      <c r="B1" s="143"/>
      <c r="C1" s="143"/>
    </row>
    <row r="2" spans="1:8" s="29" customFormat="1" ht="18" x14ac:dyDescent="0.35">
      <c r="A2" s="5" t="s">
        <v>103</v>
      </c>
      <c r="B2" s="5"/>
      <c r="C2" s="5"/>
      <c r="D2" s="58"/>
      <c r="E2" s="58"/>
      <c r="F2" s="58"/>
      <c r="G2" s="58"/>
      <c r="H2" s="58"/>
    </row>
    <row r="3" spans="1:8" s="121" customFormat="1" ht="13.8" x14ac:dyDescent="0.3">
      <c r="B3" s="132"/>
      <c r="C3" s="132"/>
      <c r="D3" s="103"/>
      <c r="E3" s="103"/>
      <c r="F3" s="103"/>
    </row>
    <row r="4" spans="1:8" s="110" customFormat="1" ht="13.8" x14ac:dyDescent="0.3">
      <c r="B4" s="138"/>
      <c r="C4" s="138" t="str">
        <f>VALUAH</f>
        <v>млрд. грн</v>
      </c>
    </row>
    <row r="5" spans="1:8" s="213" customFormat="1" ht="13.8" x14ac:dyDescent="0.25">
      <c r="A5" s="9"/>
      <c r="B5" s="50">
        <v>43830</v>
      </c>
      <c r="C5" s="50">
        <v>43861</v>
      </c>
    </row>
    <row r="6" spans="1:8" s="212" customFormat="1" ht="31.2" x14ac:dyDescent="0.25">
      <c r="A6" s="88" t="s">
        <v>146</v>
      </c>
      <c r="B6" s="127">
        <f t="shared" ref="B6" si="0">B$54+B$7</f>
        <v>1998.2958985262899</v>
      </c>
      <c r="C6" s="127">
        <v>2079.0153526481799</v>
      </c>
    </row>
    <row r="7" spans="1:8" s="187" customFormat="1" ht="14.4" x14ac:dyDescent="0.25">
      <c r="A7" s="142" t="s">
        <v>48</v>
      </c>
      <c r="B7" s="220">
        <f t="shared" ref="B7:C7" si="1">B$8+B$43</f>
        <v>838.84791941263995</v>
      </c>
      <c r="C7" s="220">
        <f t="shared" si="1"/>
        <v>830.58588017222007</v>
      </c>
    </row>
    <row r="8" spans="1:8" s="150" customFormat="1" ht="14.4" outlineLevel="1" x14ac:dyDescent="0.25">
      <c r="A8" s="6" t="s">
        <v>66</v>
      </c>
      <c r="B8" s="112">
        <f t="shared" ref="B8:C8" si="2">B$9+B$41</f>
        <v>829.49510481237996</v>
      </c>
      <c r="C8" s="112">
        <f t="shared" si="2"/>
        <v>821.22335906928004</v>
      </c>
    </row>
    <row r="9" spans="1:8" s="199" customFormat="1" ht="13.8" outlineLevel="2" x14ac:dyDescent="0.25">
      <c r="A9" s="251" t="s">
        <v>187</v>
      </c>
      <c r="B9" s="152">
        <f t="shared" ref="B9" si="3">SUM(B$10:B$40)</f>
        <v>827.37906445219994</v>
      </c>
      <c r="C9" s="152">
        <v>819.10731870910001</v>
      </c>
    </row>
    <row r="10" spans="1:8" s="145" customFormat="1" ht="13.8" outlineLevel="3" x14ac:dyDescent="0.25">
      <c r="A10" s="218" t="s">
        <v>136</v>
      </c>
      <c r="B10" s="158">
        <v>72.721914999999996</v>
      </c>
      <c r="C10" s="158">
        <v>72.721914999999996</v>
      </c>
    </row>
    <row r="11" spans="1:8" ht="13.8" outlineLevel="3" x14ac:dyDescent="0.3">
      <c r="A11" s="83" t="s">
        <v>195</v>
      </c>
      <c r="B11" s="98">
        <v>19.033000000000001</v>
      </c>
      <c r="C11" s="98">
        <v>19.033000000000001</v>
      </c>
      <c r="D11" s="109"/>
      <c r="E11" s="109"/>
      <c r="F11" s="109"/>
    </row>
    <row r="12" spans="1:8" ht="13.8" outlineLevel="3" x14ac:dyDescent="0.3">
      <c r="A12" s="83" t="s">
        <v>31</v>
      </c>
      <c r="B12" s="98">
        <v>37.771855741800003</v>
      </c>
      <c r="C12" s="98">
        <v>35.655356535899998</v>
      </c>
      <c r="D12" s="109"/>
      <c r="E12" s="109"/>
      <c r="F12" s="109"/>
    </row>
    <row r="13" spans="1:8" ht="13.8" outlineLevel="3" x14ac:dyDescent="0.3">
      <c r="A13" s="83" t="s">
        <v>35</v>
      </c>
      <c r="B13" s="98">
        <v>36.5</v>
      </c>
      <c r="C13" s="98">
        <v>36.5</v>
      </c>
      <c r="D13" s="109"/>
      <c r="E13" s="109"/>
      <c r="F13" s="109"/>
    </row>
    <row r="14" spans="1:8" ht="13.8" outlineLevel="3" x14ac:dyDescent="0.3">
      <c r="A14" s="83" t="s">
        <v>81</v>
      </c>
      <c r="B14" s="98">
        <v>28.700001</v>
      </c>
      <c r="C14" s="98">
        <v>28.700001</v>
      </c>
      <c r="D14" s="109"/>
      <c r="E14" s="109"/>
      <c r="F14" s="109"/>
    </row>
    <row r="15" spans="1:8" ht="13.8" outlineLevel="3" x14ac:dyDescent="0.3">
      <c r="A15" s="83" t="s">
        <v>128</v>
      </c>
      <c r="B15" s="98">
        <v>46.9</v>
      </c>
      <c r="C15" s="98">
        <v>46.9</v>
      </c>
      <c r="D15" s="109"/>
      <c r="E15" s="109"/>
      <c r="F15" s="109"/>
    </row>
    <row r="16" spans="1:8" ht="13.8" outlineLevel="3" x14ac:dyDescent="0.3">
      <c r="A16" s="83" t="s">
        <v>188</v>
      </c>
      <c r="B16" s="98">
        <v>93.438657000000006</v>
      </c>
      <c r="C16" s="98">
        <v>93.438657000000006</v>
      </c>
      <c r="D16" s="109"/>
      <c r="E16" s="109"/>
      <c r="F16" s="109"/>
    </row>
    <row r="17" spans="1:6" ht="13.8" outlineLevel="3" x14ac:dyDescent="0.3">
      <c r="A17" s="83" t="s">
        <v>26</v>
      </c>
      <c r="B17" s="98">
        <v>12.097744</v>
      </c>
      <c r="C17" s="98">
        <v>12.097744</v>
      </c>
      <c r="D17" s="109"/>
      <c r="E17" s="109"/>
      <c r="F17" s="109"/>
    </row>
    <row r="18" spans="1:6" ht="13.8" outlineLevel="3" x14ac:dyDescent="0.3">
      <c r="A18" s="83" t="s">
        <v>76</v>
      </c>
      <c r="B18" s="98">
        <v>12.097744</v>
      </c>
      <c r="C18" s="98">
        <v>12.097744</v>
      </c>
      <c r="D18" s="109"/>
      <c r="E18" s="109"/>
      <c r="F18" s="109"/>
    </row>
    <row r="19" spans="1:6" ht="13.8" outlineLevel="3" x14ac:dyDescent="0.3">
      <c r="A19" s="83" t="s">
        <v>165</v>
      </c>
      <c r="B19" s="98">
        <v>31.401890643400002</v>
      </c>
      <c r="C19" s="98">
        <v>18.706280892399999</v>
      </c>
      <c r="D19" s="109"/>
      <c r="E19" s="109"/>
      <c r="F19" s="109"/>
    </row>
    <row r="20" spans="1:6" ht="13.8" outlineLevel="3" x14ac:dyDescent="0.3">
      <c r="A20" s="83" t="s">
        <v>123</v>
      </c>
      <c r="B20" s="98">
        <v>12.097744</v>
      </c>
      <c r="C20" s="98">
        <v>12.097744</v>
      </c>
      <c r="D20" s="109"/>
      <c r="E20" s="109"/>
      <c r="F20" s="109"/>
    </row>
    <row r="21" spans="1:6" ht="13.8" outlineLevel="3" x14ac:dyDescent="0.3">
      <c r="A21" s="83" t="s">
        <v>185</v>
      </c>
      <c r="B21" s="98">
        <v>12.097744</v>
      </c>
      <c r="C21" s="98">
        <v>12.097744</v>
      </c>
      <c r="D21" s="109"/>
      <c r="E21" s="109"/>
      <c r="F21" s="109"/>
    </row>
    <row r="22" spans="1:6" ht="13.8" outlineLevel="3" x14ac:dyDescent="0.3">
      <c r="A22" s="83" t="s">
        <v>207</v>
      </c>
      <c r="B22" s="98">
        <v>47.236592873600003</v>
      </c>
      <c r="C22" s="98">
        <v>45.9942916348</v>
      </c>
      <c r="D22" s="109"/>
      <c r="E22" s="109"/>
      <c r="F22" s="109"/>
    </row>
    <row r="23" spans="1:6" ht="13.8" outlineLevel="3" x14ac:dyDescent="0.3">
      <c r="A23" s="83" t="s">
        <v>145</v>
      </c>
      <c r="B23" s="98">
        <v>12.097744</v>
      </c>
      <c r="C23" s="98">
        <v>12.097744</v>
      </c>
      <c r="D23" s="109"/>
      <c r="E23" s="109"/>
      <c r="F23" s="109"/>
    </row>
    <row r="24" spans="1:6" ht="13.8" outlineLevel="3" x14ac:dyDescent="0.3">
      <c r="A24" s="83" t="s">
        <v>108</v>
      </c>
      <c r="B24" s="98">
        <v>12.097744</v>
      </c>
      <c r="C24" s="98">
        <v>12.097744</v>
      </c>
      <c r="D24" s="109"/>
      <c r="E24" s="109"/>
      <c r="F24" s="109"/>
    </row>
    <row r="25" spans="1:6" ht="13.8" outlineLevel="3" x14ac:dyDescent="0.3">
      <c r="A25" s="83" t="s">
        <v>169</v>
      </c>
      <c r="B25" s="98">
        <v>12.097744</v>
      </c>
      <c r="C25" s="98">
        <v>12.097744</v>
      </c>
      <c r="D25" s="109"/>
      <c r="E25" s="109"/>
      <c r="F25" s="109"/>
    </row>
    <row r="26" spans="1:6" ht="13.8" outlineLevel="3" x14ac:dyDescent="0.3">
      <c r="A26" s="83" t="s">
        <v>6</v>
      </c>
      <c r="B26" s="98">
        <v>12.097744</v>
      </c>
      <c r="C26" s="98">
        <v>12.097744</v>
      </c>
      <c r="D26" s="109"/>
      <c r="E26" s="109"/>
      <c r="F26" s="109"/>
    </row>
    <row r="27" spans="1:6" ht="13.8" outlineLevel="3" x14ac:dyDescent="0.3">
      <c r="A27" s="83" t="s">
        <v>52</v>
      </c>
      <c r="B27" s="98">
        <v>12.097744</v>
      </c>
      <c r="C27" s="98">
        <v>12.097744</v>
      </c>
      <c r="D27" s="109"/>
      <c r="E27" s="109"/>
      <c r="F27" s="109"/>
    </row>
    <row r="28" spans="1:6" ht="13.8" outlineLevel="3" x14ac:dyDescent="0.3">
      <c r="A28" s="83" t="s">
        <v>96</v>
      </c>
      <c r="B28" s="98">
        <v>12.097744</v>
      </c>
      <c r="C28" s="98">
        <v>12.097744</v>
      </c>
      <c r="D28" s="109"/>
      <c r="E28" s="109"/>
      <c r="F28" s="109"/>
    </row>
    <row r="29" spans="1:6" ht="13.8" outlineLevel="3" x14ac:dyDescent="0.3">
      <c r="A29" s="83" t="s">
        <v>88</v>
      </c>
      <c r="B29" s="98">
        <v>12.097744</v>
      </c>
      <c r="C29" s="98">
        <v>12.097744</v>
      </c>
      <c r="D29" s="109"/>
      <c r="E29" s="109"/>
      <c r="F29" s="109"/>
    </row>
    <row r="30" spans="1:6" ht="13.8" outlineLevel="3" x14ac:dyDescent="0.3">
      <c r="A30" s="83" t="s">
        <v>142</v>
      </c>
      <c r="B30" s="98">
        <v>12.097744</v>
      </c>
      <c r="C30" s="98">
        <v>12.097744</v>
      </c>
      <c r="D30" s="109"/>
      <c r="E30" s="109"/>
      <c r="F30" s="109"/>
    </row>
    <row r="31" spans="1:6" ht="13.8" outlineLevel="3" x14ac:dyDescent="0.3">
      <c r="A31" s="83" t="s">
        <v>196</v>
      </c>
      <c r="B31" s="98">
        <v>12.097744</v>
      </c>
      <c r="C31" s="98">
        <v>12.097744</v>
      </c>
      <c r="D31" s="109"/>
      <c r="E31" s="109"/>
      <c r="F31" s="109"/>
    </row>
    <row r="32" spans="1:6" ht="13.8" outlineLevel="3" x14ac:dyDescent="0.3">
      <c r="A32" s="83" t="s">
        <v>32</v>
      </c>
      <c r="B32" s="98">
        <v>12.097744</v>
      </c>
      <c r="C32" s="98">
        <v>12.097744</v>
      </c>
      <c r="D32" s="109"/>
      <c r="E32" s="109"/>
      <c r="F32" s="109"/>
    </row>
    <row r="33" spans="1:6" ht="13.8" outlineLevel="3" x14ac:dyDescent="0.3">
      <c r="A33" s="83" t="s">
        <v>45</v>
      </c>
      <c r="B33" s="98">
        <v>79.853823193400004</v>
      </c>
      <c r="C33" s="98">
        <v>80.0887170572</v>
      </c>
      <c r="D33" s="109"/>
      <c r="E33" s="109"/>
      <c r="F33" s="109"/>
    </row>
    <row r="34" spans="1:6" ht="13.8" outlineLevel="3" x14ac:dyDescent="0.3">
      <c r="A34" s="83" t="s">
        <v>44</v>
      </c>
      <c r="B34" s="98">
        <v>12.097751000000001</v>
      </c>
      <c r="C34" s="98">
        <v>12.097751000000001</v>
      </c>
      <c r="D34" s="109"/>
      <c r="E34" s="109"/>
      <c r="F34" s="109"/>
    </row>
    <row r="35" spans="1:6" ht="13.8" outlineLevel="3" x14ac:dyDescent="0.3">
      <c r="A35" s="83" t="s">
        <v>89</v>
      </c>
      <c r="B35" s="98">
        <v>7.03</v>
      </c>
      <c r="C35" s="98">
        <v>10.029999999999999</v>
      </c>
      <c r="D35" s="109"/>
      <c r="E35" s="109"/>
      <c r="F35" s="109"/>
    </row>
    <row r="36" spans="1:6" ht="13.8" outlineLevel="3" x14ac:dyDescent="0.3">
      <c r="A36" s="83" t="s">
        <v>148</v>
      </c>
      <c r="B36" s="98">
        <v>46.557594000000002</v>
      </c>
      <c r="C36" s="98">
        <v>45.943703588799998</v>
      </c>
      <c r="D36" s="109"/>
      <c r="E36" s="109"/>
      <c r="F36" s="109"/>
    </row>
    <row r="37" spans="1:6" ht="13.8" outlineLevel="3" x14ac:dyDescent="0.3">
      <c r="A37" s="83" t="s">
        <v>200</v>
      </c>
      <c r="B37" s="98">
        <v>39.665255999999999</v>
      </c>
      <c r="C37" s="98">
        <v>39.665255999999999</v>
      </c>
      <c r="D37" s="109"/>
      <c r="E37" s="109"/>
      <c r="F37" s="109"/>
    </row>
    <row r="38" spans="1:6" ht="13.8" outlineLevel="3" x14ac:dyDescent="0.3">
      <c r="A38" s="83" t="s">
        <v>39</v>
      </c>
      <c r="B38" s="98">
        <v>23.602312000000001</v>
      </c>
      <c r="C38" s="98">
        <v>28.763973</v>
      </c>
      <c r="D38" s="109"/>
      <c r="E38" s="109"/>
      <c r="F38" s="109"/>
    </row>
    <row r="39" spans="1:6" ht="13.8" outlineLevel="3" x14ac:dyDescent="0.3">
      <c r="A39" s="83" t="s">
        <v>85</v>
      </c>
      <c r="B39" s="98">
        <v>17.5</v>
      </c>
      <c r="C39" s="98">
        <v>17.5</v>
      </c>
      <c r="D39" s="109"/>
      <c r="E39" s="109"/>
      <c r="F39" s="109"/>
    </row>
    <row r="40" spans="1:6" ht="13.8" outlineLevel="3" x14ac:dyDescent="0.3">
      <c r="A40" s="83" t="s">
        <v>137</v>
      </c>
      <c r="B40" s="98">
        <v>18</v>
      </c>
      <c r="C40" s="98">
        <v>18</v>
      </c>
      <c r="D40" s="109"/>
      <c r="E40" s="109"/>
      <c r="F40" s="109"/>
    </row>
    <row r="41" spans="1:6" ht="13.8" outlineLevel="2" x14ac:dyDescent="0.3">
      <c r="A41" s="55" t="s">
        <v>112</v>
      </c>
      <c r="B41" s="33">
        <f t="shared" ref="B41" si="4">SUM(B$42:B$42)</f>
        <v>2.11604036018</v>
      </c>
      <c r="C41" s="33">
        <v>2.11604036018</v>
      </c>
      <c r="D41" s="109"/>
      <c r="E41" s="109"/>
      <c r="F41" s="109"/>
    </row>
    <row r="42" spans="1:6" ht="13.8" outlineLevel="3" x14ac:dyDescent="0.3">
      <c r="A42" s="83" t="s">
        <v>29</v>
      </c>
      <c r="B42" s="98">
        <v>2.11604036018</v>
      </c>
      <c r="C42" s="98">
        <v>2.11604036018</v>
      </c>
      <c r="D42" s="109"/>
      <c r="E42" s="109"/>
      <c r="F42" s="109"/>
    </row>
    <row r="43" spans="1:6" ht="14.4" outlineLevel="1" x14ac:dyDescent="0.3">
      <c r="A43" s="34" t="s">
        <v>14</v>
      </c>
      <c r="B43" s="243">
        <f t="shared" ref="B43:C43" si="5">B$44+B$48+B$52</f>
        <v>9.3528146002600003</v>
      </c>
      <c r="C43" s="243">
        <f t="shared" si="5"/>
        <v>9.3625211029400006</v>
      </c>
      <c r="D43" s="109"/>
      <c r="E43" s="109"/>
      <c r="F43" s="109"/>
    </row>
    <row r="44" spans="1:6" ht="13.8" outlineLevel="2" x14ac:dyDescent="0.3">
      <c r="A44" s="55" t="s">
        <v>187</v>
      </c>
      <c r="B44" s="33">
        <f t="shared" ref="B44" si="6">SUM(B$45:B$47)</f>
        <v>4.1880116000000003</v>
      </c>
      <c r="C44" s="33">
        <v>4.1880116000000003</v>
      </c>
      <c r="D44" s="109"/>
      <c r="E44" s="109"/>
      <c r="F44" s="109"/>
    </row>
    <row r="45" spans="1:6" ht="13.8" outlineLevel="3" x14ac:dyDescent="0.3">
      <c r="A45" s="83" t="s">
        <v>106</v>
      </c>
      <c r="B45" s="98">
        <v>1.1600000000000001E-5</v>
      </c>
      <c r="C45" s="98">
        <v>1.1600000000000001E-5</v>
      </c>
      <c r="D45" s="109"/>
      <c r="E45" s="109"/>
      <c r="F45" s="109"/>
    </row>
    <row r="46" spans="1:6" ht="13.8" outlineLevel="3" x14ac:dyDescent="0.3">
      <c r="A46" s="83" t="s">
        <v>73</v>
      </c>
      <c r="B46" s="98">
        <v>2.1880000000000002</v>
      </c>
      <c r="C46" s="98">
        <v>2.1880000000000002</v>
      </c>
      <c r="D46" s="109"/>
      <c r="E46" s="109"/>
      <c r="F46" s="109"/>
    </row>
    <row r="47" spans="1:6" ht="13.8" outlineLevel="3" x14ac:dyDescent="0.3">
      <c r="A47" s="83" t="s">
        <v>1</v>
      </c>
      <c r="B47" s="98">
        <v>2</v>
      </c>
      <c r="C47" s="98">
        <v>2</v>
      </c>
      <c r="D47" s="109"/>
      <c r="E47" s="109"/>
      <c r="F47" s="109"/>
    </row>
    <row r="48" spans="1:6" ht="13.8" outlineLevel="2" x14ac:dyDescent="0.3">
      <c r="A48" s="55" t="s">
        <v>112</v>
      </c>
      <c r="B48" s="33">
        <f t="shared" ref="B48" si="7">SUM(B$49:B$51)</f>
        <v>5.1638483502600003</v>
      </c>
      <c r="C48" s="33">
        <v>5.1735548529399997</v>
      </c>
      <c r="D48" s="109"/>
      <c r="E48" s="109"/>
      <c r="F48" s="109"/>
    </row>
    <row r="49" spans="1:6" ht="13.8" outlineLevel="3" x14ac:dyDescent="0.3">
      <c r="A49" s="83" t="s">
        <v>47</v>
      </c>
      <c r="B49" s="98">
        <v>1.75162567326</v>
      </c>
      <c r="C49" s="98">
        <v>1.77687823077</v>
      </c>
      <c r="D49" s="109"/>
      <c r="E49" s="109"/>
      <c r="F49" s="109"/>
    </row>
    <row r="50" spans="1:6" ht="13.8" outlineLevel="3" x14ac:dyDescent="0.3">
      <c r="A50" s="83" t="s">
        <v>118</v>
      </c>
      <c r="B50" s="98">
        <v>3.3534463771</v>
      </c>
      <c r="C50" s="98">
        <v>3.3417335875399998</v>
      </c>
      <c r="D50" s="109"/>
      <c r="E50" s="109"/>
      <c r="F50" s="109"/>
    </row>
    <row r="51" spans="1:6" ht="13.8" outlineLevel="3" x14ac:dyDescent="0.3">
      <c r="A51" s="83" t="s">
        <v>90</v>
      </c>
      <c r="B51" s="98">
        <v>5.8776299900000002E-2</v>
      </c>
      <c r="C51" s="98">
        <v>5.4943034629999998E-2</v>
      </c>
      <c r="D51" s="109"/>
      <c r="E51" s="109"/>
      <c r="F51" s="109"/>
    </row>
    <row r="52" spans="1:6" ht="13.8" outlineLevel="2" x14ac:dyDescent="0.3">
      <c r="A52" s="55" t="s">
        <v>131</v>
      </c>
      <c r="B52" s="33">
        <f t="shared" ref="B52" si="8">SUM(B$53:B$53)</f>
        <v>9.5465000000000003E-4</v>
      </c>
      <c r="C52" s="33">
        <v>9.5465000000000003E-4</v>
      </c>
      <c r="D52" s="109"/>
      <c r="E52" s="109"/>
      <c r="F52" s="109"/>
    </row>
    <row r="53" spans="1:6" ht="13.8" outlineLevel="3" x14ac:dyDescent="0.3">
      <c r="A53" s="83" t="s">
        <v>67</v>
      </c>
      <c r="B53" s="98">
        <v>9.5465000000000003E-4</v>
      </c>
      <c r="C53" s="98">
        <v>9.5465000000000003E-4</v>
      </c>
      <c r="D53" s="109"/>
      <c r="E53" s="109"/>
      <c r="F53" s="109"/>
    </row>
    <row r="54" spans="1:6" ht="14.4" x14ac:dyDescent="0.3">
      <c r="A54" s="149" t="s">
        <v>61</v>
      </c>
      <c r="B54" s="45">
        <f t="shared" ref="B54:C54" si="9">B$55+B$86</f>
        <v>1159.44797911365</v>
      </c>
      <c r="C54" s="45">
        <f t="shared" si="9"/>
        <v>1248.42947247596</v>
      </c>
      <c r="D54" s="109"/>
      <c r="E54" s="109"/>
      <c r="F54" s="109"/>
    </row>
    <row r="55" spans="1:6" ht="14.4" outlineLevel="1" x14ac:dyDescent="0.3">
      <c r="A55" s="34" t="s">
        <v>66</v>
      </c>
      <c r="B55" s="243">
        <f t="shared" ref="B55:C55" si="10">B$56+B$63+B$71+B$76+B$84</f>
        <v>931.87402523801006</v>
      </c>
      <c r="C55" s="243">
        <f t="shared" si="10"/>
        <v>1011.2909477815299</v>
      </c>
      <c r="D55" s="109"/>
      <c r="E55" s="109"/>
      <c r="F55" s="109"/>
    </row>
    <row r="56" spans="1:6" ht="13.8" outlineLevel="2" x14ac:dyDescent="0.3">
      <c r="A56" s="55" t="s">
        <v>171</v>
      </c>
      <c r="B56" s="33">
        <f t="shared" ref="B56" si="11">SUM(B$57:B$62)</f>
        <v>292.19705377347003</v>
      </c>
      <c r="C56" s="33">
        <v>304.90542440466999</v>
      </c>
      <c r="D56" s="109"/>
      <c r="E56" s="109"/>
      <c r="F56" s="109"/>
    </row>
    <row r="57" spans="1:6" ht="13.8" outlineLevel="3" x14ac:dyDescent="0.3">
      <c r="A57" s="83" t="s">
        <v>18</v>
      </c>
      <c r="B57" s="98">
        <v>87.456819999999993</v>
      </c>
      <c r="C57" s="98">
        <v>90.942581000000004</v>
      </c>
      <c r="D57" s="109"/>
      <c r="E57" s="109"/>
      <c r="F57" s="109"/>
    </row>
    <row r="58" spans="1:6" ht="13.8" outlineLevel="3" x14ac:dyDescent="0.3">
      <c r="A58" s="83" t="s">
        <v>53</v>
      </c>
      <c r="B58" s="98">
        <v>11.981281324319999</v>
      </c>
      <c r="C58" s="98">
        <v>12.580019672040001</v>
      </c>
      <c r="D58" s="109"/>
      <c r="E58" s="109"/>
      <c r="F58" s="109"/>
    </row>
    <row r="59" spans="1:6" ht="13.8" outlineLevel="3" x14ac:dyDescent="0.3">
      <c r="A59" s="83" t="s">
        <v>91</v>
      </c>
      <c r="B59" s="98">
        <v>18.590715185450001</v>
      </c>
      <c r="C59" s="98">
        <v>19.331684156840002</v>
      </c>
      <c r="D59" s="109"/>
      <c r="E59" s="109"/>
      <c r="F59" s="109"/>
    </row>
    <row r="60" spans="1:6" ht="13.8" outlineLevel="3" x14ac:dyDescent="0.3">
      <c r="A60" s="83" t="s">
        <v>126</v>
      </c>
      <c r="B60" s="98">
        <v>116.13319515038</v>
      </c>
      <c r="C60" s="98">
        <v>121.2510063932</v>
      </c>
      <c r="D60" s="109"/>
      <c r="E60" s="109"/>
      <c r="F60" s="109"/>
    </row>
    <row r="61" spans="1:6" ht="13.8" outlineLevel="3" x14ac:dyDescent="0.3">
      <c r="A61" s="83" t="s">
        <v>140</v>
      </c>
      <c r="B61" s="98">
        <v>57.493439262499997</v>
      </c>
      <c r="C61" s="98">
        <v>60.230327709309996</v>
      </c>
      <c r="D61" s="109"/>
      <c r="E61" s="109"/>
      <c r="F61" s="109"/>
    </row>
    <row r="62" spans="1:6" ht="13.8" outlineLevel="3" x14ac:dyDescent="0.3">
      <c r="A62" s="83" t="s">
        <v>135</v>
      </c>
      <c r="B62" s="98">
        <v>0.54160285082000004</v>
      </c>
      <c r="C62" s="98">
        <v>0.56980547327999997</v>
      </c>
      <c r="D62" s="109"/>
      <c r="E62" s="109"/>
      <c r="F62" s="109"/>
    </row>
    <row r="63" spans="1:6" ht="13.8" outlineLevel="2" x14ac:dyDescent="0.3">
      <c r="A63" s="55" t="s">
        <v>43</v>
      </c>
      <c r="B63" s="33">
        <f t="shared" ref="B63" si="12">SUM(B$64:B$70)</f>
        <v>38.587261669610001</v>
      </c>
      <c r="C63" s="33">
        <v>40.561492256679998</v>
      </c>
      <c r="D63" s="109"/>
      <c r="E63" s="109"/>
      <c r="F63" s="109"/>
    </row>
    <row r="64" spans="1:6" ht="13.8" outlineLevel="3" x14ac:dyDescent="0.3">
      <c r="A64" s="83" t="s">
        <v>28</v>
      </c>
      <c r="B64" s="98">
        <v>3.6202200000000002</v>
      </c>
      <c r="C64" s="98">
        <v>3.7721200000000001</v>
      </c>
      <c r="D64" s="109"/>
      <c r="E64" s="109"/>
      <c r="F64" s="109"/>
    </row>
    <row r="65" spans="1:6" ht="13.8" outlineLevel="3" x14ac:dyDescent="0.3">
      <c r="A65" s="83" t="s">
        <v>50</v>
      </c>
      <c r="B65" s="98">
        <v>6.4320433100400001</v>
      </c>
      <c r="C65" s="98">
        <v>6.6884048576000001</v>
      </c>
      <c r="D65" s="109"/>
      <c r="E65" s="109"/>
      <c r="F65" s="109"/>
    </row>
    <row r="66" spans="1:6" ht="13.8" outlineLevel="3" x14ac:dyDescent="0.3">
      <c r="A66" s="83" t="s">
        <v>107</v>
      </c>
      <c r="B66" s="98">
        <v>0.15374539101000001</v>
      </c>
      <c r="C66" s="98">
        <v>0.15987321143</v>
      </c>
      <c r="D66" s="109"/>
      <c r="E66" s="109"/>
      <c r="F66" s="109"/>
    </row>
    <row r="67" spans="1:6" ht="13.8" outlineLevel="3" x14ac:dyDescent="0.3">
      <c r="A67" s="83" t="s">
        <v>117</v>
      </c>
      <c r="B67" s="98">
        <v>14.350423071130001</v>
      </c>
      <c r="C67" s="98">
        <v>15.09768568886</v>
      </c>
      <c r="D67" s="109"/>
      <c r="E67" s="109"/>
      <c r="F67" s="109"/>
    </row>
    <row r="68" spans="1:6" ht="13.8" outlineLevel="3" x14ac:dyDescent="0.3">
      <c r="A68" s="83" t="s">
        <v>130</v>
      </c>
      <c r="B68" s="98">
        <v>7.8694291629999996E-2</v>
      </c>
      <c r="C68" s="98">
        <v>8.2792101300000004E-2</v>
      </c>
      <c r="D68" s="109"/>
      <c r="E68" s="109"/>
      <c r="F68" s="109"/>
    </row>
    <row r="69" spans="1:6" ht="13.8" outlineLevel="3" x14ac:dyDescent="0.3">
      <c r="A69" s="83" t="s">
        <v>205</v>
      </c>
      <c r="B69" s="98">
        <v>0.58780514750000001</v>
      </c>
      <c r="C69" s="98">
        <v>0.61123326047000004</v>
      </c>
      <c r="D69" s="109"/>
      <c r="E69" s="109"/>
      <c r="F69" s="109"/>
    </row>
    <row r="70" spans="1:6" ht="13.8" outlineLevel="3" x14ac:dyDescent="0.3">
      <c r="A70" s="83" t="s">
        <v>25</v>
      </c>
      <c r="B70" s="98">
        <v>13.3643304583</v>
      </c>
      <c r="C70" s="98">
        <v>14.149383137019999</v>
      </c>
      <c r="D70" s="109"/>
      <c r="E70" s="109"/>
      <c r="F70" s="109"/>
    </row>
    <row r="71" spans="1:6" ht="13.8" outlineLevel="2" x14ac:dyDescent="0.3">
      <c r="A71" s="55" t="s">
        <v>208</v>
      </c>
      <c r="B71" s="33">
        <f t="shared" ref="B71" si="13">SUM(B$72:B$75)</f>
        <v>33.342212997930005</v>
      </c>
      <c r="C71" s="33">
        <v>34.671131494180003</v>
      </c>
      <c r="D71" s="109"/>
      <c r="E71" s="109"/>
      <c r="F71" s="109"/>
    </row>
    <row r="72" spans="1:6" ht="13.8" outlineLevel="3" x14ac:dyDescent="0.3">
      <c r="A72" s="83" t="s">
        <v>62</v>
      </c>
      <c r="B72" s="98">
        <v>6.6055000000000001</v>
      </c>
      <c r="C72" s="98">
        <v>6.8687750000000003</v>
      </c>
      <c r="D72" s="109"/>
      <c r="E72" s="109"/>
      <c r="F72" s="109"/>
    </row>
    <row r="73" spans="1:6" ht="13.8" outlineLevel="3" x14ac:dyDescent="0.3">
      <c r="A73" s="83" t="s">
        <v>183</v>
      </c>
      <c r="B73" s="98">
        <v>1.3509357200000001E-3</v>
      </c>
      <c r="C73" s="98">
        <v>1.4047798800000001E-3</v>
      </c>
      <c r="D73" s="109"/>
      <c r="E73" s="109"/>
      <c r="F73" s="109"/>
    </row>
    <row r="74" spans="1:6" ht="13.8" outlineLevel="3" x14ac:dyDescent="0.3">
      <c r="A74" s="83" t="s">
        <v>170</v>
      </c>
      <c r="B74" s="98">
        <v>4.3171068115700004</v>
      </c>
      <c r="C74" s="98">
        <v>4.4891734675099997</v>
      </c>
      <c r="D74" s="109"/>
      <c r="E74" s="109"/>
      <c r="F74" s="109"/>
    </row>
    <row r="75" spans="1:6" ht="13.8" outlineLevel="3" x14ac:dyDescent="0.3">
      <c r="A75" s="83" t="s">
        <v>202</v>
      </c>
      <c r="B75" s="98">
        <v>22.418255250640001</v>
      </c>
      <c r="C75" s="98">
        <v>23.311778246789999</v>
      </c>
      <c r="D75" s="109"/>
      <c r="E75" s="109"/>
      <c r="F75" s="109"/>
    </row>
    <row r="76" spans="1:6" ht="13.8" outlineLevel="2" x14ac:dyDescent="0.3">
      <c r="A76" s="55" t="s">
        <v>54</v>
      </c>
      <c r="B76" s="33">
        <f t="shared" ref="B76" si="14">SUM(B$77:B$83)</f>
        <v>527.52570759700006</v>
      </c>
      <c r="C76" s="33">
        <v>589.01641282599996</v>
      </c>
      <c r="D76" s="109"/>
      <c r="E76" s="109"/>
      <c r="F76" s="109"/>
    </row>
    <row r="77" spans="1:6" ht="13.8" outlineLevel="3" x14ac:dyDescent="0.3">
      <c r="A77" s="83" t="s">
        <v>114</v>
      </c>
      <c r="B77" s="98">
        <v>71.058599999999998</v>
      </c>
      <c r="C77" s="98">
        <v>74.758799999999994</v>
      </c>
      <c r="D77" s="109"/>
      <c r="E77" s="109"/>
      <c r="F77" s="109"/>
    </row>
    <row r="78" spans="1:6" ht="13.8" outlineLevel="3" x14ac:dyDescent="0.3">
      <c r="A78" s="83" t="s">
        <v>194</v>
      </c>
      <c r="B78" s="98">
        <v>279.63773759700001</v>
      </c>
      <c r="C78" s="98">
        <v>294.19917782599998</v>
      </c>
      <c r="D78" s="109"/>
      <c r="E78" s="109"/>
      <c r="F78" s="109"/>
    </row>
    <row r="79" spans="1:6" ht="13.8" outlineLevel="3" x14ac:dyDescent="0.3">
      <c r="A79" s="83" t="s">
        <v>172</v>
      </c>
      <c r="B79" s="98">
        <v>23.686199999999999</v>
      </c>
      <c r="C79" s="98">
        <v>24.919599999999999</v>
      </c>
      <c r="D79" s="109"/>
      <c r="E79" s="109"/>
      <c r="F79" s="109"/>
    </row>
    <row r="80" spans="1:6" ht="13.8" outlineLevel="3" x14ac:dyDescent="0.3">
      <c r="A80" s="83" t="s">
        <v>209</v>
      </c>
      <c r="B80" s="98">
        <v>71.058599999999998</v>
      </c>
      <c r="C80" s="98">
        <v>74.758799999999994</v>
      </c>
      <c r="D80" s="109"/>
      <c r="E80" s="109"/>
      <c r="F80" s="109"/>
    </row>
    <row r="81" spans="1:6" ht="13.8" outlineLevel="3" x14ac:dyDescent="0.3">
      <c r="A81" s="83" t="s">
        <v>24</v>
      </c>
      <c r="B81" s="98">
        <v>55.662570000000002</v>
      </c>
      <c r="C81" s="98">
        <v>58.561059999999998</v>
      </c>
      <c r="D81" s="109"/>
      <c r="E81" s="109"/>
      <c r="F81" s="109"/>
    </row>
    <row r="82" spans="1:6" ht="13.8" outlineLevel="3" x14ac:dyDescent="0.3">
      <c r="A82" s="83" t="s">
        <v>60</v>
      </c>
      <c r="B82" s="98">
        <v>26.422000000000001</v>
      </c>
      <c r="C82" s="98">
        <v>27.475100000000001</v>
      </c>
      <c r="D82" s="109"/>
      <c r="E82" s="109"/>
      <c r="F82" s="109"/>
    </row>
    <row r="83" spans="1:6" ht="13.8" outlineLevel="3" x14ac:dyDescent="0.3">
      <c r="A83" s="83" t="s">
        <v>178</v>
      </c>
      <c r="B83" s="98">
        <v>0</v>
      </c>
      <c r="C83" s="98">
        <v>34.343874999999997</v>
      </c>
      <c r="D83" s="109"/>
      <c r="E83" s="109"/>
      <c r="F83" s="109"/>
    </row>
    <row r="84" spans="1:6" ht="13.8" outlineLevel="2" x14ac:dyDescent="0.3">
      <c r="A84" s="55" t="s">
        <v>174</v>
      </c>
      <c r="B84" s="33">
        <f t="shared" ref="B84" si="15">SUM(B$85:B$85)</f>
        <v>40.221789200000003</v>
      </c>
      <c r="C84" s="33">
        <v>42.1364868</v>
      </c>
      <c r="D84" s="109"/>
      <c r="E84" s="109"/>
      <c r="F84" s="109"/>
    </row>
    <row r="85" spans="1:6" ht="13.8" outlineLevel="3" x14ac:dyDescent="0.3">
      <c r="A85" s="83" t="s">
        <v>140</v>
      </c>
      <c r="B85" s="98">
        <v>40.221789200000003</v>
      </c>
      <c r="C85" s="98">
        <v>42.1364868</v>
      </c>
      <c r="D85" s="109"/>
      <c r="E85" s="109"/>
      <c r="F85" s="109"/>
    </row>
    <row r="86" spans="1:6" ht="14.4" outlineLevel="1" x14ac:dyDescent="0.3">
      <c r="A86" s="34" t="s">
        <v>14</v>
      </c>
      <c r="B86" s="243">
        <f t="shared" ref="B86:C86" si="16">B$87+B$93+B$94+B$101</f>
        <v>227.57395387564003</v>
      </c>
      <c r="C86" s="243">
        <f t="shared" si="16"/>
        <v>237.13852469443</v>
      </c>
      <c r="D86" s="109"/>
      <c r="E86" s="109"/>
      <c r="F86" s="109"/>
    </row>
    <row r="87" spans="1:6" ht="13.8" outlineLevel="2" x14ac:dyDescent="0.3">
      <c r="A87" s="55" t="s">
        <v>171</v>
      </c>
      <c r="B87" s="33">
        <f t="shared" ref="B87" si="17">SUM(B$88:B$92)</f>
        <v>190.85308737639002</v>
      </c>
      <c r="C87" s="33">
        <v>200.19097820318001</v>
      </c>
      <c r="D87" s="109"/>
      <c r="E87" s="109"/>
      <c r="F87" s="109"/>
    </row>
    <row r="88" spans="1:6" ht="13.8" outlineLevel="3" x14ac:dyDescent="0.3">
      <c r="A88" s="83" t="s">
        <v>63</v>
      </c>
      <c r="B88" s="98">
        <v>2.6421999999999999</v>
      </c>
      <c r="C88" s="98">
        <v>2.7475100000000001</v>
      </c>
      <c r="D88" s="109"/>
      <c r="E88" s="109"/>
      <c r="F88" s="109"/>
    </row>
    <row r="89" spans="1:6" ht="13.8" outlineLevel="3" x14ac:dyDescent="0.3">
      <c r="A89" s="83" t="s">
        <v>53</v>
      </c>
      <c r="B89" s="98">
        <v>7.9946693819899997</v>
      </c>
      <c r="C89" s="98">
        <v>8.6111592082299993</v>
      </c>
      <c r="D89" s="109"/>
      <c r="E89" s="109"/>
      <c r="F89" s="109"/>
    </row>
    <row r="90" spans="1:6" ht="13.8" outlineLevel="3" x14ac:dyDescent="0.3">
      <c r="A90" s="83" t="s">
        <v>91</v>
      </c>
      <c r="B90" s="98">
        <v>1.4470008299999999</v>
      </c>
      <c r="C90" s="98">
        <v>1.5046738515</v>
      </c>
      <c r="D90" s="109"/>
      <c r="E90" s="109"/>
      <c r="F90" s="109"/>
    </row>
    <row r="91" spans="1:6" ht="13.8" outlineLevel="3" x14ac:dyDescent="0.3">
      <c r="A91" s="83" t="s">
        <v>126</v>
      </c>
      <c r="B91" s="98">
        <v>10.8254236629</v>
      </c>
      <c r="C91" s="98">
        <v>11.389130696760001</v>
      </c>
      <c r="D91" s="109"/>
      <c r="E91" s="109"/>
      <c r="F91" s="109"/>
    </row>
    <row r="92" spans="1:6" ht="13.8" outlineLevel="3" x14ac:dyDescent="0.3">
      <c r="A92" s="83" t="s">
        <v>140</v>
      </c>
      <c r="B92" s="98">
        <v>167.94379350150001</v>
      </c>
      <c r="C92" s="98">
        <v>175.93850444668999</v>
      </c>
      <c r="D92" s="109"/>
      <c r="E92" s="109"/>
      <c r="F92" s="109"/>
    </row>
    <row r="93" spans="1:6" ht="13.8" outlineLevel="2" x14ac:dyDescent="0.3">
      <c r="A93" s="55" t="s">
        <v>43</v>
      </c>
      <c r="B93" s="33"/>
      <c r="C93" s="33"/>
      <c r="D93" s="109"/>
      <c r="E93" s="109"/>
      <c r="F93" s="109"/>
    </row>
    <row r="94" spans="1:6" ht="13.8" outlineLevel="2" x14ac:dyDescent="0.3">
      <c r="A94" s="55" t="s">
        <v>208</v>
      </c>
      <c r="B94" s="33">
        <f t="shared" ref="B94" si="18">SUM(B$95:B$100)</f>
        <v>34.05327729071</v>
      </c>
      <c r="C94" s="33">
        <v>34.152970722520003</v>
      </c>
      <c r="D94" s="109"/>
      <c r="E94" s="109"/>
      <c r="F94" s="109"/>
    </row>
    <row r="95" spans="1:6" ht="13.8" outlineLevel="3" x14ac:dyDescent="0.3">
      <c r="A95" s="83" t="s">
        <v>72</v>
      </c>
      <c r="B95" s="98">
        <v>3.43046205458</v>
      </c>
      <c r="C95" s="98">
        <v>3.81304878108</v>
      </c>
      <c r="D95" s="109"/>
      <c r="E95" s="109"/>
      <c r="F95" s="109"/>
    </row>
    <row r="96" spans="1:6" ht="13.8" outlineLevel="3" x14ac:dyDescent="0.3">
      <c r="A96" s="83" t="s">
        <v>202</v>
      </c>
      <c r="B96" s="98">
        <v>0.71897552226000006</v>
      </c>
      <c r="C96" s="98">
        <v>0.75062755141000004</v>
      </c>
      <c r="D96" s="109"/>
      <c r="E96" s="109"/>
      <c r="F96" s="109"/>
    </row>
    <row r="97" spans="1:6" ht="13.8" outlineLevel="3" x14ac:dyDescent="0.3">
      <c r="A97" s="83" t="s">
        <v>122</v>
      </c>
      <c r="B97" s="98">
        <v>0.22458699762000001</v>
      </c>
      <c r="C97" s="98">
        <v>0.23353834753</v>
      </c>
      <c r="D97" s="109"/>
      <c r="E97" s="109"/>
      <c r="F97" s="109"/>
    </row>
    <row r="98" spans="1:6" ht="13.8" outlineLevel="3" x14ac:dyDescent="0.3">
      <c r="A98" s="83" t="s">
        <v>144</v>
      </c>
      <c r="B98" s="98">
        <v>0.48319847999999999</v>
      </c>
      <c r="C98" s="98">
        <v>0.50835984000000001</v>
      </c>
      <c r="D98" s="109"/>
      <c r="E98" s="109"/>
      <c r="F98" s="109"/>
    </row>
    <row r="99" spans="1:6" ht="13.8" outlineLevel="3" x14ac:dyDescent="0.3">
      <c r="A99" s="83" t="s">
        <v>116</v>
      </c>
      <c r="B99" s="98">
        <v>28.423439999999999</v>
      </c>
      <c r="C99" s="98">
        <v>28.034549999999999</v>
      </c>
      <c r="D99" s="109"/>
      <c r="E99" s="109"/>
      <c r="F99" s="109"/>
    </row>
    <row r="100" spans="1:6" ht="13.8" outlineLevel="3" x14ac:dyDescent="0.3">
      <c r="A100" s="83" t="s">
        <v>98</v>
      </c>
      <c r="B100" s="98">
        <v>0.77261423625000003</v>
      </c>
      <c r="C100" s="98">
        <v>0.81284620249999995</v>
      </c>
      <c r="D100" s="109"/>
      <c r="E100" s="109"/>
      <c r="F100" s="109"/>
    </row>
    <row r="101" spans="1:6" ht="13.8" outlineLevel="2" x14ac:dyDescent="0.3">
      <c r="A101" s="55" t="s">
        <v>174</v>
      </c>
      <c r="B101" s="33">
        <f t="shared" ref="B101" si="19">SUM(B$102:B$102)</f>
        <v>2.6675892085399999</v>
      </c>
      <c r="C101" s="33">
        <v>2.7945757687300001</v>
      </c>
      <c r="D101" s="109"/>
      <c r="E101" s="109"/>
      <c r="F101" s="109"/>
    </row>
    <row r="102" spans="1:6" ht="13.8" outlineLevel="3" x14ac:dyDescent="0.3">
      <c r="A102" s="83" t="s">
        <v>140</v>
      </c>
      <c r="B102" s="98">
        <v>2.6675892085399999</v>
      </c>
      <c r="C102" s="98">
        <v>2.7945757687300001</v>
      </c>
      <c r="D102" s="109"/>
      <c r="E102" s="109"/>
      <c r="F102" s="109"/>
    </row>
    <row r="103" spans="1:6" x14ac:dyDescent="0.2">
      <c r="B103" s="136"/>
      <c r="C103" s="136"/>
      <c r="D103" s="109"/>
      <c r="E103" s="109"/>
      <c r="F103" s="109"/>
    </row>
    <row r="104" spans="1:6" x14ac:dyDescent="0.2">
      <c r="B104" s="136"/>
      <c r="C104" s="136"/>
      <c r="D104" s="109"/>
      <c r="E104" s="109"/>
      <c r="F104" s="109"/>
    </row>
    <row r="105" spans="1:6" x14ac:dyDescent="0.2">
      <c r="B105" s="136"/>
      <c r="C105" s="136"/>
      <c r="D105" s="109"/>
      <c r="E105" s="109"/>
      <c r="F105" s="109"/>
    </row>
    <row r="106" spans="1:6" x14ac:dyDescent="0.2">
      <c r="B106" s="136"/>
      <c r="C106" s="136"/>
      <c r="D106" s="109"/>
      <c r="E106" s="109"/>
      <c r="F106" s="109"/>
    </row>
    <row r="107" spans="1:6" x14ac:dyDescent="0.2">
      <c r="B107" s="136"/>
      <c r="C107" s="136"/>
      <c r="D107" s="109"/>
      <c r="E107" s="109"/>
      <c r="F107" s="109"/>
    </row>
    <row r="108" spans="1:6" x14ac:dyDescent="0.2">
      <c r="B108" s="136"/>
      <c r="C108" s="136"/>
      <c r="D108" s="109"/>
      <c r="E108" s="109"/>
      <c r="F108" s="109"/>
    </row>
    <row r="109" spans="1:6" x14ac:dyDescent="0.2">
      <c r="B109" s="136"/>
      <c r="C109" s="136"/>
      <c r="D109" s="109"/>
      <c r="E109" s="109"/>
      <c r="F109" s="109"/>
    </row>
    <row r="110" spans="1:6" x14ac:dyDescent="0.2">
      <c r="B110" s="136"/>
      <c r="C110" s="136"/>
      <c r="D110" s="109"/>
      <c r="E110" s="109"/>
      <c r="F110" s="109"/>
    </row>
    <row r="111" spans="1:6" x14ac:dyDescent="0.2">
      <c r="B111" s="136"/>
      <c r="C111" s="136"/>
      <c r="D111" s="109"/>
      <c r="E111" s="109"/>
      <c r="F111" s="109"/>
    </row>
    <row r="112" spans="1:6" x14ac:dyDescent="0.2">
      <c r="B112" s="136"/>
      <c r="C112" s="136"/>
      <c r="D112" s="109"/>
      <c r="E112" s="109"/>
      <c r="F112" s="109"/>
    </row>
    <row r="113" spans="2:6" x14ac:dyDescent="0.2">
      <c r="B113" s="136"/>
      <c r="C113" s="136"/>
      <c r="D113" s="109"/>
      <c r="E113" s="109"/>
      <c r="F113" s="109"/>
    </row>
    <row r="114" spans="2:6" x14ac:dyDescent="0.2">
      <c r="B114" s="136"/>
      <c r="C114" s="136"/>
      <c r="D114" s="109"/>
      <c r="E114" s="109"/>
      <c r="F114" s="109"/>
    </row>
    <row r="115" spans="2:6" x14ac:dyDescent="0.2">
      <c r="B115" s="136"/>
      <c r="C115" s="136"/>
      <c r="D115" s="109"/>
      <c r="E115" s="109"/>
      <c r="F115" s="109"/>
    </row>
    <row r="116" spans="2:6" x14ac:dyDescent="0.2">
      <c r="B116" s="136"/>
      <c r="C116" s="136"/>
      <c r="D116" s="109"/>
      <c r="E116" s="109"/>
      <c r="F116" s="109"/>
    </row>
    <row r="117" spans="2:6" x14ac:dyDescent="0.2">
      <c r="B117" s="136"/>
      <c r="C117" s="136"/>
      <c r="D117" s="109"/>
      <c r="E117" s="109"/>
      <c r="F117" s="109"/>
    </row>
    <row r="118" spans="2:6" x14ac:dyDescent="0.2">
      <c r="B118" s="136"/>
      <c r="C118" s="136"/>
      <c r="D118" s="109"/>
      <c r="E118" s="109"/>
      <c r="F118" s="109"/>
    </row>
    <row r="119" spans="2:6" x14ac:dyDescent="0.2">
      <c r="B119" s="136"/>
      <c r="C119" s="136"/>
      <c r="D119" s="109"/>
      <c r="E119" s="109"/>
      <c r="F119" s="109"/>
    </row>
    <row r="120" spans="2:6" x14ac:dyDescent="0.2">
      <c r="B120" s="136"/>
      <c r="C120" s="136"/>
      <c r="D120" s="109"/>
      <c r="E120" s="109"/>
      <c r="F120" s="109"/>
    </row>
    <row r="121" spans="2:6" x14ac:dyDescent="0.2">
      <c r="B121" s="136"/>
      <c r="C121" s="136"/>
      <c r="D121" s="109"/>
      <c r="E121" s="109"/>
      <c r="F121" s="109"/>
    </row>
    <row r="122" spans="2:6" x14ac:dyDescent="0.2">
      <c r="B122" s="136"/>
      <c r="C122" s="136"/>
      <c r="D122" s="109"/>
      <c r="E122" s="109"/>
      <c r="F122" s="109"/>
    </row>
    <row r="123" spans="2:6" x14ac:dyDescent="0.2">
      <c r="B123" s="136"/>
      <c r="C123" s="136"/>
      <c r="D123" s="109"/>
      <c r="E123" s="109"/>
      <c r="F123" s="109"/>
    </row>
    <row r="124" spans="2:6" x14ac:dyDescent="0.2">
      <c r="B124" s="136"/>
      <c r="C124" s="136"/>
      <c r="D124" s="109"/>
      <c r="E124" s="109"/>
      <c r="F124" s="109"/>
    </row>
    <row r="125" spans="2:6" x14ac:dyDescent="0.2">
      <c r="B125" s="136"/>
      <c r="C125" s="136"/>
      <c r="D125" s="109"/>
      <c r="E125" s="109"/>
      <c r="F125" s="109"/>
    </row>
    <row r="126" spans="2:6" x14ac:dyDescent="0.2">
      <c r="B126" s="136"/>
      <c r="C126" s="136"/>
      <c r="D126" s="109"/>
      <c r="E126" s="109"/>
      <c r="F126" s="109"/>
    </row>
    <row r="127" spans="2:6" x14ac:dyDescent="0.2">
      <c r="B127" s="136"/>
      <c r="C127" s="136"/>
      <c r="D127" s="109"/>
      <c r="E127" s="109"/>
      <c r="F127" s="109"/>
    </row>
    <row r="128" spans="2:6" x14ac:dyDescent="0.2">
      <c r="B128" s="136"/>
      <c r="C128" s="136"/>
      <c r="D128" s="109"/>
      <c r="E128" s="109"/>
      <c r="F128" s="109"/>
    </row>
    <row r="129" spans="2:6" x14ac:dyDescent="0.2">
      <c r="B129" s="136"/>
      <c r="C129" s="136"/>
      <c r="D129" s="109"/>
      <c r="E129" s="109"/>
      <c r="F129" s="109"/>
    </row>
    <row r="130" spans="2:6" x14ac:dyDescent="0.2">
      <c r="B130" s="136"/>
      <c r="C130" s="136"/>
      <c r="D130" s="109"/>
      <c r="E130" s="109"/>
      <c r="F130" s="109"/>
    </row>
    <row r="131" spans="2:6" x14ac:dyDescent="0.2">
      <c r="B131" s="136"/>
      <c r="C131" s="136"/>
      <c r="D131" s="109"/>
      <c r="E131" s="109"/>
      <c r="F131" s="109"/>
    </row>
    <row r="132" spans="2:6" x14ac:dyDescent="0.2">
      <c r="B132" s="136"/>
      <c r="C132" s="136"/>
      <c r="D132" s="109"/>
      <c r="E132" s="109"/>
      <c r="F132" s="109"/>
    </row>
    <row r="133" spans="2:6" x14ac:dyDescent="0.2">
      <c r="B133" s="136"/>
      <c r="C133" s="136"/>
      <c r="D133" s="109"/>
      <c r="E133" s="109"/>
      <c r="F133" s="109"/>
    </row>
    <row r="134" spans="2:6" x14ac:dyDescent="0.2">
      <c r="B134" s="136"/>
      <c r="C134" s="136"/>
      <c r="D134" s="109"/>
      <c r="E134" s="109"/>
      <c r="F134" s="109"/>
    </row>
    <row r="135" spans="2:6" x14ac:dyDescent="0.2">
      <c r="B135" s="136"/>
      <c r="C135" s="136"/>
      <c r="D135" s="109"/>
      <c r="E135" s="109"/>
      <c r="F135" s="109"/>
    </row>
    <row r="136" spans="2:6" x14ac:dyDescent="0.2">
      <c r="B136" s="136"/>
      <c r="C136" s="136"/>
      <c r="D136" s="109"/>
      <c r="E136" s="109"/>
      <c r="F136" s="109"/>
    </row>
    <row r="137" spans="2:6" x14ac:dyDescent="0.2">
      <c r="B137" s="136"/>
      <c r="C137" s="136"/>
      <c r="D137" s="109"/>
      <c r="E137" s="109"/>
      <c r="F137" s="109"/>
    </row>
    <row r="138" spans="2:6" x14ac:dyDescent="0.2">
      <c r="B138" s="136"/>
      <c r="C138" s="136"/>
      <c r="D138" s="109"/>
      <c r="E138" s="109"/>
      <c r="F138" s="109"/>
    </row>
    <row r="139" spans="2:6" x14ac:dyDescent="0.2">
      <c r="B139" s="136"/>
      <c r="C139" s="136"/>
      <c r="D139" s="109"/>
      <c r="E139" s="109"/>
      <c r="F139" s="109"/>
    </row>
    <row r="140" spans="2:6" x14ac:dyDescent="0.2">
      <c r="B140" s="136"/>
      <c r="C140" s="136"/>
      <c r="D140" s="109"/>
      <c r="E140" s="109"/>
      <c r="F140" s="109"/>
    </row>
    <row r="141" spans="2:6" x14ac:dyDescent="0.2">
      <c r="B141" s="136"/>
      <c r="C141" s="136"/>
      <c r="D141" s="109"/>
      <c r="E141" s="109"/>
      <c r="F141" s="109"/>
    </row>
    <row r="142" spans="2:6" x14ac:dyDescent="0.2">
      <c r="B142" s="136"/>
      <c r="C142" s="136"/>
      <c r="D142" s="109"/>
      <c r="E142" s="109"/>
      <c r="F142" s="109"/>
    </row>
    <row r="143" spans="2:6" x14ac:dyDescent="0.2">
      <c r="B143" s="136"/>
      <c r="C143" s="136"/>
      <c r="D143" s="109"/>
      <c r="E143" s="109"/>
      <c r="F143" s="109"/>
    </row>
    <row r="144" spans="2:6" x14ac:dyDescent="0.2">
      <c r="B144" s="136"/>
      <c r="C144" s="136"/>
      <c r="D144" s="109"/>
      <c r="E144" s="109"/>
      <c r="F144" s="109"/>
    </row>
    <row r="145" spans="2:6" x14ac:dyDescent="0.2">
      <c r="B145" s="136"/>
      <c r="C145" s="136"/>
      <c r="D145" s="109"/>
      <c r="E145" s="109"/>
      <c r="F145" s="109"/>
    </row>
    <row r="146" spans="2:6" x14ac:dyDescent="0.2">
      <c r="B146" s="136"/>
      <c r="C146" s="136"/>
      <c r="D146" s="109"/>
      <c r="E146" s="109"/>
      <c r="F146" s="109"/>
    </row>
    <row r="147" spans="2:6" x14ac:dyDescent="0.2">
      <c r="B147" s="136"/>
      <c r="C147" s="136"/>
      <c r="D147" s="109"/>
      <c r="E147" s="109"/>
      <c r="F147" s="109"/>
    </row>
    <row r="148" spans="2:6" x14ac:dyDescent="0.2">
      <c r="B148" s="136"/>
      <c r="C148" s="136"/>
      <c r="D148" s="109"/>
      <c r="E148" s="109"/>
      <c r="F148" s="109"/>
    </row>
    <row r="149" spans="2:6" x14ac:dyDescent="0.2">
      <c r="B149" s="136"/>
      <c r="C149" s="136"/>
      <c r="D149" s="109"/>
      <c r="E149" s="109"/>
      <c r="F149" s="109"/>
    </row>
    <row r="150" spans="2:6" x14ac:dyDescent="0.2">
      <c r="B150" s="136"/>
      <c r="C150" s="136"/>
      <c r="D150" s="109"/>
      <c r="E150" s="109"/>
      <c r="F150" s="109"/>
    </row>
    <row r="151" spans="2:6" x14ac:dyDescent="0.2">
      <c r="B151" s="136"/>
      <c r="C151" s="136"/>
      <c r="D151" s="109"/>
      <c r="E151" s="109"/>
      <c r="F151" s="109"/>
    </row>
    <row r="152" spans="2:6" x14ac:dyDescent="0.2">
      <c r="B152" s="136"/>
      <c r="C152" s="136"/>
      <c r="D152" s="109"/>
      <c r="E152" s="109"/>
      <c r="F152" s="109"/>
    </row>
    <row r="153" spans="2:6" x14ac:dyDescent="0.2">
      <c r="B153" s="136"/>
      <c r="C153" s="136"/>
      <c r="D153" s="109"/>
      <c r="E153" s="109"/>
      <c r="F153" s="109"/>
    </row>
    <row r="154" spans="2:6" x14ac:dyDescent="0.2">
      <c r="B154" s="136"/>
      <c r="C154" s="136"/>
      <c r="D154" s="109"/>
      <c r="E154" s="109"/>
      <c r="F154" s="109"/>
    </row>
    <row r="155" spans="2:6" x14ac:dyDescent="0.2">
      <c r="B155" s="136"/>
      <c r="C155" s="136"/>
      <c r="D155" s="109"/>
      <c r="E155" s="109"/>
      <c r="F155" s="109"/>
    </row>
    <row r="156" spans="2:6" x14ac:dyDescent="0.2">
      <c r="B156" s="136"/>
      <c r="C156" s="136"/>
      <c r="D156" s="109"/>
      <c r="E156" s="109"/>
      <c r="F156" s="109"/>
    </row>
    <row r="157" spans="2:6" x14ac:dyDescent="0.2">
      <c r="B157" s="136"/>
      <c r="C157" s="136"/>
      <c r="D157" s="109"/>
      <c r="E157" s="109"/>
      <c r="F157" s="109"/>
    </row>
    <row r="158" spans="2:6" x14ac:dyDescent="0.2">
      <c r="B158" s="136"/>
      <c r="C158" s="136"/>
      <c r="D158" s="109"/>
      <c r="E158" s="109"/>
      <c r="F158" s="109"/>
    </row>
    <row r="159" spans="2:6" x14ac:dyDescent="0.2">
      <c r="B159" s="136"/>
      <c r="C159" s="136"/>
      <c r="D159" s="109"/>
      <c r="E159" s="109"/>
      <c r="F159" s="109"/>
    </row>
    <row r="160" spans="2:6" x14ac:dyDescent="0.2">
      <c r="B160" s="136"/>
      <c r="C160" s="136"/>
      <c r="D160" s="109"/>
      <c r="E160" s="109"/>
      <c r="F160" s="109"/>
    </row>
    <row r="161" spans="2:6" x14ac:dyDescent="0.2">
      <c r="B161" s="136"/>
      <c r="C161" s="136"/>
      <c r="D161" s="109"/>
      <c r="E161" s="109"/>
      <c r="F161" s="109"/>
    </row>
    <row r="162" spans="2:6" x14ac:dyDescent="0.2">
      <c r="B162" s="136"/>
      <c r="C162" s="136"/>
      <c r="D162" s="109"/>
      <c r="E162" s="109"/>
      <c r="F162" s="109"/>
    </row>
    <row r="163" spans="2:6" x14ac:dyDescent="0.2">
      <c r="B163" s="136"/>
      <c r="C163" s="136"/>
      <c r="D163" s="109"/>
      <c r="E163" s="109"/>
      <c r="F163" s="109"/>
    </row>
    <row r="164" spans="2:6" x14ac:dyDescent="0.2">
      <c r="B164" s="136"/>
      <c r="C164" s="136"/>
      <c r="D164" s="109"/>
      <c r="E164" s="109"/>
      <c r="F164" s="109"/>
    </row>
    <row r="165" spans="2:6" x14ac:dyDescent="0.2">
      <c r="B165" s="136"/>
      <c r="C165" s="136"/>
      <c r="D165" s="109"/>
      <c r="E165" s="109"/>
      <c r="F165" s="109"/>
    </row>
    <row r="166" spans="2:6" x14ac:dyDescent="0.2">
      <c r="B166" s="136"/>
      <c r="C166" s="136"/>
      <c r="D166" s="109"/>
      <c r="E166" s="109"/>
      <c r="F166" s="109"/>
    </row>
    <row r="167" spans="2:6" x14ac:dyDescent="0.2">
      <c r="B167" s="136"/>
      <c r="C167" s="136"/>
      <c r="D167" s="109"/>
      <c r="E167" s="109"/>
      <c r="F167" s="109"/>
    </row>
    <row r="168" spans="2:6" x14ac:dyDescent="0.2">
      <c r="B168" s="136"/>
      <c r="C168" s="136"/>
      <c r="D168" s="109"/>
      <c r="E168" s="109"/>
      <c r="F168" s="109"/>
    </row>
    <row r="169" spans="2:6" x14ac:dyDescent="0.2">
      <c r="B169" s="136"/>
      <c r="C169" s="136"/>
      <c r="D169" s="109"/>
      <c r="E169" s="109"/>
      <c r="F169" s="109"/>
    </row>
    <row r="170" spans="2:6" x14ac:dyDescent="0.2">
      <c r="B170" s="136"/>
      <c r="C170" s="136"/>
      <c r="D170" s="109"/>
      <c r="E170" s="109"/>
      <c r="F170" s="109"/>
    </row>
    <row r="171" spans="2:6" x14ac:dyDescent="0.2">
      <c r="B171" s="136"/>
      <c r="C171" s="136"/>
      <c r="D171" s="109"/>
      <c r="E171" s="109"/>
      <c r="F171" s="109"/>
    </row>
    <row r="172" spans="2:6" x14ac:dyDescent="0.2">
      <c r="B172" s="136"/>
      <c r="C172" s="136"/>
      <c r="D172" s="109"/>
      <c r="E172" s="109"/>
      <c r="F172" s="109"/>
    </row>
    <row r="173" spans="2:6" x14ac:dyDescent="0.2">
      <c r="B173" s="136"/>
      <c r="C173" s="136"/>
      <c r="D173" s="109"/>
      <c r="E173" s="109"/>
      <c r="F173" s="109"/>
    </row>
    <row r="174" spans="2:6" x14ac:dyDescent="0.2">
      <c r="B174" s="136"/>
      <c r="C174" s="136"/>
      <c r="D174" s="109"/>
      <c r="E174" s="109"/>
      <c r="F174" s="109"/>
    </row>
    <row r="175" spans="2:6" x14ac:dyDescent="0.2">
      <c r="B175" s="136"/>
      <c r="C175" s="136"/>
      <c r="D175" s="109"/>
      <c r="E175" s="109"/>
      <c r="F175" s="109"/>
    </row>
    <row r="176" spans="2:6" x14ac:dyDescent="0.2">
      <c r="B176" s="136"/>
      <c r="C176" s="136"/>
      <c r="D176" s="109"/>
      <c r="E176" s="109"/>
      <c r="F176" s="109"/>
    </row>
    <row r="177" spans="2:6" x14ac:dyDescent="0.2">
      <c r="B177" s="136"/>
      <c r="C177" s="136"/>
      <c r="D177" s="109"/>
      <c r="E177" s="109"/>
      <c r="F177" s="109"/>
    </row>
    <row r="178" spans="2:6" x14ac:dyDescent="0.2">
      <c r="B178" s="136"/>
      <c r="C178" s="136"/>
      <c r="D178" s="109"/>
      <c r="E178" s="109"/>
      <c r="F178" s="109"/>
    </row>
    <row r="179" spans="2:6" x14ac:dyDescent="0.2">
      <c r="B179" s="136"/>
      <c r="C179" s="136"/>
      <c r="D179" s="109"/>
      <c r="E179" s="109"/>
      <c r="F179" s="109"/>
    </row>
    <row r="180" spans="2:6" x14ac:dyDescent="0.2">
      <c r="B180" s="136"/>
      <c r="C180" s="136"/>
      <c r="D180" s="109"/>
      <c r="E180" s="109"/>
      <c r="F180" s="10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13" sqref="A13"/>
    </sheetView>
  </sheetViews>
  <sheetFormatPr defaultColWidth="9.109375" defaultRowHeight="13.8" x14ac:dyDescent="0.3"/>
  <cols>
    <col min="1" max="1" width="66" style="121" bestFit="1" customWidth="1"/>
    <col min="2" max="2" width="18" style="143" customWidth="1"/>
    <col min="3" max="3" width="17.44140625" style="143" customWidth="1"/>
    <col min="4" max="4" width="11.44140625" style="223" bestFit="1" customWidth="1"/>
    <col min="5" max="16384" width="9.109375" style="121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tr">
        <f>IF(REPORT_LANG="UKR","(за видами відсоткових ставок)","by interest rate types")</f>
        <v>(за видами відсоткових ставок)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7" customFormat="1" x14ac:dyDescent="0.3">
      <c r="A6" s="9"/>
      <c r="B6" s="252" t="str">
        <f>IF(REPORT_LANG="UKR","дол.США","USD")</f>
        <v>дол.США</v>
      </c>
      <c r="C6" s="252" t="str">
        <f>IF(REPORT_LANG="UKR","грн.","UAH")</f>
        <v>грн.</v>
      </c>
      <c r="D6" s="228" t="s">
        <v>184</v>
      </c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</row>
    <row r="7" spans="1:19" s="62" customFormat="1" ht="15.6" x14ac:dyDescent="0.3">
      <c r="A7" s="139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200">
        <f t="shared" ref="B7:D7" si="0">SUM(B8:B19)</f>
        <v>83.428921517190005</v>
      </c>
      <c r="C7" s="200">
        <f t="shared" si="0"/>
        <v>2079.0153526481799</v>
      </c>
      <c r="D7" s="211">
        <f t="shared" si="0"/>
        <v>1</v>
      </c>
    </row>
    <row r="8" spans="1:19" s="173" customFormat="1" x14ac:dyDescent="0.3">
      <c r="A8" s="238" t="s">
        <v>157</v>
      </c>
      <c r="B8" s="51">
        <v>8.3419410553799995</v>
      </c>
      <c r="C8" s="51">
        <v>207.87783432322999</v>
      </c>
      <c r="D8" s="126">
        <v>9.9988999999999995E-2</v>
      </c>
    </row>
    <row r="9" spans="1:19" s="173" customFormat="1" x14ac:dyDescent="0.3">
      <c r="A9" s="238" t="s">
        <v>176</v>
      </c>
      <c r="B9" s="51">
        <v>5.8256526989899999</v>
      </c>
      <c r="C9" s="51">
        <v>145.172935</v>
      </c>
      <c r="D9" s="126">
        <v>6.9828000000000001E-2</v>
      </c>
    </row>
    <row r="10" spans="1:19" s="173" customFormat="1" x14ac:dyDescent="0.3">
      <c r="A10" s="238" t="s">
        <v>113</v>
      </c>
      <c r="B10" s="51">
        <v>11.280273147440001</v>
      </c>
      <c r="C10" s="51">
        <v>281.09989472473001</v>
      </c>
      <c r="D10" s="126">
        <v>0.13520799999999999</v>
      </c>
    </row>
    <row r="11" spans="1:19" x14ac:dyDescent="0.3">
      <c r="A11" s="203" t="s">
        <v>151</v>
      </c>
      <c r="B11" s="98">
        <v>57.981054615380003</v>
      </c>
      <c r="C11" s="98">
        <v>1444.86468860022</v>
      </c>
      <c r="D11" s="198">
        <v>0.69497500000000001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B12" s="132"/>
      <c r="C12" s="132"/>
      <c r="D12" s="215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B13" s="132"/>
      <c r="C13" s="132"/>
      <c r="D13" s="215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B14" s="132"/>
      <c r="C14" s="132"/>
      <c r="D14" s="21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3"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x14ac:dyDescent="0.3"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x14ac:dyDescent="0.3"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2:17" x14ac:dyDescent="0.3">
      <c r="B20" s="132"/>
      <c r="C20" s="132"/>
      <c r="D20" s="215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2:17" x14ac:dyDescent="0.3">
      <c r="B21" s="132"/>
      <c r="C21" s="132"/>
      <c r="D21" s="215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2:17" x14ac:dyDescent="0.3">
      <c r="B22" s="132"/>
      <c r="C22" s="132"/>
      <c r="D22" s="21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2:17" x14ac:dyDescent="0.3">
      <c r="B23" s="132"/>
      <c r="C23" s="132"/>
      <c r="D23" s="21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2:17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2:17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2:17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2:17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2:17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2:17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2:17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2:17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7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32"/>
      <c r="C244" s="132"/>
      <c r="D244" s="215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32"/>
      <c r="C245" s="132"/>
      <c r="D245" s="215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topLeftCell="A21" workbookViewId="0">
      <selection activeCell="C33" sqref="C33"/>
    </sheetView>
  </sheetViews>
  <sheetFormatPr defaultColWidth="9.109375" defaultRowHeight="13.8" outlineLevelRow="1" x14ac:dyDescent="0.3"/>
  <cols>
    <col min="1" max="1" width="66" style="121" bestFit="1" customWidth="1"/>
    <col min="2" max="2" width="17.6640625" style="143" customWidth="1"/>
    <col min="3" max="3" width="17.88671875" style="143" customWidth="1"/>
    <col min="4" max="4" width="11.44140625" style="223" bestFit="1" customWidth="1"/>
    <col min="5" max="16384" width="9.109375" style="121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">
        <v>83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A5" s="68"/>
      <c r="B5" s="138"/>
      <c r="C5" s="138"/>
      <c r="D5" s="110" t="str">
        <f>VALVAL</f>
        <v>млрд. одиниць</v>
      </c>
    </row>
    <row r="6" spans="1:19" s="213" customFormat="1" x14ac:dyDescent="0.25">
      <c r="A6" s="114"/>
      <c r="B6" s="151" t="s">
        <v>163</v>
      </c>
      <c r="C6" s="151" t="s">
        <v>166</v>
      </c>
      <c r="D6" s="228" t="s">
        <v>184</v>
      </c>
    </row>
    <row r="7" spans="1:19" s="21" customFormat="1" ht="15.6" x14ac:dyDescent="0.25">
      <c r="A7" s="46" t="s">
        <v>146</v>
      </c>
      <c r="B7" s="200">
        <f t="shared" ref="B7:D7" si="0">SUM(B8:B18)</f>
        <v>83.428921517190005</v>
      </c>
      <c r="C7" s="200">
        <f t="shared" si="0"/>
        <v>2079.0153526481799</v>
      </c>
      <c r="D7" s="211">
        <f t="shared" si="0"/>
        <v>1</v>
      </c>
    </row>
    <row r="8" spans="1:19" s="117" customFormat="1" x14ac:dyDescent="0.25">
      <c r="A8" s="76" t="s">
        <v>157</v>
      </c>
      <c r="B8" s="158">
        <v>8.3419410553799995</v>
      </c>
      <c r="C8" s="158">
        <v>207.87783432322999</v>
      </c>
      <c r="D8" s="241">
        <v>9.9988999999999995E-2</v>
      </c>
    </row>
    <row r="9" spans="1:19" s="117" customFormat="1" x14ac:dyDescent="0.25">
      <c r="A9" s="76" t="s">
        <v>176</v>
      </c>
      <c r="B9" s="158">
        <v>5.8256526989899999</v>
      </c>
      <c r="C9" s="158">
        <v>145.172935</v>
      </c>
      <c r="D9" s="241">
        <v>6.9828000000000001E-2</v>
      </c>
    </row>
    <row r="10" spans="1:19" s="117" customFormat="1" x14ac:dyDescent="0.25">
      <c r="A10" s="76" t="s">
        <v>113</v>
      </c>
      <c r="B10" s="158">
        <v>11.280273147440001</v>
      </c>
      <c r="C10" s="158">
        <v>281.09989472473001</v>
      </c>
      <c r="D10" s="241">
        <v>0.13520799999999999</v>
      </c>
    </row>
    <row r="11" spans="1:19" x14ac:dyDescent="0.3">
      <c r="A11" s="203" t="s">
        <v>151</v>
      </c>
      <c r="B11" s="98">
        <v>57.981054615380003</v>
      </c>
      <c r="C11" s="98">
        <v>1444.86468860022</v>
      </c>
      <c r="D11" s="198">
        <v>0.69497500000000001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A12" s="257"/>
      <c r="B12" s="132"/>
      <c r="C12" s="132"/>
      <c r="D12" s="215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A13" s="257"/>
      <c r="B13" s="132"/>
      <c r="C13" s="132"/>
      <c r="D13" s="215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A14" s="257"/>
      <c r="B14" s="132"/>
      <c r="C14" s="132"/>
      <c r="D14" s="21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A15" s="257"/>
      <c r="B15" s="132"/>
      <c r="C15" s="132"/>
      <c r="D15" s="21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A16" s="257"/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9" x14ac:dyDescent="0.3">
      <c r="A17" s="257"/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9" x14ac:dyDescent="0.3">
      <c r="A18" s="257"/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9" x14ac:dyDescent="0.3">
      <c r="A19" s="39" t="s">
        <v>158</v>
      </c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9" x14ac:dyDescent="0.3">
      <c r="B20" s="137" t="str">
        <f>"Державний борг України за станом на " &amp; TEXT(DREPORTDATE,"dd.MM.yyyy")</f>
        <v>Державний борг України за станом на 31.01.2020</v>
      </c>
      <c r="C20" s="132"/>
      <c r="D20" s="110" t="str">
        <f>VALVAL</f>
        <v>млрд. одиниць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9" s="79" customFormat="1" x14ac:dyDescent="0.3">
      <c r="A21" s="114"/>
      <c r="B21" s="151" t="s">
        <v>163</v>
      </c>
      <c r="C21" s="151" t="s">
        <v>166</v>
      </c>
      <c r="D21" s="228" t="s">
        <v>184</v>
      </c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</row>
    <row r="22" spans="1:19" s="122" customFormat="1" ht="14.4" x14ac:dyDescent="0.3">
      <c r="A22" s="116" t="s">
        <v>146</v>
      </c>
      <c r="B22" s="32">
        <f t="shared" ref="B22:C22" si="1">B$23+B$28</f>
        <v>83.428921517189991</v>
      </c>
      <c r="C22" s="32">
        <f t="shared" si="1"/>
        <v>2079.0153526481799</v>
      </c>
      <c r="D22" s="28">
        <v>1</v>
      </c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</row>
    <row r="23" spans="1:19" s="248" customFormat="1" ht="14.4" x14ac:dyDescent="0.3">
      <c r="A23" s="74" t="s">
        <v>66</v>
      </c>
      <c r="B23" s="16">
        <f t="shared" ref="B23:C23" si="2">SUM(B$24:B$27)</f>
        <v>73.537067482699996</v>
      </c>
      <c r="C23" s="16">
        <f t="shared" si="2"/>
        <v>1832.51430685081</v>
      </c>
      <c r="D23" s="36">
        <v>0.88143400000000005</v>
      </c>
      <c r="E23" s="229"/>
      <c r="F23" s="229"/>
      <c r="G23" s="229"/>
      <c r="H23" s="229"/>
      <c r="I23" s="229"/>
      <c r="J23" s="229"/>
      <c r="K23" s="229"/>
      <c r="L23" s="229"/>
      <c r="M23" s="229"/>
      <c r="N23" s="229"/>
      <c r="O23" s="229"/>
      <c r="P23" s="229"/>
      <c r="Q23" s="229"/>
    </row>
    <row r="24" spans="1:19" s="248" customFormat="1" outlineLevel="1" x14ac:dyDescent="0.3">
      <c r="A24" s="194" t="s">
        <v>157</v>
      </c>
      <c r="B24" s="51">
        <v>6.2912264567999996</v>
      </c>
      <c r="C24" s="51">
        <v>156.77484681282999</v>
      </c>
      <c r="D24" s="126">
        <v>7.5408000000000003E-2</v>
      </c>
      <c r="E24" s="229"/>
      <c r="F24" s="229"/>
      <c r="G24" s="229"/>
      <c r="H24" s="229"/>
      <c r="I24" s="229"/>
      <c r="J24" s="229"/>
      <c r="K24" s="229"/>
      <c r="L24" s="229"/>
      <c r="M24" s="229"/>
      <c r="N24" s="229"/>
      <c r="O24" s="229"/>
      <c r="P24" s="229"/>
      <c r="Q24" s="229"/>
    </row>
    <row r="25" spans="1:19" s="248" customFormat="1" outlineLevel="1" x14ac:dyDescent="0.3">
      <c r="A25" s="194" t="s">
        <v>176</v>
      </c>
      <c r="B25" s="163">
        <v>5.8256526989899999</v>
      </c>
      <c r="C25" s="163">
        <v>145.172935</v>
      </c>
      <c r="D25" s="168">
        <v>6.9828000000000001E-2</v>
      </c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</row>
    <row r="26" spans="1:19" s="248" customFormat="1" outlineLevel="1" x14ac:dyDescent="0.3">
      <c r="A26" s="178" t="s">
        <v>113</v>
      </c>
      <c r="B26" s="98">
        <v>4.1078835338199999</v>
      </c>
      <c r="C26" s="98">
        <v>102.36681450931</v>
      </c>
      <c r="D26" s="198">
        <v>4.9237999999999997E-2</v>
      </c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</row>
    <row r="27" spans="1:19" s="248" customFormat="1" outlineLevel="1" x14ac:dyDescent="0.3">
      <c r="A27" s="178" t="s">
        <v>151</v>
      </c>
      <c r="B27" s="98">
        <v>57.31230479309</v>
      </c>
      <c r="C27" s="98">
        <v>1428.19971052867</v>
      </c>
      <c r="D27" s="198">
        <v>0.68696000000000002</v>
      </c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29"/>
      <c r="P27" s="229"/>
      <c r="Q27" s="229"/>
    </row>
    <row r="28" spans="1:19" s="64" customFormat="1" ht="14.4" x14ac:dyDescent="0.3">
      <c r="A28" s="65" t="s">
        <v>14</v>
      </c>
      <c r="B28" s="227">
        <f t="shared" ref="B28:C28" si="3">SUM(B$29:B$31)</f>
        <v>9.8918540344899988</v>
      </c>
      <c r="C28" s="227">
        <f t="shared" si="3"/>
        <v>246.50104579736998</v>
      </c>
      <c r="D28" s="61">
        <v>0.118566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</row>
    <row r="29" spans="1:19" s="248" customFormat="1" outlineLevel="1" x14ac:dyDescent="0.3">
      <c r="A29" s="178" t="s">
        <v>157</v>
      </c>
      <c r="B29" s="98">
        <v>2.0507145985799999</v>
      </c>
      <c r="C29" s="98">
        <v>51.102987510399998</v>
      </c>
      <c r="D29" s="198">
        <v>2.4580000000000001E-2</v>
      </c>
      <c r="E29" s="229"/>
      <c r="F29" s="229"/>
      <c r="G29" s="229"/>
      <c r="H29" s="229"/>
      <c r="I29" s="229"/>
      <c r="J29" s="229"/>
      <c r="K29" s="229"/>
      <c r="L29" s="229"/>
      <c r="M29" s="229"/>
      <c r="N29" s="229"/>
      <c r="O29" s="229"/>
      <c r="P29" s="229"/>
      <c r="Q29" s="229"/>
    </row>
    <row r="30" spans="1:19" s="248" customFormat="1" outlineLevel="1" x14ac:dyDescent="0.3">
      <c r="A30" s="178" t="s">
        <v>113</v>
      </c>
      <c r="B30" s="98">
        <v>7.17238961362</v>
      </c>
      <c r="C30" s="98">
        <v>178.73308021541999</v>
      </c>
      <c r="D30" s="198">
        <v>8.5970000000000005E-2</v>
      </c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</row>
    <row r="31" spans="1:19" s="248" customFormat="1" outlineLevel="1" x14ac:dyDescent="0.3">
      <c r="A31" s="178" t="s">
        <v>151</v>
      </c>
      <c r="B31" s="98">
        <v>0.66874982229000002</v>
      </c>
      <c r="C31" s="98">
        <v>16.664978071549999</v>
      </c>
      <c r="D31" s="198">
        <v>8.0160000000000006E-3</v>
      </c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</row>
    <row r="32" spans="1:19" s="248" customFormat="1" x14ac:dyDescent="0.3">
      <c r="A32" s="257"/>
      <c r="B32" s="132"/>
      <c r="C32" s="132"/>
      <c r="D32" s="215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</row>
    <row r="33" spans="1:17" x14ac:dyDescent="0.3">
      <c r="A33" s="257"/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x14ac:dyDescent="0.3">
      <c r="A34" s="257"/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x14ac:dyDescent="0.3">
      <c r="A35" s="257"/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x14ac:dyDescent="0.3">
      <c r="A36" s="257"/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x14ac:dyDescent="0.3">
      <c r="A37" s="257"/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x14ac:dyDescent="0.3">
      <c r="A38" s="257"/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  <row r="248" spans="2:17" x14ac:dyDescent="0.3"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</row>
    <row r="249" spans="2:17" x14ac:dyDescent="0.3"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</row>
    <row r="250" spans="2:17" x14ac:dyDescent="0.3"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</row>
    <row r="251" spans="2:17" x14ac:dyDescent="0.3"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09375" defaultRowHeight="13.8" outlineLevelRow="1" x14ac:dyDescent="0.3"/>
  <cols>
    <col min="1" max="1" width="66" style="121" bestFit="1" customWidth="1"/>
    <col min="2" max="2" width="17.44140625" style="143" customWidth="1"/>
    <col min="3" max="3" width="18.109375" style="143" customWidth="1"/>
    <col min="4" max="4" width="11.44140625" style="223" bestFit="1" customWidth="1"/>
    <col min="5" max="5" width="17.109375" style="143" customWidth="1"/>
    <col min="6" max="6" width="17.5546875" style="143" customWidth="1"/>
    <col min="7" max="7" width="11.44140625" style="223" bestFit="1" customWidth="1"/>
    <col min="8" max="8" width="16.109375" style="143" bestFit="1" customWidth="1"/>
    <col min="9" max="16384" width="9.109375" style="121"/>
  </cols>
  <sheetData>
    <row r="2" spans="1:19" ht="18" x14ac:dyDescent="0.35">
      <c r="A2" s="5" t="s">
        <v>199</v>
      </c>
      <c r="B2" s="3"/>
      <c r="C2" s="3"/>
      <c r="D2" s="3"/>
      <c r="E2" s="3"/>
      <c r="F2" s="3"/>
      <c r="G2" s="3"/>
      <c r="H2" s="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B4" s="138"/>
      <c r="C4" s="138"/>
      <c r="D4" s="219"/>
      <c r="E4" s="138"/>
      <c r="F4" s="138"/>
      <c r="G4" s="219"/>
      <c r="H4" s="110" t="str">
        <f>VALVAL</f>
        <v>млрд. одиниць</v>
      </c>
    </row>
    <row r="5" spans="1:19" s="256" customFormat="1" x14ac:dyDescent="0.25">
      <c r="A5" s="130"/>
      <c r="B5" s="265">
        <v>43830</v>
      </c>
      <c r="C5" s="266"/>
      <c r="D5" s="267"/>
      <c r="E5" s="265">
        <v>43861</v>
      </c>
      <c r="F5" s="266"/>
      <c r="G5" s="267"/>
      <c r="H5" s="123"/>
    </row>
    <row r="6" spans="1:19" s="93" customFormat="1" x14ac:dyDescent="0.25">
      <c r="A6" s="9"/>
      <c r="B6" s="151" t="s">
        <v>163</v>
      </c>
      <c r="C6" s="151" t="s">
        <v>166</v>
      </c>
      <c r="D6" s="228" t="s">
        <v>184</v>
      </c>
      <c r="E6" s="151" t="s">
        <v>163</v>
      </c>
      <c r="F6" s="151" t="s">
        <v>166</v>
      </c>
      <c r="G6" s="228" t="s">
        <v>184</v>
      </c>
      <c r="H6" s="151" t="s">
        <v>64</v>
      </c>
    </row>
    <row r="7" spans="1:19" s="21" customFormat="1" ht="15.6" x14ac:dyDescent="0.25">
      <c r="A7" s="46" t="s">
        <v>146</v>
      </c>
      <c r="B7" s="91">
        <f t="shared" ref="B7:H7" si="0">SUM(B8:B15)</f>
        <v>84.36540679913</v>
      </c>
      <c r="C7" s="91">
        <f t="shared" si="0"/>
        <v>1998.2958985262901</v>
      </c>
      <c r="D7" s="172">
        <f t="shared" si="0"/>
        <v>1</v>
      </c>
      <c r="E7" s="91">
        <f t="shared" si="0"/>
        <v>83.428921517190005</v>
      </c>
      <c r="F7" s="91">
        <f t="shared" si="0"/>
        <v>2079.0153526481799</v>
      </c>
      <c r="G7" s="172">
        <f t="shared" si="0"/>
        <v>1</v>
      </c>
      <c r="H7" s="91">
        <f t="shared" si="0"/>
        <v>-9.9999999999969905E-7</v>
      </c>
    </row>
    <row r="8" spans="1:19" s="117" customFormat="1" x14ac:dyDescent="0.25">
      <c r="A8" s="76" t="s">
        <v>157</v>
      </c>
      <c r="B8" s="158">
        <v>8.4529305131800001</v>
      </c>
      <c r="C8" s="158">
        <v>200.21780272116001</v>
      </c>
      <c r="D8" s="241">
        <v>0.10019400000000001</v>
      </c>
      <c r="E8" s="158">
        <v>8.3419410553799995</v>
      </c>
      <c r="F8" s="158">
        <v>207.87783432322999</v>
      </c>
      <c r="G8" s="241">
        <v>9.9988999999999995E-2</v>
      </c>
      <c r="H8" s="158">
        <v>-2.0599999999999999E-4</v>
      </c>
    </row>
    <row r="9" spans="1:19" s="117" customFormat="1" x14ac:dyDescent="0.25">
      <c r="A9" s="76" t="s">
        <v>176</v>
      </c>
      <c r="B9" s="158">
        <v>6.1290090855299999</v>
      </c>
      <c r="C9" s="158">
        <v>145.172935</v>
      </c>
      <c r="D9" s="241">
        <v>7.2648000000000004E-2</v>
      </c>
      <c r="E9" s="158">
        <v>5.8256526989899999</v>
      </c>
      <c r="F9" s="158">
        <v>145.172935</v>
      </c>
      <c r="G9" s="241">
        <v>6.9828000000000001E-2</v>
      </c>
      <c r="H9" s="158">
        <v>-2.8210000000000002E-3</v>
      </c>
    </row>
    <row r="10" spans="1:19" s="117" customFormat="1" x14ac:dyDescent="0.25">
      <c r="A10" s="76" t="s">
        <v>113</v>
      </c>
      <c r="B10" s="158">
        <v>11.328394219950001</v>
      </c>
      <c r="C10" s="158">
        <v>268.32661117254003</v>
      </c>
      <c r="D10" s="241">
        <v>0.13427800000000001</v>
      </c>
      <c r="E10" s="158">
        <v>11.280273147440001</v>
      </c>
      <c r="F10" s="158">
        <v>281.09989472473001</v>
      </c>
      <c r="G10" s="241">
        <v>0.13520799999999999</v>
      </c>
      <c r="H10" s="158">
        <v>9.3000000000000005E-4</v>
      </c>
    </row>
    <row r="11" spans="1:19" s="117" customFormat="1" x14ac:dyDescent="0.25">
      <c r="A11" s="76" t="s">
        <v>151</v>
      </c>
      <c r="B11" s="158">
        <v>58.45507298047</v>
      </c>
      <c r="C11" s="158">
        <v>1384.57854963259</v>
      </c>
      <c r="D11" s="241">
        <v>0.69288000000000005</v>
      </c>
      <c r="E11" s="158">
        <v>57.981054615380003</v>
      </c>
      <c r="F11" s="158">
        <v>1444.86468860022</v>
      </c>
      <c r="G11" s="241">
        <v>0.69497500000000001</v>
      </c>
      <c r="H11" s="158">
        <v>2.0960000000000002E-3</v>
      </c>
    </row>
    <row r="12" spans="1:19" s="117" customFormat="1" x14ac:dyDescent="0.25">
      <c r="A12" s="76"/>
      <c r="B12" s="158"/>
      <c r="C12" s="158"/>
      <c r="D12" s="241"/>
      <c r="E12" s="158"/>
      <c r="F12" s="158"/>
      <c r="G12" s="241"/>
      <c r="H12" s="158">
        <f t="shared" ref="H12:H13" si="1">G12-D12</f>
        <v>0</v>
      </c>
    </row>
    <row r="13" spans="1:19" s="117" customFormat="1" x14ac:dyDescent="0.25">
      <c r="A13" s="76"/>
      <c r="B13" s="158"/>
      <c r="C13" s="158"/>
      <c r="D13" s="241"/>
      <c r="E13" s="158"/>
      <c r="F13" s="158"/>
      <c r="G13" s="241"/>
      <c r="H13" s="108">
        <f t="shared" si="1"/>
        <v>0</v>
      </c>
    </row>
    <row r="14" spans="1:19" x14ac:dyDescent="0.3">
      <c r="B14" s="132"/>
      <c r="C14" s="132"/>
      <c r="D14" s="215"/>
      <c r="E14" s="132"/>
      <c r="F14" s="132"/>
      <c r="G14" s="215"/>
      <c r="H14" s="202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32"/>
      <c r="F15" s="132"/>
      <c r="G15" s="215"/>
      <c r="H15" s="202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32"/>
      <c r="F16" s="132"/>
      <c r="G16" s="215"/>
      <c r="H16" s="86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9" x14ac:dyDescent="0.3">
      <c r="B17" s="132"/>
      <c r="C17" s="132"/>
      <c r="D17" s="215"/>
      <c r="E17" s="132"/>
      <c r="F17" s="132"/>
      <c r="G17" s="215"/>
      <c r="H17" s="110" t="str">
        <f>VALVAL</f>
        <v>млрд. одиниць</v>
      </c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9" x14ac:dyDescent="0.3">
      <c r="A18" s="130"/>
      <c r="B18" s="265">
        <v>43830</v>
      </c>
      <c r="C18" s="266"/>
      <c r="D18" s="267"/>
      <c r="E18" s="265">
        <v>43861</v>
      </c>
      <c r="F18" s="266"/>
      <c r="G18" s="267"/>
      <c r="H18" s="123"/>
      <c r="I18" s="256"/>
      <c r="J18" s="256"/>
      <c r="K18" s="256"/>
      <c r="L18" s="256"/>
      <c r="M18" s="256"/>
      <c r="N18" s="256"/>
      <c r="O18" s="256"/>
      <c r="P18" s="256"/>
      <c r="Q18" s="256"/>
      <c r="R18" s="256"/>
      <c r="S18" s="256"/>
    </row>
    <row r="19" spans="1:19" s="207" customFormat="1" x14ac:dyDescent="0.3">
      <c r="A19" s="115"/>
      <c r="B19" s="8" t="s">
        <v>163</v>
      </c>
      <c r="C19" s="8" t="s">
        <v>166</v>
      </c>
      <c r="D19" s="70" t="s">
        <v>184</v>
      </c>
      <c r="E19" s="8" t="s">
        <v>163</v>
      </c>
      <c r="F19" s="8" t="s">
        <v>166</v>
      </c>
      <c r="G19" s="70" t="s">
        <v>184</v>
      </c>
      <c r="H19" s="8" t="s">
        <v>64</v>
      </c>
      <c r="I19" s="196"/>
      <c r="J19" s="196"/>
      <c r="K19" s="196"/>
      <c r="L19" s="196"/>
      <c r="M19" s="196"/>
      <c r="N19" s="196"/>
      <c r="O19" s="196"/>
      <c r="P19" s="196"/>
      <c r="Q19" s="196"/>
    </row>
    <row r="20" spans="1:19" s="122" customFormat="1" ht="14.4" x14ac:dyDescent="0.3">
      <c r="A20" s="116" t="s">
        <v>146</v>
      </c>
      <c r="B20" s="170">
        <f t="shared" ref="B20:G20" si="2">B$21+B$26</f>
        <v>84.36540679913</v>
      </c>
      <c r="C20" s="170">
        <f t="shared" si="2"/>
        <v>1998.2958985262901</v>
      </c>
      <c r="D20" s="250">
        <f t="shared" si="2"/>
        <v>0.99999899999999997</v>
      </c>
      <c r="E20" s="170">
        <f t="shared" si="2"/>
        <v>83.428921517189991</v>
      </c>
      <c r="F20" s="170">
        <f t="shared" si="2"/>
        <v>2079.0153526481799</v>
      </c>
      <c r="G20" s="250">
        <f t="shared" si="2"/>
        <v>1</v>
      </c>
      <c r="H20" s="170">
        <v>0</v>
      </c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9" s="64" customFormat="1" ht="14.4" x14ac:dyDescent="0.3">
      <c r="A21" s="74" t="s">
        <v>66</v>
      </c>
      <c r="B21" s="155">
        <f t="shared" ref="B21:G21" si="3">SUM(B$22:B$25)</f>
        <v>74.362672359849995</v>
      </c>
      <c r="C21" s="155">
        <f t="shared" si="3"/>
        <v>1761.3691300503901</v>
      </c>
      <c r="D21" s="235">
        <f t="shared" si="3"/>
        <v>0.88143499999999997</v>
      </c>
      <c r="E21" s="155">
        <f t="shared" si="3"/>
        <v>73.537067482699996</v>
      </c>
      <c r="F21" s="155">
        <f t="shared" si="3"/>
        <v>1832.51430685081</v>
      </c>
      <c r="G21" s="235">
        <f t="shared" si="3"/>
        <v>0.88143400000000005</v>
      </c>
      <c r="H21" s="155">
        <v>-1.9999999999999999E-6</v>
      </c>
      <c r="I21" s="56"/>
      <c r="J21" s="56"/>
      <c r="K21" s="56"/>
      <c r="L21" s="56"/>
      <c r="M21" s="56"/>
      <c r="N21" s="56"/>
      <c r="O21" s="56"/>
      <c r="P21" s="56"/>
      <c r="Q21" s="56"/>
    </row>
    <row r="22" spans="1:19" s="248" customFormat="1" outlineLevel="1" x14ac:dyDescent="0.3">
      <c r="A22" s="194" t="s">
        <v>157</v>
      </c>
      <c r="B22" s="51">
        <v>6.3343077018700003</v>
      </c>
      <c r="C22" s="51">
        <v>150.03567908776</v>
      </c>
      <c r="D22" s="126">
        <v>7.5081999999999996E-2</v>
      </c>
      <c r="E22" s="51">
        <v>6.2912264567999996</v>
      </c>
      <c r="F22" s="51">
        <v>156.77484681282999</v>
      </c>
      <c r="G22" s="126">
        <v>7.5408000000000003E-2</v>
      </c>
      <c r="H22" s="51">
        <v>3.2600000000000001E-4</v>
      </c>
      <c r="I22" s="229"/>
      <c r="J22" s="229"/>
      <c r="K22" s="229"/>
      <c r="L22" s="229"/>
      <c r="M22" s="229"/>
      <c r="N22" s="229"/>
      <c r="O22" s="229"/>
      <c r="P22" s="229"/>
      <c r="Q22" s="229"/>
    </row>
    <row r="23" spans="1:19" outlineLevel="1" x14ac:dyDescent="0.3">
      <c r="A23" s="178" t="s">
        <v>176</v>
      </c>
      <c r="B23" s="98">
        <v>6.1290090855299999</v>
      </c>
      <c r="C23" s="98">
        <v>145.172935</v>
      </c>
      <c r="D23" s="198">
        <v>7.2648000000000004E-2</v>
      </c>
      <c r="E23" s="98">
        <v>5.8256526989899999</v>
      </c>
      <c r="F23" s="98">
        <v>145.172935</v>
      </c>
      <c r="G23" s="198">
        <v>6.9828000000000001E-2</v>
      </c>
      <c r="H23" s="98">
        <v>-2.8210000000000002E-3</v>
      </c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9" outlineLevel="1" x14ac:dyDescent="0.3">
      <c r="A24" s="178" t="s">
        <v>113</v>
      </c>
      <c r="B24" s="98">
        <v>4.1254075563999999</v>
      </c>
      <c r="C24" s="98">
        <v>97.715228462499994</v>
      </c>
      <c r="D24" s="198">
        <v>4.8898999999999998E-2</v>
      </c>
      <c r="E24" s="98">
        <v>4.1078835338199999</v>
      </c>
      <c r="F24" s="98">
        <v>102.36681450931</v>
      </c>
      <c r="G24" s="198">
        <v>4.9237999999999997E-2</v>
      </c>
      <c r="H24" s="98">
        <v>3.39E-4</v>
      </c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outlineLevel="1" x14ac:dyDescent="0.3">
      <c r="A25" s="178" t="s">
        <v>151</v>
      </c>
      <c r="B25" s="98">
        <v>57.773948016049999</v>
      </c>
      <c r="C25" s="98">
        <v>1368.44528750013</v>
      </c>
      <c r="D25" s="198">
        <v>0.68480600000000003</v>
      </c>
      <c r="E25" s="98">
        <v>57.31230479309</v>
      </c>
      <c r="F25" s="98">
        <v>1428.19971052867</v>
      </c>
      <c r="G25" s="198">
        <v>0.68696000000000002</v>
      </c>
      <c r="H25" s="98">
        <v>2.1540000000000001E-3</v>
      </c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9" ht="14.4" x14ac:dyDescent="0.3">
      <c r="A26" s="65" t="s">
        <v>14</v>
      </c>
      <c r="B26" s="227">
        <f t="shared" ref="B26:G26" si="4">SUM(B$27:B$29)</f>
        <v>10.002734439280001</v>
      </c>
      <c r="C26" s="227">
        <f t="shared" si="4"/>
        <v>236.92676847590002</v>
      </c>
      <c r="D26" s="61">
        <f t="shared" si="4"/>
        <v>0.11856399999999999</v>
      </c>
      <c r="E26" s="227">
        <f t="shared" si="4"/>
        <v>9.8918540344899988</v>
      </c>
      <c r="F26" s="227">
        <f t="shared" si="4"/>
        <v>246.50104579736998</v>
      </c>
      <c r="G26" s="61">
        <f t="shared" si="4"/>
        <v>0.118566</v>
      </c>
      <c r="H26" s="227">
        <v>1.9999999999999999E-6</v>
      </c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outlineLevel="1" x14ac:dyDescent="0.3">
      <c r="A27" s="178" t="s">
        <v>157</v>
      </c>
      <c r="B27" s="98">
        <v>2.1186228113099999</v>
      </c>
      <c r="C27" s="98">
        <v>50.182123633400003</v>
      </c>
      <c r="D27" s="198">
        <v>2.5111999999999999E-2</v>
      </c>
      <c r="E27" s="98">
        <v>2.0507145985799999</v>
      </c>
      <c r="F27" s="98">
        <v>51.102987510399998</v>
      </c>
      <c r="G27" s="198">
        <v>2.4580000000000001E-2</v>
      </c>
      <c r="H27" s="98">
        <v>-5.3200000000000003E-4</v>
      </c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outlineLevel="1" x14ac:dyDescent="0.3">
      <c r="A28" s="178" t="s">
        <v>113</v>
      </c>
      <c r="B28" s="98">
        <v>7.2029866635499999</v>
      </c>
      <c r="C28" s="98">
        <v>170.61138271004</v>
      </c>
      <c r="D28" s="198">
        <v>8.5377999999999996E-2</v>
      </c>
      <c r="E28" s="98">
        <v>7.17238961362</v>
      </c>
      <c r="F28" s="98">
        <v>178.73308021541999</v>
      </c>
      <c r="G28" s="198">
        <v>8.5970000000000005E-2</v>
      </c>
      <c r="H28" s="98">
        <v>5.9199999999999997E-4</v>
      </c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outlineLevel="1" x14ac:dyDescent="0.3">
      <c r="A29" s="178" t="s">
        <v>151</v>
      </c>
      <c r="B29" s="98">
        <v>0.68112496442000003</v>
      </c>
      <c r="C29" s="98">
        <v>16.133262132460001</v>
      </c>
      <c r="D29" s="198">
        <v>8.0739999999999996E-3</v>
      </c>
      <c r="E29" s="98">
        <v>0.66874982229000002</v>
      </c>
      <c r="F29" s="98">
        <v>16.664978071549999</v>
      </c>
      <c r="G29" s="198">
        <v>8.0160000000000006E-3</v>
      </c>
      <c r="H29" s="98">
        <v>-5.8E-5</v>
      </c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x14ac:dyDescent="0.3">
      <c r="B30" s="132"/>
      <c r="C30" s="132"/>
      <c r="D30" s="215"/>
      <c r="E30" s="132"/>
      <c r="F30" s="132"/>
      <c r="G30" s="215"/>
      <c r="H30" s="132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x14ac:dyDescent="0.3">
      <c r="B31" s="132"/>
      <c r="C31" s="132"/>
      <c r="D31" s="215"/>
      <c r="E31" s="132"/>
      <c r="F31" s="132"/>
      <c r="G31" s="215"/>
      <c r="H31" s="132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x14ac:dyDescent="0.3">
      <c r="B32" s="132"/>
      <c r="C32" s="132"/>
      <c r="D32" s="215"/>
      <c r="E32" s="132"/>
      <c r="F32" s="132"/>
      <c r="G32" s="215"/>
      <c r="H32" s="132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32"/>
      <c r="F33" s="132"/>
      <c r="G33" s="215"/>
      <c r="H33" s="132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32"/>
      <c r="F34" s="132"/>
      <c r="G34" s="215"/>
      <c r="H34" s="132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32"/>
      <c r="F35" s="132"/>
      <c r="G35" s="215"/>
      <c r="H35" s="132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32"/>
      <c r="F36" s="132"/>
      <c r="G36" s="215"/>
      <c r="H36" s="132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32"/>
      <c r="F37" s="132"/>
      <c r="G37" s="215"/>
      <c r="H37" s="132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32"/>
      <c r="F38" s="132"/>
      <c r="G38" s="215"/>
      <c r="H38" s="132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32"/>
      <c r="F39" s="132"/>
      <c r="G39" s="215"/>
      <c r="H39" s="132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32"/>
      <c r="F40" s="132"/>
      <c r="G40" s="215"/>
      <c r="H40" s="132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32"/>
      <c r="F41" s="132"/>
      <c r="G41" s="215"/>
      <c r="H41" s="132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32"/>
      <c r="F42" s="132"/>
      <c r="G42" s="215"/>
      <c r="H42" s="132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32"/>
      <c r="F43" s="132"/>
      <c r="G43" s="215"/>
      <c r="H43" s="132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32"/>
      <c r="F44" s="132"/>
      <c r="G44" s="215"/>
      <c r="H44" s="132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32"/>
      <c r="F45" s="132"/>
      <c r="G45" s="215"/>
      <c r="H45" s="132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32"/>
      <c r="F46" s="132"/>
      <c r="G46" s="215"/>
      <c r="H46" s="132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32"/>
      <c r="F47" s="132"/>
      <c r="G47" s="215"/>
      <c r="H47" s="132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32"/>
      <c r="F48" s="132"/>
      <c r="G48" s="215"/>
      <c r="H48" s="132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32"/>
      <c r="F49" s="132"/>
      <c r="G49" s="215"/>
      <c r="H49" s="132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32"/>
      <c r="F50" s="132"/>
      <c r="G50" s="215"/>
      <c r="H50" s="132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32"/>
      <c r="F51" s="132"/>
      <c r="G51" s="215"/>
      <c r="H51" s="132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32"/>
      <c r="F52" s="132"/>
      <c r="G52" s="215"/>
      <c r="H52" s="132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32"/>
      <c r="F53" s="132"/>
      <c r="G53" s="215"/>
      <c r="H53" s="132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32"/>
      <c r="F54" s="132"/>
      <c r="G54" s="215"/>
      <c r="H54" s="132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32"/>
      <c r="F55" s="132"/>
      <c r="G55" s="215"/>
      <c r="H55" s="132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32"/>
      <c r="F56" s="132"/>
      <c r="G56" s="215"/>
      <c r="H56" s="132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32"/>
      <c r="F57" s="132"/>
      <c r="G57" s="215"/>
      <c r="H57" s="132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32"/>
      <c r="F58" s="132"/>
      <c r="G58" s="215"/>
      <c r="H58" s="132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32"/>
      <c r="F59" s="132"/>
      <c r="G59" s="215"/>
      <c r="H59" s="132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32"/>
      <c r="F60" s="132"/>
      <c r="G60" s="215"/>
      <c r="H60" s="132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32"/>
      <c r="F61" s="132"/>
      <c r="G61" s="215"/>
      <c r="H61" s="132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32"/>
      <c r="F62" s="132"/>
      <c r="G62" s="215"/>
      <c r="H62" s="132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32"/>
      <c r="F63" s="132"/>
      <c r="G63" s="215"/>
      <c r="H63" s="132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32"/>
      <c r="F64" s="132"/>
      <c r="G64" s="215"/>
      <c r="H64" s="132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32"/>
      <c r="F65" s="132"/>
      <c r="G65" s="215"/>
      <c r="H65" s="132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32"/>
      <c r="F66" s="132"/>
      <c r="G66" s="215"/>
      <c r="H66" s="132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32"/>
      <c r="F67" s="132"/>
      <c r="G67" s="215"/>
      <c r="H67" s="132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32"/>
      <c r="F68" s="132"/>
      <c r="G68" s="215"/>
      <c r="H68" s="132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32"/>
      <c r="F69" s="132"/>
      <c r="G69" s="215"/>
      <c r="H69" s="132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32"/>
      <c r="F70" s="132"/>
      <c r="G70" s="215"/>
      <c r="H70" s="132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32"/>
      <c r="F71" s="132"/>
      <c r="G71" s="215"/>
      <c r="H71" s="132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32"/>
      <c r="F72" s="132"/>
      <c r="G72" s="215"/>
      <c r="H72" s="132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32"/>
      <c r="F73" s="132"/>
      <c r="G73" s="215"/>
      <c r="H73" s="132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32"/>
      <c r="F74" s="132"/>
      <c r="G74" s="215"/>
      <c r="H74" s="132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32"/>
      <c r="F75" s="132"/>
      <c r="G75" s="215"/>
      <c r="H75" s="132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32"/>
      <c r="F76" s="132"/>
      <c r="G76" s="215"/>
      <c r="H76" s="132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32"/>
      <c r="F77" s="132"/>
      <c r="G77" s="215"/>
      <c r="H77" s="132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32"/>
      <c r="F78" s="132"/>
      <c r="G78" s="215"/>
      <c r="H78" s="132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32"/>
      <c r="F79" s="132"/>
      <c r="G79" s="215"/>
      <c r="H79" s="132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32"/>
      <c r="F80" s="132"/>
      <c r="G80" s="215"/>
      <c r="H80" s="132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32"/>
      <c r="F81" s="132"/>
      <c r="G81" s="215"/>
      <c r="H81" s="132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32"/>
      <c r="F82" s="132"/>
      <c r="G82" s="215"/>
      <c r="H82" s="132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32"/>
      <c r="F83" s="132"/>
      <c r="G83" s="215"/>
      <c r="H83" s="132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32"/>
      <c r="F84" s="132"/>
      <c r="G84" s="215"/>
      <c r="H84" s="132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32"/>
      <c r="F85" s="132"/>
      <c r="G85" s="215"/>
      <c r="H85" s="132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32"/>
      <c r="F86" s="132"/>
      <c r="G86" s="215"/>
      <c r="H86" s="132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32"/>
      <c r="F87" s="132"/>
      <c r="G87" s="215"/>
      <c r="H87" s="132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32"/>
      <c r="F88" s="132"/>
      <c r="G88" s="215"/>
      <c r="H88" s="132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32"/>
      <c r="F89" s="132"/>
      <c r="G89" s="215"/>
      <c r="H89" s="132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32"/>
      <c r="F90" s="132"/>
      <c r="G90" s="215"/>
      <c r="H90" s="132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32"/>
      <c r="F91" s="132"/>
      <c r="G91" s="215"/>
      <c r="H91" s="132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32"/>
      <c r="F92" s="132"/>
      <c r="G92" s="215"/>
      <c r="H92" s="132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32"/>
      <c r="F93" s="132"/>
      <c r="G93" s="215"/>
      <c r="H93" s="132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32"/>
      <c r="F94" s="132"/>
      <c r="G94" s="215"/>
      <c r="H94" s="132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32"/>
      <c r="F95" s="132"/>
      <c r="G95" s="215"/>
      <c r="H95" s="132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32"/>
      <c r="F96" s="132"/>
      <c r="G96" s="215"/>
      <c r="H96" s="132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32"/>
      <c r="F97" s="132"/>
      <c r="G97" s="215"/>
      <c r="H97" s="132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32"/>
      <c r="F98" s="132"/>
      <c r="G98" s="215"/>
      <c r="H98" s="132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32"/>
      <c r="F99" s="132"/>
      <c r="G99" s="215"/>
      <c r="H99" s="132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32"/>
      <c r="F100" s="132"/>
      <c r="G100" s="215"/>
      <c r="H100" s="132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32"/>
      <c r="F101" s="132"/>
      <c r="G101" s="215"/>
      <c r="H101" s="132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32"/>
      <c r="F102" s="132"/>
      <c r="G102" s="215"/>
      <c r="H102" s="132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32"/>
      <c r="F103" s="132"/>
      <c r="G103" s="215"/>
      <c r="H103" s="132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32"/>
      <c r="F104" s="132"/>
      <c r="G104" s="215"/>
      <c r="H104" s="132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32"/>
      <c r="F105" s="132"/>
      <c r="G105" s="215"/>
      <c r="H105" s="132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32"/>
      <c r="F106" s="132"/>
      <c r="G106" s="215"/>
      <c r="H106" s="132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32"/>
      <c r="F107" s="132"/>
      <c r="G107" s="215"/>
      <c r="H107" s="132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32"/>
      <c r="F108" s="132"/>
      <c r="G108" s="215"/>
      <c r="H108" s="132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32"/>
      <c r="F109" s="132"/>
      <c r="G109" s="215"/>
      <c r="H109" s="132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32"/>
      <c r="F110" s="132"/>
      <c r="G110" s="215"/>
      <c r="H110" s="132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32"/>
      <c r="F111" s="132"/>
      <c r="G111" s="215"/>
      <c r="H111" s="132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32"/>
      <c r="F112" s="132"/>
      <c r="G112" s="215"/>
      <c r="H112" s="132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32"/>
      <c r="F113" s="132"/>
      <c r="G113" s="215"/>
      <c r="H113" s="132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32"/>
      <c r="F114" s="132"/>
      <c r="G114" s="215"/>
      <c r="H114" s="132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32"/>
      <c r="F115" s="132"/>
      <c r="G115" s="215"/>
      <c r="H115" s="132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32"/>
      <c r="F116" s="132"/>
      <c r="G116" s="215"/>
      <c r="H116" s="132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32"/>
      <c r="F117" s="132"/>
      <c r="G117" s="215"/>
      <c r="H117" s="132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32"/>
      <c r="F118" s="132"/>
      <c r="G118" s="215"/>
      <c r="H118" s="132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32"/>
      <c r="F119" s="132"/>
      <c r="G119" s="215"/>
      <c r="H119" s="132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32"/>
      <c r="F120" s="132"/>
      <c r="G120" s="215"/>
      <c r="H120" s="132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32"/>
      <c r="F121" s="132"/>
      <c r="G121" s="215"/>
      <c r="H121" s="132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32"/>
      <c r="F122" s="132"/>
      <c r="G122" s="215"/>
      <c r="H122" s="132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32"/>
      <c r="F123" s="132"/>
      <c r="G123" s="215"/>
      <c r="H123" s="132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32"/>
      <c r="F124" s="132"/>
      <c r="G124" s="215"/>
      <c r="H124" s="132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32"/>
      <c r="F125" s="132"/>
      <c r="G125" s="215"/>
      <c r="H125" s="132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32"/>
      <c r="F126" s="132"/>
      <c r="G126" s="215"/>
      <c r="H126" s="132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32"/>
      <c r="F127" s="132"/>
      <c r="G127" s="215"/>
      <c r="H127" s="132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32"/>
      <c r="F128" s="132"/>
      <c r="G128" s="215"/>
      <c r="H128" s="132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32"/>
      <c r="F129" s="132"/>
      <c r="G129" s="215"/>
      <c r="H129" s="132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32"/>
      <c r="F130" s="132"/>
      <c r="G130" s="215"/>
      <c r="H130" s="132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32"/>
      <c r="F131" s="132"/>
      <c r="G131" s="215"/>
      <c r="H131" s="132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32"/>
      <c r="F132" s="132"/>
      <c r="G132" s="215"/>
      <c r="H132" s="132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32"/>
      <c r="F133" s="132"/>
      <c r="G133" s="215"/>
      <c r="H133" s="132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32"/>
      <c r="F134" s="132"/>
      <c r="G134" s="215"/>
      <c r="H134" s="132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32"/>
      <c r="F135" s="132"/>
      <c r="G135" s="215"/>
      <c r="H135" s="132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32"/>
      <c r="F136" s="132"/>
      <c r="G136" s="215"/>
      <c r="H136" s="132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32"/>
      <c r="F137" s="132"/>
      <c r="G137" s="215"/>
      <c r="H137" s="132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32"/>
      <c r="F138" s="132"/>
      <c r="G138" s="215"/>
      <c r="H138" s="132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32"/>
      <c r="F139" s="132"/>
      <c r="G139" s="215"/>
      <c r="H139" s="132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32"/>
      <c r="F140" s="132"/>
      <c r="G140" s="215"/>
      <c r="H140" s="132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32"/>
      <c r="F141" s="132"/>
      <c r="G141" s="215"/>
      <c r="H141" s="132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32"/>
      <c r="F142" s="132"/>
      <c r="G142" s="215"/>
      <c r="H142" s="132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32"/>
      <c r="F143" s="132"/>
      <c r="G143" s="215"/>
      <c r="H143" s="132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32"/>
      <c r="F144" s="132"/>
      <c r="G144" s="215"/>
      <c r="H144" s="132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32"/>
      <c r="F145" s="132"/>
      <c r="G145" s="215"/>
      <c r="H145" s="132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32"/>
      <c r="F146" s="132"/>
      <c r="G146" s="215"/>
      <c r="H146" s="132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32"/>
      <c r="F147" s="132"/>
      <c r="G147" s="215"/>
      <c r="H147" s="132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32"/>
      <c r="F148" s="132"/>
      <c r="G148" s="215"/>
      <c r="H148" s="132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32"/>
      <c r="F149" s="132"/>
      <c r="G149" s="215"/>
      <c r="H149" s="132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32"/>
      <c r="F150" s="132"/>
      <c r="G150" s="215"/>
      <c r="H150" s="132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32"/>
      <c r="F151" s="132"/>
      <c r="G151" s="215"/>
      <c r="H151" s="132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32"/>
      <c r="F152" s="132"/>
      <c r="G152" s="215"/>
      <c r="H152" s="132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32"/>
      <c r="F153" s="132"/>
      <c r="G153" s="215"/>
      <c r="H153" s="132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32"/>
      <c r="F154" s="132"/>
      <c r="G154" s="215"/>
      <c r="H154" s="132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32"/>
      <c r="F155" s="132"/>
      <c r="G155" s="215"/>
      <c r="H155" s="132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32"/>
      <c r="F156" s="132"/>
      <c r="G156" s="215"/>
      <c r="H156" s="132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32"/>
      <c r="F157" s="132"/>
      <c r="G157" s="215"/>
      <c r="H157" s="132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32"/>
      <c r="F158" s="132"/>
      <c r="G158" s="215"/>
      <c r="H158" s="132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32"/>
      <c r="F159" s="132"/>
      <c r="G159" s="215"/>
      <c r="H159" s="132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32"/>
      <c r="F160" s="132"/>
      <c r="G160" s="215"/>
      <c r="H160" s="132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32"/>
      <c r="F161" s="132"/>
      <c r="G161" s="215"/>
      <c r="H161" s="132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32"/>
      <c r="F162" s="132"/>
      <c r="G162" s="215"/>
      <c r="H162" s="132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32"/>
      <c r="F163" s="132"/>
      <c r="G163" s="215"/>
      <c r="H163" s="132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32"/>
      <c r="F164" s="132"/>
      <c r="G164" s="215"/>
      <c r="H164" s="132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32"/>
      <c r="F165" s="132"/>
      <c r="G165" s="215"/>
      <c r="H165" s="132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32"/>
      <c r="F166" s="132"/>
      <c r="G166" s="215"/>
      <c r="H166" s="132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32"/>
      <c r="F167" s="132"/>
      <c r="G167" s="215"/>
      <c r="H167" s="132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32"/>
      <c r="F168" s="132"/>
      <c r="G168" s="215"/>
      <c r="H168" s="132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32"/>
      <c r="F169" s="132"/>
      <c r="G169" s="215"/>
      <c r="H169" s="132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32"/>
      <c r="F170" s="132"/>
      <c r="G170" s="215"/>
      <c r="H170" s="132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32"/>
      <c r="F171" s="132"/>
      <c r="G171" s="215"/>
      <c r="H171" s="132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32"/>
      <c r="F172" s="132"/>
      <c r="G172" s="215"/>
      <c r="H172" s="132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32"/>
      <c r="F173" s="132"/>
      <c r="G173" s="215"/>
      <c r="H173" s="132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32"/>
      <c r="F174" s="132"/>
      <c r="G174" s="215"/>
      <c r="H174" s="132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32"/>
      <c r="F175" s="132"/>
      <c r="G175" s="215"/>
      <c r="H175" s="132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32"/>
      <c r="F176" s="132"/>
      <c r="G176" s="215"/>
      <c r="H176" s="132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32"/>
      <c r="F177" s="132"/>
      <c r="G177" s="215"/>
      <c r="H177" s="132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32"/>
      <c r="F178" s="132"/>
      <c r="G178" s="215"/>
      <c r="H178" s="132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32"/>
      <c r="F179" s="132"/>
      <c r="G179" s="215"/>
      <c r="H179" s="132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32"/>
      <c r="F180" s="132"/>
      <c r="G180" s="215"/>
      <c r="H180" s="132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32"/>
      <c r="F181" s="132"/>
      <c r="G181" s="215"/>
      <c r="H181" s="132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32"/>
      <c r="F182" s="132"/>
      <c r="G182" s="215"/>
      <c r="H182" s="132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32"/>
      <c r="F183" s="132"/>
      <c r="G183" s="215"/>
      <c r="H183" s="132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32"/>
      <c r="F184" s="132"/>
      <c r="G184" s="215"/>
      <c r="H184" s="132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32"/>
      <c r="F185" s="132"/>
      <c r="G185" s="215"/>
      <c r="H185" s="132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32"/>
      <c r="F186" s="132"/>
      <c r="G186" s="215"/>
      <c r="H186" s="132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32"/>
      <c r="F187" s="132"/>
      <c r="G187" s="215"/>
      <c r="H187" s="132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32"/>
      <c r="F188" s="132"/>
      <c r="G188" s="215"/>
      <c r="H188" s="132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32"/>
      <c r="F189" s="132"/>
      <c r="G189" s="215"/>
      <c r="H189" s="132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32"/>
      <c r="F190" s="132"/>
      <c r="G190" s="215"/>
      <c r="H190" s="132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32"/>
      <c r="F191" s="132"/>
      <c r="G191" s="215"/>
      <c r="H191" s="132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32"/>
      <c r="F192" s="132"/>
      <c r="G192" s="215"/>
      <c r="H192" s="132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32"/>
      <c r="F193" s="132"/>
      <c r="G193" s="215"/>
      <c r="H193" s="132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32"/>
      <c r="F194" s="132"/>
      <c r="G194" s="215"/>
      <c r="H194" s="132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32"/>
      <c r="F195" s="132"/>
      <c r="G195" s="215"/>
      <c r="H195" s="132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32"/>
      <c r="F196" s="132"/>
      <c r="G196" s="215"/>
      <c r="H196" s="132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32"/>
      <c r="F197" s="132"/>
      <c r="G197" s="215"/>
      <c r="H197" s="132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32"/>
      <c r="F198" s="132"/>
      <c r="G198" s="215"/>
      <c r="H198" s="132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32"/>
      <c r="F199" s="132"/>
      <c r="G199" s="215"/>
      <c r="H199" s="132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32"/>
      <c r="F200" s="132"/>
      <c r="G200" s="215"/>
      <c r="H200" s="132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32"/>
      <c r="F201" s="132"/>
      <c r="G201" s="215"/>
      <c r="H201" s="132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32"/>
      <c r="F202" s="132"/>
      <c r="G202" s="215"/>
      <c r="H202" s="132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32"/>
      <c r="F203" s="132"/>
      <c r="G203" s="215"/>
      <c r="H203" s="132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32"/>
      <c r="F204" s="132"/>
      <c r="G204" s="215"/>
      <c r="H204" s="132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32"/>
      <c r="F205" s="132"/>
      <c r="G205" s="215"/>
      <c r="H205" s="132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32"/>
      <c r="F206" s="132"/>
      <c r="G206" s="215"/>
      <c r="H206" s="132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32"/>
      <c r="F207" s="132"/>
      <c r="G207" s="215"/>
      <c r="H207" s="132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32"/>
      <c r="F208" s="132"/>
      <c r="G208" s="215"/>
      <c r="H208" s="132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32"/>
      <c r="F209" s="132"/>
      <c r="G209" s="215"/>
      <c r="H209" s="132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32"/>
      <c r="F210" s="132"/>
      <c r="G210" s="215"/>
      <c r="H210" s="132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32"/>
      <c r="F211" s="132"/>
      <c r="G211" s="215"/>
      <c r="H211" s="132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32"/>
      <c r="F212" s="132"/>
      <c r="G212" s="215"/>
      <c r="H212" s="132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32"/>
      <c r="F213" s="132"/>
      <c r="G213" s="215"/>
      <c r="H213" s="132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32"/>
      <c r="F214" s="132"/>
      <c r="G214" s="215"/>
      <c r="H214" s="132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32"/>
      <c r="F215" s="132"/>
      <c r="G215" s="215"/>
      <c r="H215" s="132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32"/>
      <c r="F216" s="132"/>
      <c r="G216" s="215"/>
      <c r="H216" s="132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32"/>
      <c r="F217" s="132"/>
      <c r="G217" s="215"/>
      <c r="H217" s="132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32"/>
      <c r="F218" s="132"/>
      <c r="G218" s="215"/>
      <c r="H218" s="132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32"/>
      <c r="F219" s="132"/>
      <c r="G219" s="215"/>
      <c r="H219" s="132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32"/>
      <c r="F220" s="132"/>
      <c r="G220" s="215"/>
      <c r="H220" s="132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32"/>
      <c r="F221" s="132"/>
      <c r="G221" s="215"/>
      <c r="H221" s="132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32"/>
      <c r="F222" s="132"/>
      <c r="G222" s="215"/>
      <c r="H222" s="132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32"/>
      <c r="F223" s="132"/>
      <c r="G223" s="215"/>
      <c r="H223" s="132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32"/>
      <c r="F224" s="132"/>
      <c r="G224" s="215"/>
      <c r="H224" s="132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32"/>
      <c r="F225" s="132"/>
      <c r="G225" s="215"/>
      <c r="H225" s="132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32"/>
      <c r="F226" s="132"/>
      <c r="G226" s="215"/>
      <c r="H226" s="132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32"/>
      <c r="F227" s="132"/>
      <c r="G227" s="215"/>
      <c r="H227" s="132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32"/>
      <c r="F228" s="132"/>
      <c r="G228" s="215"/>
      <c r="H228" s="132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32"/>
      <c r="F229" s="132"/>
      <c r="G229" s="215"/>
      <c r="H229" s="132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32"/>
      <c r="F230" s="132"/>
      <c r="G230" s="215"/>
      <c r="H230" s="132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32"/>
      <c r="F231" s="132"/>
      <c r="G231" s="215"/>
      <c r="H231" s="132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32"/>
      <c r="F232" s="132"/>
      <c r="G232" s="215"/>
      <c r="H232" s="132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32"/>
      <c r="F233" s="132"/>
      <c r="G233" s="215"/>
      <c r="H233" s="132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32"/>
      <c r="F234" s="132"/>
      <c r="G234" s="215"/>
      <c r="H234" s="132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32"/>
      <c r="F235" s="132"/>
      <c r="G235" s="215"/>
      <c r="H235" s="132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32"/>
      <c r="F236" s="132"/>
      <c r="G236" s="215"/>
      <c r="H236" s="132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32"/>
      <c r="F237" s="132"/>
      <c r="G237" s="215"/>
      <c r="H237" s="132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32"/>
      <c r="F238" s="132"/>
      <c r="G238" s="215"/>
      <c r="H238" s="132"/>
      <c r="I238" s="103"/>
      <c r="J238" s="103"/>
      <c r="K238" s="103"/>
      <c r="L238" s="103"/>
      <c r="M238" s="103"/>
      <c r="N238" s="103"/>
      <c r="O238" s="103"/>
      <c r="P238" s="103"/>
      <c r="Q238" s="103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C16" sqref="C16"/>
    </sheetView>
  </sheetViews>
  <sheetFormatPr defaultColWidth="9.109375" defaultRowHeight="13.8" x14ac:dyDescent="0.3"/>
  <cols>
    <col min="1" max="1" width="66" style="121" bestFit="1" customWidth="1"/>
    <col min="2" max="2" width="17" style="143" customWidth="1"/>
    <col min="3" max="3" width="18.33203125" style="143" customWidth="1"/>
    <col min="4" max="4" width="11.44140625" style="223" bestFit="1" customWidth="1"/>
    <col min="5" max="16384" width="9.109375" style="121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of Ukraine as of ")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tr">
        <f>IF(REPORT_LANG="UKR","(в розрізі валют погашеня)","by interest rate types")</f>
        <v>(в розрізі валют погашеня)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213" customFormat="1" x14ac:dyDescent="0.25">
      <c r="A6" s="9"/>
      <c r="B6" s="252" t="str">
        <f>IF(REPORT_LANG="UKR","дол.США","USD")</f>
        <v>дол.США</v>
      </c>
      <c r="C6" s="252" t="str">
        <f>IF(REPORT_LANG="UKR","грн.","UAH")</f>
        <v>грн.</v>
      </c>
      <c r="D6" s="228" t="s">
        <v>184</v>
      </c>
    </row>
    <row r="7" spans="1:19" s="212" customFormat="1" ht="15.6" x14ac:dyDescent="0.25">
      <c r="A7" s="217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7" s="31">
        <f t="shared" ref="B7:D7" si="0">SUM(B8:B26)</f>
        <v>83.428921517189991</v>
      </c>
      <c r="C7" s="31">
        <f t="shared" si="0"/>
        <v>2079.0153526481799</v>
      </c>
      <c r="D7" s="255">
        <f t="shared" si="0"/>
        <v>1</v>
      </c>
    </row>
    <row r="8" spans="1:19" s="117" customFormat="1" x14ac:dyDescent="0.25">
      <c r="A8" s="76" t="s">
        <v>115</v>
      </c>
      <c r="B8" s="158">
        <v>32.13825484417</v>
      </c>
      <c r="C8" s="158">
        <v>800.87245541479001</v>
      </c>
      <c r="D8" s="241">
        <v>0.38521699999999998</v>
      </c>
    </row>
    <row r="9" spans="1:19" s="117" customFormat="1" x14ac:dyDescent="0.25">
      <c r="A9" s="76" t="s">
        <v>3</v>
      </c>
      <c r="B9" s="158">
        <v>9.88645430561</v>
      </c>
      <c r="C9" s="158">
        <v>246.36648671372001</v>
      </c>
      <c r="D9" s="241">
        <v>0.118502</v>
      </c>
    </row>
    <row r="10" spans="1:19" s="117" customFormat="1" x14ac:dyDescent="0.25">
      <c r="A10" s="76" t="s">
        <v>156</v>
      </c>
      <c r="B10" s="158">
        <v>0.1513716111</v>
      </c>
      <c r="C10" s="158">
        <v>3.7721200000000001</v>
      </c>
      <c r="D10" s="241">
        <v>1.8140000000000001E-3</v>
      </c>
    </row>
    <row r="11" spans="1:19" s="117" customFormat="1" x14ac:dyDescent="0.25">
      <c r="A11" s="76" t="s">
        <v>15</v>
      </c>
      <c r="B11" s="158">
        <v>11.280273147440001</v>
      </c>
      <c r="C11" s="158">
        <v>281.09989472473001</v>
      </c>
      <c r="D11" s="241">
        <v>0.13520799999999999</v>
      </c>
    </row>
    <row r="12" spans="1:19" s="117" customFormat="1" x14ac:dyDescent="0.25">
      <c r="A12" s="76" t="s">
        <v>16</v>
      </c>
      <c r="B12" s="158">
        <v>29.404766234170001</v>
      </c>
      <c r="C12" s="158">
        <v>732.75501265792002</v>
      </c>
      <c r="D12" s="241">
        <v>0.35245300000000002</v>
      </c>
    </row>
    <row r="13" spans="1:19" x14ac:dyDescent="0.3">
      <c r="A13" s="203" t="s">
        <v>95</v>
      </c>
      <c r="B13" s="98">
        <v>0.56780137470000003</v>
      </c>
      <c r="C13" s="98">
        <v>14.149383137019999</v>
      </c>
      <c r="D13" s="198">
        <v>6.8060000000000004E-3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B14" s="132"/>
      <c r="C14" s="132"/>
      <c r="D14" s="21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3"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x14ac:dyDescent="0.3"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x14ac:dyDescent="0.3"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2:17" x14ac:dyDescent="0.3">
      <c r="B20" s="132"/>
      <c r="C20" s="132"/>
      <c r="D20" s="215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2:17" x14ac:dyDescent="0.3">
      <c r="B21" s="132"/>
      <c r="C21" s="132"/>
      <c r="D21" s="215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2:17" x14ac:dyDescent="0.3">
      <c r="B22" s="132"/>
      <c r="C22" s="132"/>
      <c r="D22" s="21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2:17" x14ac:dyDescent="0.3">
      <c r="B23" s="132"/>
      <c r="C23" s="132"/>
      <c r="D23" s="21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2:17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2:17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2:17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2:17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2:17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2:17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2:17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2:17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7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32"/>
      <c r="C244" s="132"/>
      <c r="D244" s="215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32"/>
      <c r="C245" s="132"/>
      <c r="D245" s="215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32"/>
      <c r="C246" s="132"/>
      <c r="D246" s="215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32"/>
      <c r="C247" s="132"/>
      <c r="D247" s="215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  <row r="248" spans="2:17" x14ac:dyDescent="0.3">
      <c r="B248" s="132"/>
      <c r="C248" s="132"/>
      <c r="D248" s="215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66" style="121" bestFit="1" customWidth="1"/>
    <col min="2" max="2" width="14.44140625" style="143" bestFit="1" customWidth="1"/>
    <col min="3" max="3" width="16" style="143" bestFit="1" customWidth="1"/>
    <col min="4" max="4" width="11.44140625" style="223" bestFit="1" customWidth="1"/>
    <col min="5" max="16384" width="9.109375" style="121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">
        <v>109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213" customFormat="1" x14ac:dyDescent="0.25">
      <c r="A6" s="9"/>
      <c r="B6" s="151" t="s">
        <v>163</v>
      </c>
      <c r="C6" s="151" t="s">
        <v>166</v>
      </c>
      <c r="D6" s="228" t="s">
        <v>184</v>
      </c>
    </row>
    <row r="7" spans="1:19" s="212" customFormat="1" ht="15.6" x14ac:dyDescent="0.25">
      <c r="A7" s="140" t="s">
        <v>146</v>
      </c>
      <c r="B7" s="31">
        <f t="shared" ref="B7:D7" si="0">SUM(B8:B18)</f>
        <v>83.428921517189991</v>
      </c>
      <c r="C7" s="31">
        <f t="shared" si="0"/>
        <v>2079.0153526481799</v>
      </c>
      <c r="D7" s="255">
        <f t="shared" si="0"/>
        <v>1</v>
      </c>
    </row>
    <row r="8" spans="1:19" s="117" customFormat="1" x14ac:dyDescent="0.25">
      <c r="A8" s="76" t="s">
        <v>115</v>
      </c>
      <c r="B8" s="158">
        <v>32.13825484417</v>
      </c>
      <c r="C8" s="158">
        <v>800.87245541479001</v>
      </c>
      <c r="D8" s="241">
        <v>0.38521699999999998</v>
      </c>
    </row>
    <row r="9" spans="1:19" s="117" customFormat="1" x14ac:dyDescent="0.25">
      <c r="A9" s="76" t="s">
        <v>3</v>
      </c>
      <c r="B9" s="158">
        <v>9.88645430561</v>
      </c>
      <c r="C9" s="158">
        <v>246.36648671372001</v>
      </c>
      <c r="D9" s="241">
        <v>0.118502</v>
      </c>
    </row>
    <row r="10" spans="1:19" s="117" customFormat="1" x14ac:dyDescent="0.25">
      <c r="A10" s="76" t="s">
        <v>156</v>
      </c>
      <c r="B10" s="158">
        <v>0.1513716111</v>
      </c>
      <c r="C10" s="158">
        <v>3.7721200000000001</v>
      </c>
      <c r="D10" s="241">
        <v>1.8140000000000001E-3</v>
      </c>
    </row>
    <row r="11" spans="1:19" s="117" customFormat="1" x14ac:dyDescent="0.25">
      <c r="A11" s="76" t="s">
        <v>15</v>
      </c>
      <c r="B11" s="158">
        <v>11.280273147440001</v>
      </c>
      <c r="C11" s="158">
        <v>281.09989472473001</v>
      </c>
      <c r="D11" s="241">
        <v>0.13520799999999999</v>
      </c>
    </row>
    <row r="12" spans="1:19" s="117" customFormat="1" x14ac:dyDescent="0.25">
      <c r="A12" s="76" t="s">
        <v>16</v>
      </c>
      <c r="B12" s="158">
        <v>29.404766234170001</v>
      </c>
      <c r="C12" s="158">
        <v>732.75501265792002</v>
      </c>
      <c r="D12" s="241">
        <v>0.35245300000000002</v>
      </c>
    </row>
    <row r="13" spans="1:19" x14ac:dyDescent="0.3">
      <c r="A13" s="203" t="s">
        <v>95</v>
      </c>
      <c r="B13" s="98">
        <v>0.56780137470000003</v>
      </c>
      <c r="C13" s="98">
        <v>14.149383137019999</v>
      </c>
      <c r="D13" s="198">
        <v>6.8060000000000004E-3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B14" s="132"/>
      <c r="C14" s="132"/>
      <c r="D14" s="21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9" x14ac:dyDescent="0.3"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9" x14ac:dyDescent="0.3"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9" x14ac:dyDescent="0.3"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9" x14ac:dyDescent="0.3">
      <c r="A20" s="148" t="s">
        <v>158</v>
      </c>
      <c r="B20" s="132"/>
      <c r="C20" s="132"/>
      <c r="D20" s="215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9" x14ac:dyDescent="0.3">
      <c r="B21" s="137" t="str">
        <f>"Державний борг України за станом на " &amp; TEXT(DREPORTDATE,"dd.MM.yyyy")</f>
        <v>Державний борг України за станом на 31.01.2020</v>
      </c>
      <c r="C21" s="132"/>
      <c r="D21" s="110" t="str">
        <f>VALVAL</f>
        <v>млрд. одиниць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s="79" customFormat="1" x14ac:dyDescent="0.3">
      <c r="A22" s="9"/>
      <c r="B22" s="151" t="s">
        <v>163</v>
      </c>
      <c r="C22" s="151" t="s">
        <v>166</v>
      </c>
      <c r="D22" s="228" t="s">
        <v>184</v>
      </c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</row>
    <row r="23" spans="1:19" s="60" customFormat="1" ht="14.4" x14ac:dyDescent="0.3">
      <c r="A23" s="52" t="s">
        <v>146</v>
      </c>
      <c r="B23" s="205">
        <f t="shared" ref="B23:C23" si="1">B$24+B$31</f>
        <v>83.428921517189991</v>
      </c>
      <c r="C23" s="205">
        <f t="shared" si="1"/>
        <v>2079.0153526481804</v>
      </c>
      <c r="D23" s="167">
        <v>0.99999899999999997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9" s="64" customFormat="1" ht="14.4" x14ac:dyDescent="0.3">
      <c r="A24" s="77" t="s">
        <v>66</v>
      </c>
      <c r="B24" s="258">
        <f t="shared" ref="B24:C24" si="2">SUM(B$25:B$30)</f>
        <v>73.537067482699996</v>
      </c>
      <c r="C24" s="258">
        <f t="shared" si="2"/>
        <v>1832.5143068508103</v>
      </c>
      <c r="D24" s="36">
        <v>0.88143300000000002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9" s="248" customFormat="1" outlineLevel="1" x14ac:dyDescent="0.3">
      <c r="A25" s="194" t="s">
        <v>115</v>
      </c>
      <c r="B25" s="51">
        <v>30.339210293320001</v>
      </c>
      <c r="C25" s="51">
        <v>756.04098482543998</v>
      </c>
      <c r="D25" s="126">
        <v>0.363653</v>
      </c>
      <c r="E25" s="229"/>
      <c r="F25" s="229"/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</row>
    <row r="26" spans="1:19" outlineLevel="1" x14ac:dyDescent="0.3">
      <c r="A26" s="194" t="s">
        <v>3</v>
      </c>
      <c r="B26" s="98">
        <v>9.3417435602500003</v>
      </c>
      <c r="C26" s="98">
        <v>232.79251282406</v>
      </c>
      <c r="D26" s="198">
        <v>0.111972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outlineLevel="1" x14ac:dyDescent="0.3">
      <c r="A27" s="178" t="s">
        <v>156</v>
      </c>
      <c r="B27" s="98">
        <v>0.1513716111</v>
      </c>
      <c r="C27" s="98">
        <v>3.7721200000000001</v>
      </c>
      <c r="D27" s="198">
        <v>1.8140000000000001E-3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outlineLevel="1" x14ac:dyDescent="0.3">
      <c r="A28" s="178" t="s">
        <v>15</v>
      </c>
      <c r="B28" s="98">
        <v>4.1078835338199999</v>
      </c>
      <c r="C28" s="98">
        <v>102.36681450931</v>
      </c>
      <c r="D28" s="198">
        <v>4.9237999999999997E-2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outlineLevel="1" x14ac:dyDescent="0.3">
      <c r="A29" s="178" t="s">
        <v>16</v>
      </c>
      <c r="B29" s="98">
        <v>29.029057109509999</v>
      </c>
      <c r="C29" s="98">
        <v>723.39249155497998</v>
      </c>
      <c r="D29" s="198">
        <v>0.34794999999999998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outlineLevel="1" x14ac:dyDescent="0.3">
      <c r="A30" s="178" t="s">
        <v>95</v>
      </c>
      <c r="B30" s="98">
        <v>0.56780137470000003</v>
      </c>
      <c r="C30" s="98">
        <v>14.149383137019999</v>
      </c>
      <c r="D30" s="198">
        <v>6.8060000000000004E-3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ht="14.4" x14ac:dyDescent="0.3">
      <c r="A31" s="65" t="s">
        <v>14</v>
      </c>
      <c r="B31" s="227">
        <f t="shared" ref="B31:C31" si="3">SUM(B$32:B$35)</f>
        <v>9.8918540344900006</v>
      </c>
      <c r="C31" s="227">
        <f t="shared" si="3"/>
        <v>246.50104579736998</v>
      </c>
      <c r="D31" s="61">
        <v>0.118566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outlineLevel="1" x14ac:dyDescent="0.3">
      <c r="A32" s="178" t="s">
        <v>115</v>
      </c>
      <c r="B32" s="98">
        <v>1.7990445508499999</v>
      </c>
      <c r="C32" s="98">
        <v>44.831470589349998</v>
      </c>
      <c r="D32" s="198">
        <v>2.1564E-2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outlineLevel="1" x14ac:dyDescent="0.3">
      <c r="A33" s="178" t="s">
        <v>3</v>
      </c>
      <c r="B33" s="98">
        <v>0.54471074535999997</v>
      </c>
      <c r="C33" s="98">
        <v>13.57397388966</v>
      </c>
      <c r="D33" s="198">
        <v>6.5290000000000001E-3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1" x14ac:dyDescent="0.3">
      <c r="A34" s="178" t="s">
        <v>15</v>
      </c>
      <c r="B34" s="98">
        <v>7.17238961362</v>
      </c>
      <c r="C34" s="98">
        <v>178.73308021541999</v>
      </c>
      <c r="D34" s="198">
        <v>8.5970000000000005E-2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1" x14ac:dyDescent="0.3">
      <c r="A35" s="178" t="s">
        <v>16</v>
      </c>
      <c r="B35" s="98">
        <v>0.37570912466</v>
      </c>
      <c r="C35" s="98">
        <v>9.3625211029400006</v>
      </c>
      <c r="D35" s="198">
        <v>4.5030000000000001E-3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32"/>
      <c r="C244" s="132"/>
      <c r="D244" s="215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32"/>
      <c r="C245" s="132"/>
      <c r="D245" s="215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09375" defaultRowHeight="13.8" outlineLevelRow="1" x14ac:dyDescent="0.3"/>
  <cols>
    <col min="1" max="1" width="66" style="121" bestFit="1" customWidth="1"/>
    <col min="2" max="2" width="19" style="143" customWidth="1"/>
    <col min="3" max="3" width="19.44140625" style="143" customWidth="1"/>
    <col min="4" max="4" width="9.88671875" style="223" customWidth="1"/>
    <col min="5" max="5" width="18.44140625" style="143" customWidth="1"/>
    <col min="6" max="6" width="17.6640625" style="143" customWidth="1"/>
    <col min="7" max="7" width="9.109375" style="223" customWidth="1"/>
    <col min="8" max="8" width="16" style="143" bestFit="1" customWidth="1"/>
    <col min="9" max="16384" width="9.109375" style="121"/>
  </cols>
  <sheetData>
    <row r="2" spans="1:19" ht="18" x14ac:dyDescent="0.35">
      <c r="A2" s="5" t="s">
        <v>69</v>
      </c>
      <c r="B2" s="3"/>
      <c r="C2" s="3"/>
      <c r="D2" s="3"/>
      <c r="E2" s="3"/>
      <c r="F2" s="3"/>
      <c r="G2" s="3"/>
      <c r="H2" s="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x14ac:dyDescent="0.3">
      <c r="B4" s="132"/>
      <c r="C4" s="132"/>
      <c r="D4" s="215"/>
      <c r="E4" s="132"/>
      <c r="F4" s="132"/>
      <c r="G4" s="215"/>
      <c r="H4" s="132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219"/>
      <c r="E5" s="138"/>
      <c r="F5" s="138"/>
      <c r="G5" s="219"/>
      <c r="H5" s="110" t="str">
        <f>VALVAL</f>
        <v>млрд. одиниць</v>
      </c>
    </row>
    <row r="6" spans="1:19" s="256" customFormat="1" x14ac:dyDescent="0.25">
      <c r="A6" s="130"/>
      <c r="B6" s="265">
        <v>43830</v>
      </c>
      <c r="C6" s="266"/>
      <c r="D6" s="267"/>
      <c r="E6" s="265">
        <v>43861</v>
      </c>
      <c r="F6" s="266"/>
      <c r="G6" s="267"/>
      <c r="H6" s="123"/>
    </row>
    <row r="7" spans="1:19" s="93" customFormat="1" x14ac:dyDescent="0.25">
      <c r="A7" s="9"/>
      <c r="B7" s="151" t="s">
        <v>163</v>
      </c>
      <c r="C7" s="151" t="s">
        <v>166</v>
      </c>
      <c r="D7" s="228" t="s">
        <v>184</v>
      </c>
      <c r="E7" s="151" t="s">
        <v>163</v>
      </c>
      <c r="F7" s="151" t="s">
        <v>166</v>
      </c>
      <c r="G7" s="228" t="s">
        <v>184</v>
      </c>
      <c r="H7" s="151" t="s">
        <v>64</v>
      </c>
    </row>
    <row r="8" spans="1:19" s="212" customFormat="1" ht="15.6" x14ac:dyDescent="0.25">
      <c r="A8" s="140" t="s">
        <v>146</v>
      </c>
      <c r="B8" s="31">
        <f t="shared" ref="B8:H8" si="0">SUM(B9:B18)</f>
        <v>84.36540679913</v>
      </c>
      <c r="C8" s="31">
        <f t="shared" si="0"/>
        <v>1998.2958985262899</v>
      </c>
      <c r="D8" s="255">
        <f t="shared" si="0"/>
        <v>1</v>
      </c>
      <c r="E8" s="31">
        <f t="shared" si="0"/>
        <v>83.428921517189991</v>
      </c>
      <c r="F8" s="31">
        <f t="shared" si="0"/>
        <v>2079.0153526481799</v>
      </c>
      <c r="G8" s="255">
        <f t="shared" si="0"/>
        <v>1</v>
      </c>
      <c r="H8" s="169">
        <f t="shared" si="0"/>
        <v>-1.7889335846010823E-18</v>
      </c>
    </row>
    <row r="9" spans="1:19" s="117" customFormat="1" x14ac:dyDescent="0.25">
      <c r="A9" s="76" t="s">
        <v>115</v>
      </c>
      <c r="B9" s="158">
        <v>32.814109777820001</v>
      </c>
      <c r="C9" s="158">
        <v>777.24156701939</v>
      </c>
      <c r="D9" s="241">
        <v>0.38895200000000002</v>
      </c>
      <c r="E9" s="158">
        <v>32.13825484417</v>
      </c>
      <c r="F9" s="158">
        <v>800.87245541479001</v>
      </c>
      <c r="G9" s="241">
        <v>0.38521699999999998</v>
      </c>
      <c r="H9" s="158">
        <v>-3.735E-3</v>
      </c>
    </row>
    <row r="10" spans="1:19" x14ac:dyDescent="0.3">
      <c r="A10" s="203" t="s">
        <v>3</v>
      </c>
      <c r="B10" s="98">
        <v>8.5912105325399999</v>
      </c>
      <c r="C10" s="98">
        <v>203.49313091561999</v>
      </c>
      <c r="D10" s="198">
        <v>0.10183300000000001</v>
      </c>
      <c r="E10" s="98">
        <v>9.88645430561</v>
      </c>
      <c r="F10" s="98">
        <v>246.36648671372001</v>
      </c>
      <c r="G10" s="198">
        <v>0.118502</v>
      </c>
      <c r="H10" s="98">
        <v>1.6667999999999999E-2</v>
      </c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x14ac:dyDescent="0.3">
      <c r="A11" s="203" t="s">
        <v>156</v>
      </c>
      <c r="B11" s="98">
        <v>0.15284089470000001</v>
      </c>
      <c r="C11" s="98">
        <v>3.6202200000000002</v>
      </c>
      <c r="D11" s="198">
        <v>1.812E-3</v>
      </c>
      <c r="E11" s="98">
        <v>0.1513716111</v>
      </c>
      <c r="F11" s="98">
        <v>3.7721200000000001</v>
      </c>
      <c r="G11" s="198">
        <v>1.8140000000000001E-3</v>
      </c>
      <c r="H11" s="98">
        <v>3.0000000000000001E-6</v>
      </c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A12" s="203" t="s">
        <v>15</v>
      </c>
      <c r="B12" s="98">
        <v>11.328394219950001</v>
      </c>
      <c r="C12" s="98">
        <v>268.32661117254003</v>
      </c>
      <c r="D12" s="198">
        <v>0.13427800000000001</v>
      </c>
      <c r="E12" s="98">
        <v>11.280273147440001</v>
      </c>
      <c r="F12" s="98">
        <v>281.09989472473001</v>
      </c>
      <c r="G12" s="198">
        <v>0.13520799999999999</v>
      </c>
      <c r="H12" s="98">
        <v>9.3000000000000005E-4</v>
      </c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A13" s="203" t="s">
        <v>16</v>
      </c>
      <c r="B13" s="98">
        <v>30.914627038500001</v>
      </c>
      <c r="C13" s="98">
        <v>732.25003896043995</v>
      </c>
      <c r="D13" s="198">
        <v>0.36643700000000001</v>
      </c>
      <c r="E13" s="98">
        <v>29.404766234170001</v>
      </c>
      <c r="F13" s="98">
        <v>732.75501265792002</v>
      </c>
      <c r="G13" s="198">
        <v>0.35245300000000002</v>
      </c>
      <c r="H13" s="98">
        <v>-1.3984E-2</v>
      </c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A14" s="203" t="s">
        <v>95</v>
      </c>
      <c r="B14" s="98">
        <v>0.56422433561999996</v>
      </c>
      <c r="C14" s="98">
        <v>13.3643304583</v>
      </c>
      <c r="D14" s="198">
        <v>6.6880000000000004E-3</v>
      </c>
      <c r="E14" s="98">
        <v>0.56780137470000003</v>
      </c>
      <c r="F14" s="98">
        <v>14.149383137019999</v>
      </c>
      <c r="G14" s="198">
        <v>6.8060000000000004E-3</v>
      </c>
      <c r="H14" s="98">
        <v>1.18E-4</v>
      </c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32"/>
      <c r="F15" s="132"/>
      <c r="G15" s="215"/>
      <c r="H15" s="132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32"/>
      <c r="F16" s="132"/>
      <c r="G16" s="215"/>
      <c r="H16" s="132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9" x14ac:dyDescent="0.3">
      <c r="B17" s="132"/>
      <c r="C17" s="132"/>
      <c r="D17" s="215"/>
      <c r="E17" s="132"/>
      <c r="F17" s="132"/>
      <c r="G17" s="215"/>
      <c r="H17" s="132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9" x14ac:dyDescent="0.3">
      <c r="B18" s="132"/>
      <c r="C18" s="132"/>
      <c r="D18" s="215"/>
      <c r="E18" s="132"/>
      <c r="F18" s="132"/>
      <c r="G18" s="215"/>
      <c r="H18" s="132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9" x14ac:dyDescent="0.3">
      <c r="B19" s="132"/>
      <c r="C19" s="132"/>
      <c r="D19" s="215"/>
      <c r="E19" s="132"/>
      <c r="F19" s="132"/>
      <c r="G19" s="215"/>
      <c r="H19" s="132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9" x14ac:dyDescent="0.3">
      <c r="B20" s="132"/>
      <c r="C20" s="132"/>
      <c r="D20" s="215"/>
      <c r="E20" s="132"/>
      <c r="F20" s="132"/>
      <c r="G20" s="215"/>
      <c r="H20" s="132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9" x14ac:dyDescent="0.3">
      <c r="B21" s="132"/>
      <c r="C21" s="132"/>
      <c r="D21" s="215"/>
      <c r="E21" s="132"/>
      <c r="F21" s="132"/>
      <c r="G21" s="215"/>
      <c r="H21" s="110" t="str">
        <f>VALVAL</f>
        <v>млрд. одиниць</v>
      </c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x14ac:dyDescent="0.3">
      <c r="A22" s="130"/>
      <c r="B22" s="265">
        <v>43830</v>
      </c>
      <c r="C22" s="266"/>
      <c r="D22" s="267"/>
      <c r="E22" s="265">
        <v>43861</v>
      </c>
      <c r="F22" s="266"/>
      <c r="G22" s="267"/>
      <c r="H22" s="123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</row>
    <row r="23" spans="1:19" s="207" customFormat="1" x14ac:dyDescent="0.3">
      <c r="A23" s="115"/>
      <c r="B23" s="44" t="s">
        <v>163</v>
      </c>
      <c r="C23" s="44" t="s">
        <v>166</v>
      </c>
      <c r="D23" s="113" t="s">
        <v>184</v>
      </c>
      <c r="E23" s="44" t="s">
        <v>163</v>
      </c>
      <c r="F23" s="44" t="s">
        <v>166</v>
      </c>
      <c r="G23" s="113" t="s">
        <v>184</v>
      </c>
      <c r="H23" s="44" t="s">
        <v>64</v>
      </c>
      <c r="I23" s="196"/>
      <c r="J23" s="196"/>
      <c r="K23" s="196"/>
      <c r="L23" s="196"/>
      <c r="M23" s="196"/>
      <c r="N23" s="196"/>
      <c r="O23" s="196"/>
      <c r="P23" s="196"/>
      <c r="Q23" s="196"/>
    </row>
    <row r="24" spans="1:19" s="60" customFormat="1" ht="14.4" x14ac:dyDescent="0.3">
      <c r="A24" s="52" t="s">
        <v>146</v>
      </c>
      <c r="B24" s="205">
        <f t="shared" ref="B24:G24" si="1">B$25+B$32</f>
        <v>84.36540679913</v>
      </c>
      <c r="C24" s="205">
        <f t="shared" si="1"/>
        <v>1998.2958985262899</v>
      </c>
      <c r="D24" s="167">
        <f t="shared" si="1"/>
        <v>0.99999899999999997</v>
      </c>
      <c r="E24" s="205">
        <f t="shared" si="1"/>
        <v>83.428921517189991</v>
      </c>
      <c r="F24" s="205">
        <f t="shared" si="1"/>
        <v>2079.0153526481804</v>
      </c>
      <c r="G24" s="167">
        <f t="shared" si="1"/>
        <v>0.99999899999999986</v>
      </c>
      <c r="H24" s="244">
        <v>9.9999999999999995E-7</v>
      </c>
      <c r="I24" s="47"/>
      <c r="J24" s="47"/>
      <c r="K24" s="47"/>
      <c r="L24" s="47"/>
      <c r="M24" s="47"/>
      <c r="N24" s="47"/>
      <c r="O24" s="47"/>
      <c r="P24" s="47"/>
      <c r="Q24" s="47"/>
    </row>
    <row r="25" spans="1:19" s="64" customFormat="1" ht="14.4" x14ac:dyDescent="0.3">
      <c r="A25" s="77" t="s">
        <v>66</v>
      </c>
      <c r="B25" s="258">
        <f t="shared" ref="B25:G25" si="2">SUM(B$26:B$31)</f>
        <v>74.362672359849995</v>
      </c>
      <c r="C25" s="258">
        <f t="shared" si="2"/>
        <v>1761.3691300503899</v>
      </c>
      <c r="D25" s="36">
        <f t="shared" si="2"/>
        <v>0.881436</v>
      </c>
      <c r="E25" s="258">
        <f t="shared" si="2"/>
        <v>73.537067482699996</v>
      </c>
      <c r="F25" s="258">
        <f t="shared" si="2"/>
        <v>1832.5143068508103</v>
      </c>
      <c r="G25" s="36">
        <f t="shared" si="2"/>
        <v>0.88143299999999991</v>
      </c>
      <c r="H25" s="159">
        <v>-9.9999999999999995E-7</v>
      </c>
      <c r="I25" s="56"/>
      <c r="J25" s="56"/>
      <c r="K25" s="56"/>
      <c r="L25" s="56"/>
      <c r="M25" s="56"/>
      <c r="N25" s="56"/>
      <c r="O25" s="56"/>
      <c r="P25" s="56"/>
      <c r="Q25" s="56"/>
    </row>
    <row r="26" spans="1:19" s="248" customFormat="1" outlineLevel="1" x14ac:dyDescent="0.3">
      <c r="A26" s="194" t="s">
        <v>115</v>
      </c>
      <c r="B26" s="51">
        <v>30.948249705870001</v>
      </c>
      <c r="C26" s="51">
        <v>733.04643218316005</v>
      </c>
      <c r="D26" s="126">
        <v>0.366836</v>
      </c>
      <c r="E26" s="51">
        <v>30.339210293320001</v>
      </c>
      <c r="F26" s="51">
        <v>756.04098482543998</v>
      </c>
      <c r="G26" s="126">
        <v>0.363653</v>
      </c>
      <c r="H26" s="51">
        <v>-3.1819999999999999E-3</v>
      </c>
      <c r="I26" s="229"/>
      <c r="J26" s="229"/>
      <c r="K26" s="229"/>
      <c r="L26" s="229"/>
      <c r="M26" s="229"/>
      <c r="N26" s="229"/>
      <c r="O26" s="229"/>
      <c r="P26" s="229"/>
      <c r="Q26" s="229"/>
    </row>
    <row r="27" spans="1:19" outlineLevel="1" x14ac:dyDescent="0.3">
      <c r="A27" s="178" t="s">
        <v>3</v>
      </c>
      <c r="B27" s="98">
        <v>8.0521862766800005</v>
      </c>
      <c r="C27" s="98">
        <v>190.72569458625</v>
      </c>
      <c r="D27" s="198">
        <v>9.5444000000000001E-2</v>
      </c>
      <c r="E27" s="98">
        <v>9.3417435602500003</v>
      </c>
      <c r="F27" s="98">
        <v>232.79251282406</v>
      </c>
      <c r="G27" s="198">
        <v>0.111972</v>
      </c>
      <c r="H27" s="98">
        <v>1.6528000000000001E-2</v>
      </c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outlineLevel="1" x14ac:dyDescent="0.3">
      <c r="A28" s="178" t="s">
        <v>156</v>
      </c>
      <c r="B28" s="98">
        <v>0.15284089470000001</v>
      </c>
      <c r="C28" s="98">
        <v>3.6202200000000002</v>
      </c>
      <c r="D28" s="198">
        <v>1.812E-3</v>
      </c>
      <c r="E28" s="98">
        <v>0.1513716111</v>
      </c>
      <c r="F28" s="98">
        <v>3.7721200000000001</v>
      </c>
      <c r="G28" s="198">
        <v>1.8140000000000001E-3</v>
      </c>
      <c r="H28" s="98">
        <v>3.0000000000000001E-6</v>
      </c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outlineLevel="1" x14ac:dyDescent="0.3">
      <c r="A29" s="178" t="s">
        <v>15</v>
      </c>
      <c r="B29" s="98">
        <v>4.1254075563999999</v>
      </c>
      <c r="C29" s="98">
        <v>97.715228462499994</v>
      </c>
      <c r="D29" s="198">
        <v>4.8898999999999998E-2</v>
      </c>
      <c r="E29" s="98">
        <v>4.1078835338199999</v>
      </c>
      <c r="F29" s="98">
        <v>102.36681450931</v>
      </c>
      <c r="G29" s="198">
        <v>4.9237999999999997E-2</v>
      </c>
      <c r="H29" s="98">
        <v>3.39E-4</v>
      </c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outlineLevel="1" x14ac:dyDescent="0.3">
      <c r="A30" s="178" t="s">
        <v>16</v>
      </c>
      <c r="B30" s="98">
        <v>30.519763590579998</v>
      </c>
      <c r="C30" s="98">
        <v>722.89722436017996</v>
      </c>
      <c r="D30" s="198">
        <v>0.361757</v>
      </c>
      <c r="E30" s="98">
        <v>29.029057109509999</v>
      </c>
      <c r="F30" s="98">
        <v>723.39249155497998</v>
      </c>
      <c r="G30" s="198">
        <v>0.34794999999999998</v>
      </c>
      <c r="H30" s="98">
        <v>-1.3807E-2</v>
      </c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outlineLevel="1" x14ac:dyDescent="0.3">
      <c r="A31" s="178" t="s">
        <v>95</v>
      </c>
      <c r="B31" s="98">
        <v>0.56422433561999996</v>
      </c>
      <c r="C31" s="98">
        <v>13.3643304583</v>
      </c>
      <c r="D31" s="198">
        <v>6.6880000000000004E-3</v>
      </c>
      <c r="E31" s="98">
        <v>0.56780137470000003</v>
      </c>
      <c r="F31" s="98">
        <v>14.149383137019999</v>
      </c>
      <c r="G31" s="198">
        <v>6.8060000000000004E-3</v>
      </c>
      <c r="H31" s="98">
        <v>1.18E-4</v>
      </c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s="110" customFormat="1" ht="14.4" x14ac:dyDescent="0.3">
      <c r="A32" s="107" t="s">
        <v>14</v>
      </c>
      <c r="B32" s="171">
        <f t="shared" ref="B32:G32" si="3">SUM(B$33:B$36)</f>
        <v>10.002734439280001</v>
      </c>
      <c r="C32" s="171">
        <f t="shared" si="3"/>
        <v>236.92676847589999</v>
      </c>
      <c r="D32" s="254">
        <f t="shared" si="3"/>
        <v>0.118563</v>
      </c>
      <c r="E32" s="171">
        <f t="shared" si="3"/>
        <v>9.8918540344900006</v>
      </c>
      <c r="F32" s="171">
        <f t="shared" si="3"/>
        <v>246.50104579736998</v>
      </c>
      <c r="G32" s="254">
        <f t="shared" si="3"/>
        <v>0.118566</v>
      </c>
      <c r="H32" s="171">
        <v>1.9999999999999999E-6</v>
      </c>
    </row>
    <row r="33" spans="1:17" outlineLevel="1" x14ac:dyDescent="0.3">
      <c r="A33" s="178" t="s">
        <v>115</v>
      </c>
      <c r="B33" s="98">
        <v>1.86586007195</v>
      </c>
      <c r="C33" s="98">
        <v>44.195134836229997</v>
      </c>
      <c r="D33" s="198">
        <v>2.2116E-2</v>
      </c>
      <c r="E33" s="98">
        <v>1.7990445508499999</v>
      </c>
      <c r="F33" s="98">
        <v>44.831470589349998</v>
      </c>
      <c r="G33" s="198">
        <v>2.1564E-2</v>
      </c>
      <c r="H33" s="98">
        <v>-5.53E-4</v>
      </c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1" x14ac:dyDescent="0.3">
      <c r="A34" s="178" t="s">
        <v>3</v>
      </c>
      <c r="B34" s="98">
        <v>0.53902425586000002</v>
      </c>
      <c r="C34" s="98">
        <v>12.76743632937</v>
      </c>
      <c r="D34" s="198">
        <v>6.3889999999999997E-3</v>
      </c>
      <c r="E34" s="98">
        <v>0.54471074535999997</v>
      </c>
      <c r="F34" s="98">
        <v>13.57397388966</v>
      </c>
      <c r="G34" s="198">
        <v>6.5290000000000001E-3</v>
      </c>
      <c r="H34" s="98">
        <v>1.3999999999999999E-4</v>
      </c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1" x14ac:dyDescent="0.3">
      <c r="A35" s="178" t="s">
        <v>15</v>
      </c>
      <c r="B35" s="98">
        <v>7.2029866635499999</v>
      </c>
      <c r="C35" s="98">
        <v>170.61138271004</v>
      </c>
      <c r="D35" s="198">
        <v>8.5377999999999996E-2</v>
      </c>
      <c r="E35" s="98">
        <v>7.17238961362</v>
      </c>
      <c r="F35" s="98">
        <v>178.73308021541999</v>
      </c>
      <c r="G35" s="198">
        <v>8.5970000000000005E-2</v>
      </c>
      <c r="H35" s="98">
        <v>5.9199999999999997E-4</v>
      </c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outlineLevel="1" x14ac:dyDescent="0.3">
      <c r="A36" s="178" t="s">
        <v>16</v>
      </c>
      <c r="B36" s="98">
        <v>0.39486344792</v>
      </c>
      <c r="C36" s="98">
        <v>9.3528146002600003</v>
      </c>
      <c r="D36" s="198">
        <v>4.6800000000000001E-3</v>
      </c>
      <c r="E36" s="98">
        <v>0.37570912466</v>
      </c>
      <c r="F36" s="98">
        <v>9.3625211029400006</v>
      </c>
      <c r="G36" s="198">
        <v>4.5030000000000001E-3</v>
      </c>
      <c r="H36" s="98">
        <v>-1.7699999999999999E-4</v>
      </c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x14ac:dyDescent="0.3">
      <c r="B37" s="132"/>
      <c r="C37" s="132"/>
      <c r="D37" s="215"/>
      <c r="E37" s="132"/>
      <c r="F37" s="132"/>
      <c r="G37" s="215"/>
      <c r="H37" s="132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x14ac:dyDescent="0.3">
      <c r="B38" s="132"/>
      <c r="C38" s="132"/>
      <c r="D38" s="215"/>
      <c r="E38" s="132"/>
      <c r="F38" s="132"/>
      <c r="G38" s="215"/>
      <c r="H38" s="132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x14ac:dyDescent="0.3">
      <c r="B39" s="132"/>
      <c r="C39" s="132"/>
      <c r="D39" s="215"/>
      <c r="E39" s="132"/>
      <c r="F39" s="132"/>
      <c r="G39" s="215"/>
      <c r="H39" s="132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x14ac:dyDescent="0.3">
      <c r="B40" s="132"/>
      <c r="C40" s="132"/>
      <c r="D40" s="215"/>
      <c r="E40" s="132"/>
      <c r="F40" s="132"/>
      <c r="G40" s="215"/>
      <c r="H40" s="132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x14ac:dyDescent="0.3">
      <c r="B41" s="132"/>
      <c r="C41" s="132"/>
      <c r="D41" s="215"/>
      <c r="E41" s="132"/>
      <c r="F41" s="132"/>
      <c r="G41" s="215"/>
      <c r="H41" s="132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x14ac:dyDescent="0.3">
      <c r="B42" s="132"/>
      <c r="C42" s="132"/>
      <c r="D42" s="215"/>
      <c r="E42" s="132"/>
      <c r="F42" s="132"/>
      <c r="G42" s="215"/>
      <c r="H42" s="132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x14ac:dyDescent="0.3">
      <c r="B43" s="132"/>
      <c r="C43" s="132"/>
      <c r="D43" s="215"/>
      <c r="E43" s="132"/>
      <c r="F43" s="132"/>
      <c r="G43" s="215"/>
      <c r="H43" s="132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x14ac:dyDescent="0.3">
      <c r="B44" s="132"/>
      <c r="C44" s="132"/>
      <c r="D44" s="215"/>
      <c r="E44" s="132"/>
      <c r="F44" s="132"/>
      <c r="G44" s="215"/>
      <c r="H44" s="132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x14ac:dyDescent="0.3">
      <c r="B45" s="132"/>
      <c r="C45" s="132"/>
      <c r="D45" s="215"/>
      <c r="E45" s="132"/>
      <c r="F45" s="132"/>
      <c r="G45" s="215"/>
      <c r="H45" s="132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x14ac:dyDescent="0.3">
      <c r="B46" s="132"/>
      <c r="C46" s="132"/>
      <c r="D46" s="215"/>
      <c r="E46" s="132"/>
      <c r="F46" s="132"/>
      <c r="G46" s="215"/>
      <c r="H46" s="132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x14ac:dyDescent="0.3">
      <c r="B47" s="132"/>
      <c r="C47" s="132"/>
      <c r="D47" s="215"/>
      <c r="E47" s="132"/>
      <c r="F47" s="132"/>
      <c r="G47" s="215"/>
      <c r="H47" s="132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x14ac:dyDescent="0.3">
      <c r="B48" s="132"/>
      <c r="C48" s="132"/>
      <c r="D48" s="215"/>
      <c r="E48" s="132"/>
      <c r="F48" s="132"/>
      <c r="G48" s="215"/>
      <c r="H48" s="132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32"/>
      <c r="F49" s="132"/>
      <c r="G49" s="215"/>
      <c r="H49" s="132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32"/>
      <c r="F50" s="132"/>
      <c r="G50" s="215"/>
      <c r="H50" s="132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32"/>
      <c r="F51" s="132"/>
      <c r="G51" s="215"/>
      <c r="H51" s="132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32"/>
      <c r="F52" s="132"/>
      <c r="G52" s="215"/>
      <c r="H52" s="132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32"/>
      <c r="F53" s="132"/>
      <c r="G53" s="215"/>
      <c r="H53" s="132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32"/>
      <c r="F54" s="132"/>
      <c r="G54" s="215"/>
      <c r="H54" s="132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32"/>
      <c r="F55" s="132"/>
      <c r="G55" s="215"/>
      <c r="H55" s="132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32"/>
      <c r="F56" s="132"/>
      <c r="G56" s="215"/>
      <c r="H56" s="132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32"/>
      <c r="F57" s="132"/>
      <c r="G57" s="215"/>
      <c r="H57" s="132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32"/>
      <c r="F58" s="132"/>
      <c r="G58" s="215"/>
      <c r="H58" s="132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32"/>
      <c r="F59" s="132"/>
      <c r="G59" s="215"/>
      <c r="H59" s="132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32"/>
      <c r="F60" s="132"/>
      <c r="G60" s="215"/>
      <c r="H60" s="132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32"/>
      <c r="F61" s="132"/>
      <c r="G61" s="215"/>
      <c r="H61" s="132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32"/>
      <c r="F62" s="132"/>
      <c r="G62" s="215"/>
      <c r="H62" s="132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32"/>
      <c r="F63" s="132"/>
      <c r="G63" s="215"/>
      <c r="H63" s="132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32"/>
      <c r="F64" s="132"/>
      <c r="G64" s="215"/>
      <c r="H64" s="132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32"/>
      <c r="F65" s="132"/>
      <c r="G65" s="215"/>
      <c r="H65" s="132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32"/>
      <c r="F66" s="132"/>
      <c r="G66" s="215"/>
      <c r="H66" s="132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32"/>
      <c r="F67" s="132"/>
      <c r="G67" s="215"/>
      <c r="H67" s="132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32"/>
      <c r="F68" s="132"/>
      <c r="G68" s="215"/>
      <c r="H68" s="132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32"/>
      <c r="F69" s="132"/>
      <c r="G69" s="215"/>
      <c r="H69" s="132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32"/>
      <c r="F70" s="132"/>
      <c r="G70" s="215"/>
      <c r="H70" s="132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32"/>
      <c r="F71" s="132"/>
      <c r="G71" s="215"/>
      <c r="H71" s="132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32"/>
      <c r="F72" s="132"/>
      <c r="G72" s="215"/>
      <c r="H72" s="132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32"/>
      <c r="F73" s="132"/>
      <c r="G73" s="215"/>
      <c r="H73" s="132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32"/>
      <c r="F74" s="132"/>
      <c r="G74" s="215"/>
      <c r="H74" s="132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32"/>
      <c r="F75" s="132"/>
      <c r="G75" s="215"/>
      <c r="H75" s="132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32"/>
      <c r="F76" s="132"/>
      <c r="G76" s="215"/>
      <c r="H76" s="132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32"/>
      <c r="F77" s="132"/>
      <c r="G77" s="215"/>
      <c r="H77" s="132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32"/>
      <c r="F78" s="132"/>
      <c r="G78" s="215"/>
      <c r="H78" s="132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32"/>
      <c r="F79" s="132"/>
      <c r="G79" s="215"/>
      <c r="H79" s="132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32"/>
      <c r="F80" s="132"/>
      <c r="G80" s="215"/>
      <c r="H80" s="132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32"/>
      <c r="F81" s="132"/>
      <c r="G81" s="215"/>
      <c r="H81" s="132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32"/>
      <c r="F82" s="132"/>
      <c r="G82" s="215"/>
      <c r="H82" s="132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32"/>
      <c r="F83" s="132"/>
      <c r="G83" s="215"/>
      <c r="H83" s="132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32"/>
      <c r="F84" s="132"/>
      <c r="G84" s="215"/>
      <c r="H84" s="132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32"/>
      <c r="F85" s="132"/>
      <c r="G85" s="215"/>
      <c r="H85" s="132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32"/>
      <c r="F86" s="132"/>
      <c r="G86" s="215"/>
      <c r="H86" s="132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32"/>
      <c r="F87" s="132"/>
      <c r="G87" s="215"/>
      <c r="H87" s="132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32"/>
      <c r="F88" s="132"/>
      <c r="G88" s="215"/>
      <c r="H88" s="132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32"/>
      <c r="F89" s="132"/>
      <c r="G89" s="215"/>
      <c r="H89" s="132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32"/>
      <c r="F90" s="132"/>
      <c r="G90" s="215"/>
      <c r="H90" s="132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32"/>
      <c r="F91" s="132"/>
      <c r="G91" s="215"/>
      <c r="H91" s="132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32"/>
      <c r="F92" s="132"/>
      <c r="G92" s="215"/>
      <c r="H92" s="132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32"/>
      <c r="F93" s="132"/>
      <c r="G93" s="215"/>
      <c r="H93" s="132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32"/>
      <c r="F94" s="132"/>
      <c r="G94" s="215"/>
      <c r="H94" s="132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32"/>
      <c r="F95" s="132"/>
      <c r="G95" s="215"/>
      <c r="H95" s="132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32"/>
      <c r="F96" s="132"/>
      <c r="G96" s="215"/>
      <c r="H96" s="132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32"/>
      <c r="F97" s="132"/>
      <c r="G97" s="215"/>
      <c r="H97" s="132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32"/>
      <c r="F98" s="132"/>
      <c r="G98" s="215"/>
      <c r="H98" s="132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32"/>
      <c r="F99" s="132"/>
      <c r="G99" s="215"/>
      <c r="H99" s="132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32"/>
      <c r="F100" s="132"/>
      <c r="G100" s="215"/>
      <c r="H100" s="132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32"/>
      <c r="F101" s="132"/>
      <c r="G101" s="215"/>
      <c r="H101" s="132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32"/>
      <c r="F102" s="132"/>
      <c r="G102" s="215"/>
      <c r="H102" s="132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32"/>
      <c r="F103" s="132"/>
      <c r="G103" s="215"/>
      <c r="H103" s="132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32"/>
      <c r="F104" s="132"/>
      <c r="G104" s="215"/>
      <c r="H104" s="132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32"/>
      <c r="F105" s="132"/>
      <c r="G105" s="215"/>
      <c r="H105" s="132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32"/>
      <c r="F106" s="132"/>
      <c r="G106" s="215"/>
      <c r="H106" s="132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32"/>
      <c r="F107" s="132"/>
      <c r="G107" s="215"/>
      <c r="H107" s="132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32"/>
      <c r="F108" s="132"/>
      <c r="G108" s="215"/>
      <c r="H108" s="132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32"/>
      <c r="F109" s="132"/>
      <c r="G109" s="215"/>
      <c r="H109" s="132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32"/>
      <c r="F110" s="132"/>
      <c r="G110" s="215"/>
      <c r="H110" s="132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32"/>
      <c r="F111" s="132"/>
      <c r="G111" s="215"/>
      <c r="H111" s="132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32"/>
      <c r="F112" s="132"/>
      <c r="G112" s="215"/>
      <c r="H112" s="132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32"/>
      <c r="F113" s="132"/>
      <c r="G113" s="215"/>
      <c r="H113" s="132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32"/>
      <c r="F114" s="132"/>
      <c r="G114" s="215"/>
      <c r="H114" s="132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32"/>
      <c r="F115" s="132"/>
      <c r="G115" s="215"/>
      <c r="H115" s="132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32"/>
      <c r="F116" s="132"/>
      <c r="G116" s="215"/>
      <c r="H116" s="132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32"/>
      <c r="F117" s="132"/>
      <c r="G117" s="215"/>
      <c r="H117" s="132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32"/>
      <c r="F118" s="132"/>
      <c r="G118" s="215"/>
      <c r="H118" s="132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32"/>
      <c r="F119" s="132"/>
      <c r="G119" s="215"/>
      <c r="H119" s="132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32"/>
      <c r="F120" s="132"/>
      <c r="G120" s="215"/>
      <c r="H120" s="132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32"/>
      <c r="F121" s="132"/>
      <c r="G121" s="215"/>
      <c r="H121" s="132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32"/>
      <c r="F122" s="132"/>
      <c r="G122" s="215"/>
      <c r="H122" s="132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32"/>
      <c r="F123" s="132"/>
      <c r="G123" s="215"/>
      <c r="H123" s="132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32"/>
      <c r="F124" s="132"/>
      <c r="G124" s="215"/>
      <c r="H124" s="132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32"/>
      <c r="F125" s="132"/>
      <c r="G125" s="215"/>
      <c r="H125" s="132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32"/>
      <c r="F126" s="132"/>
      <c r="G126" s="215"/>
      <c r="H126" s="132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32"/>
      <c r="F127" s="132"/>
      <c r="G127" s="215"/>
      <c r="H127" s="132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32"/>
      <c r="F128" s="132"/>
      <c r="G128" s="215"/>
      <c r="H128" s="132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32"/>
      <c r="F129" s="132"/>
      <c r="G129" s="215"/>
      <c r="H129" s="132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32"/>
      <c r="F130" s="132"/>
      <c r="G130" s="215"/>
      <c r="H130" s="132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32"/>
      <c r="F131" s="132"/>
      <c r="G131" s="215"/>
      <c r="H131" s="132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32"/>
      <c r="F132" s="132"/>
      <c r="G132" s="215"/>
      <c r="H132" s="132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32"/>
      <c r="F133" s="132"/>
      <c r="G133" s="215"/>
      <c r="H133" s="132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32"/>
      <c r="F134" s="132"/>
      <c r="G134" s="215"/>
      <c r="H134" s="132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32"/>
      <c r="F135" s="132"/>
      <c r="G135" s="215"/>
      <c r="H135" s="132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32"/>
      <c r="F136" s="132"/>
      <c r="G136" s="215"/>
      <c r="H136" s="132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32"/>
      <c r="F137" s="132"/>
      <c r="G137" s="215"/>
      <c r="H137" s="132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32"/>
      <c r="F138" s="132"/>
      <c r="G138" s="215"/>
      <c r="H138" s="132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32"/>
      <c r="F139" s="132"/>
      <c r="G139" s="215"/>
      <c r="H139" s="132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32"/>
      <c r="F140" s="132"/>
      <c r="G140" s="215"/>
      <c r="H140" s="132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32"/>
      <c r="F141" s="132"/>
      <c r="G141" s="215"/>
      <c r="H141" s="132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32"/>
      <c r="F142" s="132"/>
      <c r="G142" s="215"/>
      <c r="H142" s="132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32"/>
      <c r="F143" s="132"/>
      <c r="G143" s="215"/>
      <c r="H143" s="132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32"/>
      <c r="F144" s="132"/>
      <c r="G144" s="215"/>
      <c r="H144" s="132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32"/>
      <c r="F145" s="132"/>
      <c r="G145" s="215"/>
      <c r="H145" s="132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32"/>
      <c r="F146" s="132"/>
      <c r="G146" s="215"/>
      <c r="H146" s="132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32"/>
      <c r="F147" s="132"/>
      <c r="G147" s="215"/>
      <c r="H147" s="132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32"/>
      <c r="F148" s="132"/>
      <c r="G148" s="215"/>
      <c r="H148" s="132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32"/>
      <c r="F149" s="132"/>
      <c r="G149" s="215"/>
      <c r="H149" s="132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32"/>
      <c r="F150" s="132"/>
      <c r="G150" s="215"/>
      <c r="H150" s="132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32"/>
      <c r="F151" s="132"/>
      <c r="G151" s="215"/>
      <c r="H151" s="132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32"/>
      <c r="F152" s="132"/>
      <c r="G152" s="215"/>
      <c r="H152" s="132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32"/>
      <c r="F153" s="132"/>
      <c r="G153" s="215"/>
      <c r="H153" s="132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32"/>
      <c r="F154" s="132"/>
      <c r="G154" s="215"/>
      <c r="H154" s="132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32"/>
      <c r="F155" s="132"/>
      <c r="G155" s="215"/>
      <c r="H155" s="132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32"/>
      <c r="F156" s="132"/>
      <c r="G156" s="215"/>
      <c r="H156" s="132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32"/>
      <c r="F157" s="132"/>
      <c r="G157" s="215"/>
      <c r="H157" s="132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32"/>
      <c r="F158" s="132"/>
      <c r="G158" s="215"/>
      <c r="H158" s="132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32"/>
      <c r="F159" s="132"/>
      <c r="G159" s="215"/>
      <c r="H159" s="132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32"/>
      <c r="F160" s="132"/>
      <c r="G160" s="215"/>
      <c r="H160" s="132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32"/>
      <c r="F161" s="132"/>
      <c r="G161" s="215"/>
      <c r="H161" s="132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32"/>
      <c r="F162" s="132"/>
      <c r="G162" s="215"/>
      <c r="H162" s="132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32"/>
      <c r="F163" s="132"/>
      <c r="G163" s="215"/>
      <c r="H163" s="132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32"/>
      <c r="F164" s="132"/>
      <c r="G164" s="215"/>
      <c r="H164" s="132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32"/>
      <c r="F165" s="132"/>
      <c r="G165" s="215"/>
      <c r="H165" s="132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32"/>
      <c r="F166" s="132"/>
      <c r="G166" s="215"/>
      <c r="H166" s="132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32"/>
      <c r="F167" s="132"/>
      <c r="G167" s="215"/>
      <c r="H167" s="132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32"/>
      <c r="F168" s="132"/>
      <c r="G168" s="215"/>
      <c r="H168" s="132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32"/>
      <c r="F169" s="132"/>
      <c r="G169" s="215"/>
      <c r="H169" s="132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32"/>
      <c r="F170" s="132"/>
      <c r="G170" s="215"/>
      <c r="H170" s="132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32"/>
      <c r="F171" s="132"/>
      <c r="G171" s="215"/>
      <c r="H171" s="132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32"/>
      <c r="F172" s="132"/>
      <c r="G172" s="215"/>
      <c r="H172" s="132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32"/>
      <c r="F173" s="132"/>
      <c r="G173" s="215"/>
      <c r="H173" s="132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32"/>
      <c r="F174" s="132"/>
      <c r="G174" s="215"/>
      <c r="H174" s="132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32"/>
      <c r="F175" s="132"/>
      <c r="G175" s="215"/>
      <c r="H175" s="132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32"/>
      <c r="F176" s="132"/>
      <c r="G176" s="215"/>
      <c r="H176" s="132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32"/>
      <c r="F177" s="132"/>
      <c r="G177" s="215"/>
      <c r="H177" s="132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32"/>
      <c r="F178" s="132"/>
      <c r="G178" s="215"/>
      <c r="H178" s="132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32"/>
      <c r="F179" s="132"/>
      <c r="G179" s="215"/>
      <c r="H179" s="132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32"/>
      <c r="F180" s="132"/>
      <c r="G180" s="215"/>
      <c r="H180" s="132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32"/>
      <c r="F181" s="132"/>
      <c r="G181" s="215"/>
      <c r="H181" s="132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32"/>
      <c r="F182" s="132"/>
      <c r="G182" s="215"/>
      <c r="H182" s="132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32"/>
      <c r="F183" s="132"/>
      <c r="G183" s="215"/>
      <c r="H183" s="132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32"/>
      <c r="F184" s="132"/>
      <c r="G184" s="215"/>
      <c r="H184" s="132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32"/>
      <c r="F185" s="132"/>
      <c r="G185" s="215"/>
      <c r="H185" s="132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32"/>
      <c r="F186" s="132"/>
      <c r="G186" s="215"/>
      <c r="H186" s="132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32"/>
      <c r="F187" s="132"/>
      <c r="G187" s="215"/>
      <c r="H187" s="132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32"/>
      <c r="F188" s="132"/>
      <c r="G188" s="215"/>
      <c r="H188" s="132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32"/>
      <c r="F189" s="132"/>
      <c r="G189" s="215"/>
      <c r="H189" s="132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32"/>
      <c r="F190" s="132"/>
      <c r="G190" s="215"/>
      <c r="H190" s="132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32"/>
      <c r="F191" s="132"/>
      <c r="G191" s="215"/>
      <c r="H191" s="132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32"/>
      <c r="F192" s="132"/>
      <c r="G192" s="215"/>
      <c r="H192" s="132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32"/>
      <c r="F193" s="132"/>
      <c r="G193" s="215"/>
      <c r="H193" s="132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32"/>
      <c r="F194" s="132"/>
      <c r="G194" s="215"/>
      <c r="H194" s="132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32"/>
      <c r="F195" s="132"/>
      <c r="G195" s="215"/>
      <c r="H195" s="132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32"/>
      <c r="F196" s="132"/>
      <c r="G196" s="215"/>
      <c r="H196" s="132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32"/>
      <c r="F197" s="132"/>
      <c r="G197" s="215"/>
      <c r="H197" s="132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32"/>
      <c r="F198" s="132"/>
      <c r="G198" s="215"/>
      <c r="H198" s="132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32"/>
      <c r="F199" s="132"/>
      <c r="G199" s="215"/>
      <c r="H199" s="132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32"/>
      <c r="F200" s="132"/>
      <c r="G200" s="215"/>
      <c r="H200" s="132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32"/>
      <c r="F201" s="132"/>
      <c r="G201" s="215"/>
      <c r="H201" s="132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32"/>
      <c r="F202" s="132"/>
      <c r="G202" s="215"/>
      <c r="H202" s="132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32"/>
      <c r="F203" s="132"/>
      <c r="G203" s="215"/>
      <c r="H203" s="132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32"/>
      <c r="F204" s="132"/>
      <c r="G204" s="215"/>
      <c r="H204" s="132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32"/>
      <c r="F205" s="132"/>
      <c r="G205" s="215"/>
      <c r="H205" s="132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32"/>
      <c r="F206" s="132"/>
      <c r="G206" s="215"/>
      <c r="H206" s="132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32"/>
      <c r="F207" s="132"/>
      <c r="G207" s="215"/>
      <c r="H207" s="132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32"/>
      <c r="F208" s="132"/>
      <c r="G208" s="215"/>
      <c r="H208" s="132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32"/>
      <c r="F209" s="132"/>
      <c r="G209" s="215"/>
      <c r="H209" s="132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32"/>
      <c r="F210" s="132"/>
      <c r="G210" s="215"/>
      <c r="H210" s="132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32"/>
      <c r="F211" s="132"/>
      <c r="G211" s="215"/>
      <c r="H211" s="132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32"/>
      <c r="F212" s="132"/>
      <c r="G212" s="215"/>
      <c r="H212" s="132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32"/>
      <c r="F213" s="132"/>
      <c r="G213" s="215"/>
      <c r="H213" s="132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32"/>
      <c r="F214" s="132"/>
      <c r="G214" s="215"/>
      <c r="H214" s="132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32"/>
      <c r="F215" s="132"/>
      <c r="G215" s="215"/>
      <c r="H215" s="132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32"/>
      <c r="F216" s="132"/>
      <c r="G216" s="215"/>
      <c r="H216" s="132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32"/>
      <c r="F217" s="132"/>
      <c r="G217" s="215"/>
      <c r="H217" s="132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32"/>
      <c r="F218" s="132"/>
      <c r="G218" s="215"/>
      <c r="H218" s="132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32"/>
      <c r="F219" s="132"/>
      <c r="G219" s="215"/>
      <c r="H219" s="132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32"/>
      <c r="F220" s="132"/>
      <c r="G220" s="215"/>
      <c r="H220" s="132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32"/>
      <c r="F221" s="132"/>
      <c r="G221" s="215"/>
      <c r="H221" s="132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32"/>
      <c r="F222" s="132"/>
      <c r="G222" s="215"/>
      <c r="H222" s="132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32"/>
      <c r="F223" s="132"/>
      <c r="G223" s="215"/>
      <c r="H223" s="132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32"/>
      <c r="F224" s="132"/>
      <c r="G224" s="215"/>
      <c r="H224" s="132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32"/>
      <c r="F225" s="132"/>
      <c r="G225" s="215"/>
      <c r="H225" s="132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32"/>
      <c r="F226" s="132"/>
      <c r="G226" s="215"/>
      <c r="H226" s="132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32"/>
      <c r="F227" s="132"/>
      <c r="G227" s="215"/>
      <c r="H227" s="132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32"/>
      <c r="F228" s="132"/>
      <c r="G228" s="215"/>
      <c r="H228" s="132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32"/>
      <c r="F229" s="132"/>
      <c r="G229" s="215"/>
      <c r="H229" s="132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32"/>
      <c r="F230" s="132"/>
      <c r="G230" s="215"/>
      <c r="H230" s="132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32"/>
      <c r="F231" s="132"/>
      <c r="G231" s="215"/>
      <c r="H231" s="132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32"/>
      <c r="F232" s="132"/>
      <c r="G232" s="215"/>
      <c r="H232" s="132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32"/>
      <c r="F233" s="132"/>
      <c r="G233" s="215"/>
      <c r="H233" s="132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32"/>
      <c r="F234" s="132"/>
      <c r="G234" s="215"/>
      <c r="H234" s="132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32"/>
      <c r="F235" s="132"/>
      <c r="G235" s="215"/>
      <c r="H235" s="132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32"/>
      <c r="F236" s="132"/>
      <c r="G236" s="215"/>
      <c r="H236" s="132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32"/>
      <c r="F237" s="132"/>
      <c r="G237" s="215"/>
      <c r="H237" s="132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32"/>
      <c r="F238" s="132"/>
      <c r="G238" s="215"/>
      <c r="H238" s="132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32"/>
      <c r="F239" s="132"/>
      <c r="G239" s="215"/>
      <c r="H239" s="132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32"/>
      <c r="F240" s="132"/>
      <c r="G240" s="215"/>
      <c r="H240" s="132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32"/>
      <c r="F241" s="132"/>
      <c r="G241" s="215"/>
      <c r="H241" s="132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32"/>
      <c r="F242" s="132"/>
      <c r="G242" s="215"/>
      <c r="H242" s="132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32"/>
      <c r="F243" s="132"/>
      <c r="G243" s="215"/>
      <c r="H243" s="132"/>
      <c r="I243" s="103"/>
      <c r="J243" s="103"/>
      <c r="K243" s="103"/>
      <c r="L243" s="103"/>
      <c r="M243" s="103"/>
      <c r="N243" s="103"/>
      <c r="O243" s="103"/>
      <c r="P243" s="103"/>
      <c r="Q243" s="103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3203125" defaultRowHeight="13.8" x14ac:dyDescent="0.3"/>
  <cols>
    <col min="1" max="1" width="65.33203125" style="121" bestFit="1" customWidth="1"/>
    <col min="2" max="2" width="14.44140625" style="143" bestFit="1" customWidth="1"/>
    <col min="3" max="4" width="12.88671875" style="129" bestFit="1" customWidth="1"/>
    <col min="5" max="5" width="14.88671875" style="143" bestFit="1" customWidth="1"/>
    <col min="6" max="6" width="16" style="143" bestFit="1" customWidth="1"/>
    <col min="7" max="7" width="10.6640625" style="223" bestFit="1" customWidth="1"/>
    <col min="8" max="8" width="14.44140625" style="143" bestFit="1" customWidth="1"/>
    <col min="9" max="10" width="12.88671875" style="129" bestFit="1" customWidth="1"/>
    <col min="11" max="12" width="16" style="143" bestFit="1" customWidth="1"/>
    <col min="13" max="13" width="10.6640625" style="223" bestFit="1" customWidth="1"/>
    <col min="14" max="14" width="16.109375" style="143" bestFit="1" customWidth="1"/>
    <col min="15" max="16384" width="16.33203125" style="121"/>
  </cols>
  <sheetData>
    <row r="2" spans="1:19" s="29" customFormat="1" ht="18" x14ac:dyDescent="0.35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5"/>
      <c r="P2" s="15"/>
      <c r="Q2" s="15"/>
      <c r="R2" s="15"/>
      <c r="S2" s="15"/>
    </row>
    <row r="3" spans="1:19" x14ac:dyDescent="0.3">
      <c r="A3" s="162"/>
    </row>
    <row r="4" spans="1:19" s="110" customFormat="1" x14ac:dyDescent="0.3">
      <c r="B4" s="138"/>
      <c r="C4" s="97"/>
      <c r="D4" s="97"/>
      <c r="E4" s="138"/>
      <c r="F4" s="138"/>
      <c r="G4" s="219"/>
      <c r="H4" s="138"/>
      <c r="I4" s="97"/>
      <c r="J4" s="97"/>
      <c r="K4" s="138"/>
      <c r="L4" s="138"/>
      <c r="M4" s="219"/>
      <c r="N4" s="110" t="str">
        <f>VALVAL</f>
        <v>млрд. одиниць</v>
      </c>
    </row>
    <row r="5" spans="1:19" s="256" customFormat="1" x14ac:dyDescent="0.25">
      <c r="A5" s="130"/>
      <c r="B5" s="265">
        <v>43830</v>
      </c>
      <c r="C5" s="266"/>
      <c r="D5" s="266"/>
      <c r="E5" s="266"/>
      <c r="F5" s="266"/>
      <c r="G5" s="267"/>
      <c r="H5" s="265">
        <v>43861</v>
      </c>
      <c r="I5" s="266"/>
      <c r="J5" s="266"/>
      <c r="K5" s="266"/>
      <c r="L5" s="266"/>
      <c r="M5" s="267"/>
      <c r="N5" s="123"/>
    </row>
    <row r="6" spans="1:19" s="93" customFormat="1" x14ac:dyDescent="0.25">
      <c r="A6" s="9"/>
      <c r="B6" s="151" t="s">
        <v>5</v>
      </c>
      <c r="C6" s="135" t="s">
        <v>175</v>
      </c>
      <c r="D6" s="135" t="s">
        <v>198</v>
      </c>
      <c r="E6" s="151" t="s">
        <v>163</v>
      </c>
      <c r="F6" s="151" t="s">
        <v>166</v>
      </c>
      <c r="G6" s="228" t="s">
        <v>184</v>
      </c>
      <c r="H6" s="151" t="s">
        <v>5</v>
      </c>
      <c r="I6" s="135" t="s">
        <v>175</v>
      </c>
      <c r="J6" s="135" t="s">
        <v>198</v>
      </c>
      <c r="K6" s="151" t="s">
        <v>163</v>
      </c>
      <c r="L6" s="151" t="s">
        <v>166</v>
      </c>
      <c r="M6" s="228" t="s">
        <v>184</v>
      </c>
      <c r="N6" s="151" t="s">
        <v>64</v>
      </c>
    </row>
    <row r="7" spans="1:19" s="212" customFormat="1" ht="14.4" x14ac:dyDescent="0.25">
      <c r="A7" s="52" t="s">
        <v>146</v>
      </c>
      <c r="B7" s="95"/>
      <c r="C7" s="63"/>
      <c r="D7" s="63"/>
      <c r="E7" s="95">
        <f t="shared" ref="E7:G7" si="0">SUM(E8:E23)</f>
        <v>84.36540679913</v>
      </c>
      <c r="F7" s="95">
        <f t="shared" si="0"/>
        <v>1998.2958985262899</v>
      </c>
      <c r="G7" s="176">
        <f t="shared" si="0"/>
        <v>1</v>
      </c>
      <c r="H7" s="95"/>
      <c r="I7" s="63"/>
      <c r="J7" s="63"/>
      <c r="K7" s="95">
        <f t="shared" ref="K7:N7" si="1">SUM(K8:K23)</f>
        <v>83.428921517189991</v>
      </c>
      <c r="L7" s="95">
        <f t="shared" si="1"/>
        <v>2079.0153526481799</v>
      </c>
      <c r="M7" s="176">
        <f t="shared" si="1"/>
        <v>1</v>
      </c>
      <c r="N7" s="95">
        <f t="shared" si="1"/>
        <v>-1.7889335846010823E-18</v>
      </c>
    </row>
    <row r="8" spans="1:19" s="117" customFormat="1" x14ac:dyDescent="0.25">
      <c r="A8" s="76" t="s">
        <v>115</v>
      </c>
      <c r="B8" s="158">
        <v>32.814109777820001</v>
      </c>
      <c r="C8" s="118">
        <v>1</v>
      </c>
      <c r="D8" s="118">
        <v>23.686199999999999</v>
      </c>
      <c r="E8" s="158">
        <v>32.814109777820001</v>
      </c>
      <c r="F8" s="158">
        <v>777.24156701939</v>
      </c>
      <c r="G8" s="241">
        <v>0.38895200000000002</v>
      </c>
      <c r="H8" s="158">
        <v>32.13825484417</v>
      </c>
      <c r="I8" s="118">
        <v>1</v>
      </c>
      <c r="J8" s="118">
        <v>24.919599999999999</v>
      </c>
      <c r="K8" s="158">
        <v>32.13825484417</v>
      </c>
      <c r="L8" s="158">
        <v>800.87245541479001</v>
      </c>
      <c r="M8" s="241">
        <v>0.38521699999999998</v>
      </c>
      <c r="N8" s="158">
        <v>-3.735E-3</v>
      </c>
    </row>
    <row r="9" spans="1:19" x14ac:dyDescent="0.3">
      <c r="A9" s="203" t="s">
        <v>3</v>
      </c>
      <c r="B9" s="98">
        <v>7.7016550948300004</v>
      </c>
      <c r="C9" s="71">
        <v>1.115502</v>
      </c>
      <c r="D9" s="71">
        <v>26.422000000000001</v>
      </c>
      <c r="E9" s="98">
        <v>8.5912105325399999</v>
      </c>
      <c r="F9" s="98">
        <v>203.49313091561999</v>
      </c>
      <c r="G9" s="198">
        <v>0.10183300000000001</v>
      </c>
      <c r="H9" s="98">
        <v>8.9669004558199994</v>
      </c>
      <c r="I9" s="71">
        <v>1.1025499999999999</v>
      </c>
      <c r="J9" s="71">
        <v>27.475100000000001</v>
      </c>
      <c r="K9" s="98">
        <v>9.88645430561</v>
      </c>
      <c r="L9" s="98">
        <v>246.36648671372001</v>
      </c>
      <c r="M9" s="198">
        <v>0.118502</v>
      </c>
      <c r="N9" s="98">
        <v>1.6667999999999999E-2</v>
      </c>
      <c r="O9" s="103"/>
      <c r="P9" s="103"/>
      <c r="Q9" s="103"/>
    </row>
    <row r="10" spans="1:19" x14ac:dyDescent="0.3">
      <c r="A10" s="203" t="s">
        <v>156</v>
      </c>
      <c r="B10" s="98">
        <v>0.2</v>
      </c>
      <c r="C10" s="71">
        <v>0.76420399999999999</v>
      </c>
      <c r="D10" s="71">
        <v>18.101099999999999</v>
      </c>
      <c r="E10" s="98">
        <v>0.15284089470000001</v>
      </c>
      <c r="F10" s="98">
        <v>3.6202200000000002</v>
      </c>
      <c r="G10" s="198">
        <v>1.812E-3</v>
      </c>
      <c r="H10" s="98">
        <v>0.2</v>
      </c>
      <c r="I10" s="71">
        <v>0.75685800000000003</v>
      </c>
      <c r="J10" s="71">
        <v>18.860600000000002</v>
      </c>
      <c r="K10" s="98">
        <v>0.1513716111</v>
      </c>
      <c r="L10" s="98">
        <v>3.7721200000000001</v>
      </c>
      <c r="M10" s="198">
        <v>1.8140000000000001E-3</v>
      </c>
      <c r="N10" s="98">
        <v>3.0000000000000001E-6</v>
      </c>
      <c r="O10" s="103"/>
      <c r="P10" s="103"/>
      <c r="Q10" s="103"/>
    </row>
    <row r="11" spans="1:19" x14ac:dyDescent="0.3">
      <c r="A11" s="203" t="s">
        <v>15</v>
      </c>
      <c r="B11" s="98">
        <v>8.1922034069999992</v>
      </c>
      <c r="C11" s="71">
        <v>1.3828260000000001</v>
      </c>
      <c r="D11" s="71">
        <v>32.753900000000002</v>
      </c>
      <c r="E11" s="98">
        <v>11.328394219950001</v>
      </c>
      <c r="F11" s="98">
        <v>268.32661117254003</v>
      </c>
      <c r="G11" s="198">
        <v>0.13427800000000001</v>
      </c>
      <c r="H11" s="98">
        <v>8.1922034069999992</v>
      </c>
      <c r="I11" s="71">
        <v>1.376952</v>
      </c>
      <c r="J11" s="71">
        <v>34.313099999999999</v>
      </c>
      <c r="K11" s="98">
        <v>11.280273147440001</v>
      </c>
      <c r="L11" s="98">
        <v>281.09989472473001</v>
      </c>
      <c r="M11" s="198">
        <v>0.13520799999999999</v>
      </c>
      <c r="N11" s="98">
        <v>9.3000000000000005E-4</v>
      </c>
      <c r="O11" s="103"/>
      <c r="P11" s="103"/>
      <c r="Q11" s="103"/>
    </row>
    <row r="12" spans="1:19" x14ac:dyDescent="0.3">
      <c r="A12" s="203" t="s">
        <v>16</v>
      </c>
      <c r="B12" s="98">
        <v>732.25003896043995</v>
      </c>
      <c r="C12" s="71">
        <v>4.2219E-2</v>
      </c>
      <c r="D12" s="71">
        <v>1</v>
      </c>
      <c r="E12" s="98">
        <v>30.914627038500001</v>
      </c>
      <c r="F12" s="98">
        <v>732.25003896043995</v>
      </c>
      <c r="G12" s="198">
        <v>0.36643700000000001</v>
      </c>
      <c r="H12" s="98">
        <v>732.75501265792002</v>
      </c>
      <c r="I12" s="71">
        <v>4.0128999999999998E-2</v>
      </c>
      <c r="J12" s="71">
        <v>1</v>
      </c>
      <c r="K12" s="98">
        <v>29.404766234170001</v>
      </c>
      <c r="L12" s="98">
        <v>732.75501265792002</v>
      </c>
      <c r="M12" s="198">
        <v>0.35245300000000002</v>
      </c>
      <c r="N12" s="98">
        <v>-1.3984E-2</v>
      </c>
      <c r="O12" s="103"/>
      <c r="P12" s="103"/>
      <c r="Q12" s="103"/>
    </row>
    <row r="13" spans="1:19" x14ac:dyDescent="0.3">
      <c r="A13" s="203" t="s">
        <v>95</v>
      </c>
      <c r="B13" s="98">
        <v>61.797514372999998</v>
      </c>
      <c r="C13" s="71">
        <v>9.1299999999999992E-3</v>
      </c>
      <c r="D13" s="71">
        <v>0.21626000000000001</v>
      </c>
      <c r="E13" s="98">
        <v>0.56422433561999996</v>
      </c>
      <c r="F13" s="98">
        <v>13.3643304583</v>
      </c>
      <c r="G13" s="198">
        <v>6.6880000000000004E-3</v>
      </c>
      <c r="H13" s="98">
        <v>61.811992211000003</v>
      </c>
      <c r="I13" s="71">
        <v>9.1859999999999997E-3</v>
      </c>
      <c r="J13" s="71">
        <v>0.22891</v>
      </c>
      <c r="K13" s="98">
        <v>0.56780137470000003</v>
      </c>
      <c r="L13" s="98">
        <v>14.149383137019999</v>
      </c>
      <c r="M13" s="198">
        <v>6.8060000000000004E-3</v>
      </c>
      <c r="N13" s="98">
        <v>1.18E-4</v>
      </c>
      <c r="O13" s="103"/>
      <c r="P13" s="103"/>
      <c r="Q13" s="103"/>
    </row>
    <row r="14" spans="1:19" x14ac:dyDescent="0.3">
      <c r="B14" s="132"/>
      <c r="C14" s="111"/>
      <c r="D14" s="111"/>
      <c r="E14" s="132"/>
      <c r="F14" s="132"/>
      <c r="G14" s="215"/>
      <c r="H14" s="132"/>
      <c r="I14" s="111"/>
      <c r="J14" s="111"/>
      <c r="K14" s="132"/>
      <c r="L14" s="132"/>
      <c r="M14" s="215"/>
      <c r="N14" s="132"/>
      <c r="O14" s="103"/>
      <c r="P14" s="103"/>
      <c r="Q14" s="103"/>
    </row>
    <row r="15" spans="1:19" x14ac:dyDescent="0.3">
      <c r="B15" s="132"/>
      <c r="C15" s="111"/>
      <c r="D15" s="111"/>
      <c r="E15" s="132"/>
      <c r="F15" s="132"/>
      <c r="G15" s="215"/>
      <c r="H15" s="132"/>
      <c r="I15" s="111"/>
      <c r="J15" s="111"/>
      <c r="K15" s="132"/>
      <c r="L15" s="132"/>
      <c r="M15" s="215"/>
      <c r="N15" s="132"/>
      <c r="O15" s="103"/>
      <c r="P15" s="103"/>
      <c r="Q15" s="103"/>
    </row>
    <row r="16" spans="1:19" x14ac:dyDescent="0.3">
      <c r="B16" s="132"/>
      <c r="C16" s="111"/>
      <c r="D16" s="111"/>
      <c r="E16" s="132"/>
      <c r="F16" s="132"/>
      <c r="G16" s="215"/>
      <c r="H16" s="132"/>
      <c r="I16" s="111"/>
      <c r="J16" s="111"/>
      <c r="K16" s="132"/>
      <c r="L16" s="132"/>
      <c r="M16" s="215"/>
      <c r="N16" s="132"/>
      <c r="O16" s="103"/>
      <c r="P16" s="103"/>
      <c r="Q16" s="103"/>
    </row>
    <row r="17" spans="2:17" x14ac:dyDescent="0.3">
      <c r="B17" s="132"/>
      <c r="C17" s="111"/>
      <c r="D17" s="111"/>
      <c r="E17" s="132"/>
      <c r="F17" s="132"/>
      <c r="G17" s="215"/>
      <c r="H17" s="132"/>
      <c r="I17" s="111"/>
      <c r="J17" s="111"/>
      <c r="K17" s="132"/>
      <c r="L17" s="132"/>
      <c r="M17" s="215"/>
      <c r="N17" s="132"/>
      <c r="O17" s="103"/>
      <c r="P17" s="103"/>
      <c r="Q17" s="103"/>
    </row>
    <row r="18" spans="2:17" x14ac:dyDescent="0.3">
      <c r="B18" s="132"/>
      <c r="C18" s="111"/>
      <c r="D18" s="111"/>
      <c r="E18" s="132"/>
      <c r="F18" s="132"/>
      <c r="G18" s="215"/>
      <c r="H18" s="132"/>
      <c r="I18" s="111"/>
      <c r="J18" s="111"/>
      <c r="K18" s="132"/>
      <c r="L18" s="132"/>
      <c r="M18" s="215"/>
      <c r="N18" s="132"/>
      <c r="O18" s="103"/>
      <c r="P18" s="103"/>
      <c r="Q18" s="103"/>
    </row>
    <row r="19" spans="2:17" x14ac:dyDescent="0.3">
      <c r="B19" s="132"/>
      <c r="C19" s="111"/>
      <c r="D19" s="111"/>
      <c r="E19" s="132"/>
      <c r="F19" s="132"/>
      <c r="G19" s="215"/>
      <c r="H19" s="132"/>
      <c r="I19" s="111"/>
      <c r="J19" s="111"/>
      <c r="K19" s="132"/>
      <c r="L19" s="132"/>
      <c r="M19" s="215"/>
      <c r="N19" s="132"/>
      <c r="O19" s="103"/>
      <c r="P19" s="103"/>
      <c r="Q19" s="103"/>
    </row>
    <row r="20" spans="2:17" x14ac:dyDescent="0.3">
      <c r="B20" s="132"/>
      <c r="C20" s="111"/>
      <c r="D20" s="111"/>
      <c r="E20" s="132"/>
      <c r="F20" s="132"/>
      <c r="G20" s="215"/>
      <c r="H20" s="132"/>
      <c r="I20" s="111"/>
      <c r="J20" s="111"/>
      <c r="K20" s="132"/>
      <c r="L20" s="132"/>
      <c r="M20" s="215"/>
      <c r="N20" s="132"/>
      <c r="O20" s="103"/>
      <c r="P20" s="103"/>
      <c r="Q20" s="103"/>
    </row>
    <row r="21" spans="2:17" x14ac:dyDescent="0.3">
      <c r="B21" s="132"/>
      <c r="C21" s="111"/>
      <c r="D21" s="111"/>
      <c r="E21" s="132"/>
      <c r="F21" s="132"/>
      <c r="G21" s="215"/>
      <c r="H21" s="132"/>
      <c r="I21" s="111"/>
      <c r="J21" s="111"/>
      <c r="K21" s="132"/>
      <c r="L21" s="132"/>
      <c r="M21" s="215"/>
      <c r="N21" s="132"/>
      <c r="O21" s="103"/>
      <c r="P21" s="103"/>
      <c r="Q21" s="103"/>
    </row>
    <row r="22" spans="2:17" x14ac:dyDescent="0.3">
      <c r="B22" s="132"/>
      <c r="C22" s="111"/>
      <c r="D22" s="111"/>
      <c r="E22" s="132"/>
      <c r="F22" s="132"/>
      <c r="G22" s="215"/>
      <c r="H22" s="132"/>
      <c r="I22" s="111"/>
      <c r="J22" s="111"/>
      <c r="K22" s="132"/>
      <c r="L22" s="132"/>
      <c r="M22" s="215"/>
      <c r="N22" s="132"/>
      <c r="O22" s="103"/>
      <c r="P22" s="103"/>
      <c r="Q22" s="103"/>
    </row>
    <row r="23" spans="2:17" x14ac:dyDescent="0.3">
      <c r="B23" s="132"/>
      <c r="C23" s="111"/>
      <c r="D23" s="111"/>
      <c r="E23" s="132"/>
      <c r="F23" s="132"/>
      <c r="G23" s="215"/>
      <c r="H23" s="132"/>
      <c r="I23" s="111"/>
      <c r="J23" s="111"/>
      <c r="K23" s="132"/>
      <c r="L23" s="132"/>
      <c r="M23" s="215"/>
      <c r="N23" s="132"/>
      <c r="O23" s="103"/>
      <c r="P23" s="103"/>
      <c r="Q23" s="103"/>
    </row>
    <row r="24" spans="2:17" x14ac:dyDescent="0.3">
      <c r="B24" s="132"/>
      <c r="C24" s="111"/>
      <c r="D24" s="111"/>
      <c r="E24" s="132"/>
      <c r="F24" s="132"/>
      <c r="G24" s="215"/>
      <c r="H24" s="132"/>
      <c r="I24" s="111"/>
      <c r="J24" s="111"/>
      <c r="K24" s="132"/>
      <c r="L24" s="132"/>
      <c r="M24" s="215"/>
      <c r="N24" s="132"/>
      <c r="O24" s="103"/>
      <c r="P24" s="103"/>
      <c r="Q24" s="103"/>
    </row>
    <row r="25" spans="2:17" x14ac:dyDescent="0.3">
      <c r="B25" s="132"/>
      <c r="C25" s="111"/>
      <c r="D25" s="111"/>
      <c r="E25" s="132"/>
      <c r="F25" s="132"/>
      <c r="G25" s="215"/>
      <c r="H25" s="132"/>
      <c r="I25" s="111"/>
      <c r="J25" s="111"/>
      <c r="K25" s="132"/>
      <c r="L25" s="132"/>
      <c r="M25" s="215"/>
      <c r="N25" s="132"/>
      <c r="O25" s="103"/>
      <c r="P25" s="103"/>
      <c r="Q25" s="103"/>
    </row>
    <row r="26" spans="2:17" x14ac:dyDescent="0.3">
      <c r="B26" s="132"/>
      <c r="C26" s="111"/>
      <c r="D26" s="111"/>
      <c r="E26" s="132"/>
      <c r="F26" s="132"/>
      <c r="G26" s="215"/>
      <c r="H26" s="132"/>
      <c r="I26" s="111"/>
      <c r="J26" s="111"/>
      <c r="K26" s="132"/>
      <c r="L26" s="132"/>
      <c r="M26" s="215"/>
      <c r="N26" s="132"/>
      <c r="O26" s="103"/>
      <c r="P26" s="103"/>
      <c r="Q26" s="103"/>
    </row>
    <row r="27" spans="2:17" x14ac:dyDescent="0.3">
      <c r="B27" s="132"/>
      <c r="C27" s="111"/>
      <c r="D27" s="111"/>
      <c r="E27" s="132"/>
      <c r="F27" s="132"/>
      <c r="G27" s="215"/>
      <c r="H27" s="132"/>
      <c r="I27" s="111"/>
      <c r="J27" s="111"/>
      <c r="K27" s="132"/>
      <c r="L27" s="132"/>
      <c r="M27" s="215"/>
      <c r="N27" s="132"/>
      <c r="O27" s="103"/>
      <c r="P27" s="103"/>
      <c r="Q27" s="103"/>
    </row>
    <row r="28" spans="2:17" x14ac:dyDescent="0.3">
      <c r="B28" s="132"/>
      <c r="C28" s="111"/>
      <c r="D28" s="111"/>
      <c r="E28" s="132"/>
      <c r="F28" s="132"/>
      <c r="G28" s="215"/>
      <c r="H28" s="132"/>
      <c r="I28" s="111"/>
      <c r="J28" s="111"/>
      <c r="K28" s="132"/>
      <c r="L28" s="132"/>
      <c r="M28" s="215"/>
      <c r="N28" s="132"/>
      <c r="O28" s="103"/>
      <c r="P28" s="103"/>
      <c r="Q28" s="103"/>
    </row>
    <row r="29" spans="2:17" x14ac:dyDescent="0.3">
      <c r="B29" s="132"/>
      <c r="C29" s="111"/>
      <c r="D29" s="111"/>
      <c r="E29" s="132"/>
      <c r="F29" s="132"/>
      <c r="G29" s="215"/>
      <c r="H29" s="132"/>
      <c r="I29" s="111"/>
      <c r="J29" s="111"/>
      <c r="K29" s="132"/>
      <c r="L29" s="132"/>
      <c r="M29" s="215"/>
      <c r="N29" s="132"/>
      <c r="O29" s="103"/>
      <c r="P29" s="103"/>
      <c r="Q29" s="103"/>
    </row>
    <row r="30" spans="2:17" x14ac:dyDescent="0.3">
      <c r="B30" s="132"/>
      <c r="C30" s="111"/>
      <c r="D30" s="111"/>
      <c r="E30" s="132"/>
      <c r="F30" s="132"/>
      <c r="G30" s="215"/>
      <c r="H30" s="132"/>
      <c r="I30" s="111"/>
      <c r="J30" s="111"/>
      <c r="K30" s="132"/>
      <c r="L30" s="132"/>
      <c r="M30" s="215"/>
      <c r="N30" s="132"/>
      <c r="O30" s="103"/>
      <c r="P30" s="103"/>
      <c r="Q30" s="103"/>
    </row>
    <row r="31" spans="2:17" x14ac:dyDescent="0.3">
      <c r="B31" s="132"/>
      <c r="C31" s="111"/>
      <c r="D31" s="111"/>
      <c r="E31" s="132"/>
      <c r="F31" s="132"/>
      <c r="G31" s="215"/>
      <c r="H31" s="132"/>
      <c r="I31" s="111"/>
      <c r="J31" s="111"/>
      <c r="K31" s="132"/>
      <c r="L31" s="132"/>
      <c r="M31" s="215"/>
      <c r="N31" s="132"/>
      <c r="O31" s="103"/>
      <c r="P31" s="103"/>
      <c r="Q31" s="103"/>
    </row>
    <row r="32" spans="2:17" x14ac:dyDescent="0.3">
      <c r="B32" s="132"/>
      <c r="C32" s="111"/>
      <c r="D32" s="111"/>
      <c r="E32" s="132"/>
      <c r="F32" s="132"/>
      <c r="G32" s="215"/>
      <c r="H32" s="132"/>
      <c r="I32" s="111"/>
      <c r="J32" s="111"/>
      <c r="K32" s="132"/>
      <c r="L32" s="132"/>
      <c r="M32" s="215"/>
      <c r="N32" s="132"/>
      <c r="O32" s="103"/>
      <c r="P32" s="103"/>
      <c r="Q32" s="103"/>
    </row>
    <row r="33" spans="2:17" x14ac:dyDescent="0.3">
      <c r="B33" s="132"/>
      <c r="C33" s="111"/>
      <c r="D33" s="111"/>
      <c r="E33" s="132"/>
      <c r="F33" s="132"/>
      <c r="G33" s="215"/>
      <c r="H33" s="132"/>
      <c r="I33" s="111"/>
      <c r="J33" s="111"/>
      <c r="K33" s="132"/>
      <c r="L33" s="132"/>
      <c r="M33" s="215"/>
      <c r="N33" s="132"/>
      <c r="O33" s="103"/>
      <c r="P33" s="103"/>
      <c r="Q33" s="103"/>
    </row>
    <row r="34" spans="2:17" x14ac:dyDescent="0.3">
      <c r="B34" s="132"/>
      <c r="C34" s="111"/>
      <c r="D34" s="111"/>
      <c r="E34" s="132"/>
      <c r="F34" s="132"/>
      <c r="G34" s="215"/>
      <c r="H34" s="132"/>
      <c r="I34" s="111"/>
      <c r="J34" s="111"/>
      <c r="K34" s="132"/>
      <c r="L34" s="132"/>
      <c r="M34" s="215"/>
      <c r="N34" s="132"/>
      <c r="O34" s="103"/>
      <c r="P34" s="103"/>
      <c r="Q34" s="103"/>
    </row>
    <row r="35" spans="2:17" x14ac:dyDescent="0.3">
      <c r="B35" s="132"/>
      <c r="C35" s="111"/>
      <c r="D35" s="111"/>
      <c r="E35" s="132"/>
      <c r="F35" s="132"/>
      <c r="G35" s="215"/>
      <c r="H35" s="132"/>
      <c r="I35" s="111"/>
      <c r="J35" s="111"/>
      <c r="K35" s="132"/>
      <c r="L35" s="132"/>
      <c r="M35" s="215"/>
      <c r="N35" s="132"/>
      <c r="O35" s="103"/>
      <c r="P35" s="103"/>
      <c r="Q35" s="103"/>
    </row>
    <row r="36" spans="2:17" x14ac:dyDescent="0.3">
      <c r="B36" s="132"/>
      <c r="C36" s="111"/>
      <c r="D36" s="111"/>
      <c r="E36" s="132"/>
      <c r="F36" s="132"/>
      <c r="G36" s="215"/>
      <c r="H36" s="132"/>
      <c r="I36" s="111"/>
      <c r="J36" s="111"/>
      <c r="K36" s="132"/>
      <c r="L36" s="132"/>
      <c r="M36" s="215"/>
      <c r="N36" s="132"/>
      <c r="O36" s="103"/>
      <c r="P36" s="103"/>
      <c r="Q36" s="103"/>
    </row>
    <row r="37" spans="2:17" x14ac:dyDescent="0.3">
      <c r="B37" s="132"/>
      <c r="C37" s="111"/>
      <c r="D37" s="111"/>
      <c r="E37" s="132"/>
      <c r="F37" s="132"/>
      <c r="G37" s="215"/>
      <c r="H37" s="132"/>
      <c r="I37" s="111"/>
      <c r="J37" s="111"/>
      <c r="K37" s="132"/>
      <c r="L37" s="132"/>
      <c r="M37" s="215"/>
      <c r="N37" s="132"/>
      <c r="O37" s="103"/>
      <c r="P37" s="103"/>
      <c r="Q37" s="103"/>
    </row>
    <row r="38" spans="2:17" x14ac:dyDescent="0.3">
      <c r="B38" s="132"/>
      <c r="C38" s="111"/>
      <c r="D38" s="111"/>
      <c r="E38" s="132"/>
      <c r="F38" s="132"/>
      <c r="G38" s="215"/>
      <c r="H38" s="132"/>
      <c r="I38" s="111"/>
      <c r="J38" s="111"/>
      <c r="K38" s="132"/>
      <c r="L38" s="132"/>
      <c r="M38" s="215"/>
      <c r="N38" s="132"/>
      <c r="O38" s="103"/>
      <c r="P38" s="103"/>
      <c r="Q38" s="103"/>
    </row>
    <row r="39" spans="2:17" x14ac:dyDescent="0.3">
      <c r="B39" s="132"/>
      <c r="C39" s="111"/>
      <c r="D39" s="111"/>
      <c r="E39" s="132"/>
      <c r="F39" s="132"/>
      <c r="G39" s="215"/>
      <c r="H39" s="132"/>
      <c r="I39" s="111"/>
      <c r="J39" s="111"/>
      <c r="K39" s="132"/>
      <c r="L39" s="132"/>
      <c r="M39" s="215"/>
      <c r="N39" s="132"/>
      <c r="O39" s="103"/>
      <c r="P39" s="103"/>
      <c r="Q39" s="103"/>
    </row>
    <row r="40" spans="2:17" x14ac:dyDescent="0.3">
      <c r="B40" s="132"/>
      <c r="C40" s="111"/>
      <c r="D40" s="111"/>
      <c r="E40" s="132"/>
      <c r="F40" s="132"/>
      <c r="G40" s="215"/>
      <c r="H40" s="132"/>
      <c r="I40" s="111"/>
      <c r="J40" s="111"/>
      <c r="K40" s="132"/>
      <c r="L40" s="132"/>
      <c r="M40" s="215"/>
      <c r="N40" s="132"/>
      <c r="O40" s="103"/>
      <c r="P40" s="103"/>
      <c r="Q40" s="103"/>
    </row>
    <row r="41" spans="2:17" x14ac:dyDescent="0.3">
      <c r="B41" s="132"/>
      <c r="C41" s="111"/>
      <c r="D41" s="111"/>
      <c r="E41" s="132"/>
      <c r="F41" s="132"/>
      <c r="G41" s="215"/>
      <c r="H41" s="132"/>
      <c r="I41" s="111"/>
      <c r="J41" s="111"/>
      <c r="K41" s="132"/>
      <c r="L41" s="132"/>
      <c r="M41" s="215"/>
      <c r="N41" s="132"/>
      <c r="O41" s="103"/>
      <c r="P41" s="103"/>
      <c r="Q41" s="103"/>
    </row>
    <row r="42" spans="2:17" x14ac:dyDescent="0.3">
      <c r="B42" s="132"/>
      <c r="C42" s="111"/>
      <c r="D42" s="111"/>
      <c r="E42" s="132"/>
      <c r="F42" s="132"/>
      <c r="G42" s="215"/>
      <c r="H42" s="132"/>
      <c r="I42" s="111"/>
      <c r="J42" s="111"/>
      <c r="K42" s="132"/>
      <c r="L42" s="132"/>
      <c r="M42" s="215"/>
      <c r="N42" s="132"/>
      <c r="O42" s="103"/>
      <c r="P42" s="103"/>
      <c r="Q42" s="103"/>
    </row>
    <row r="43" spans="2:17" x14ac:dyDescent="0.3">
      <c r="B43" s="132"/>
      <c r="C43" s="111"/>
      <c r="D43" s="111"/>
      <c r="E43" s="132"/>
      <c r="F43" s="132"/>
      <c r="G43" s="215"/>
      <c r="H43" s="132"/>
      <c r="I43" s="111"/>
      <c r="J43" s="111"/>
      <c r="K43" s="132"/>
      <c r="L43" s="132"/>
      <c r="M43" s="215"/>
      <c r="N43" s="132"/>
      <c r="O43" s="103"/>
      <c r="P43" s="103"/>
      <c r="Q43" s="103"/>
    </row>
    <row r="44" spans="2:17" x14ac:dyDescent="0.3">
      <c r="B44" s="132"/>
      <c r="C44" s="111"/>
      <c r="D44" s="111"/>
      <c r="E44" s="132"/>
      <c r="F44" s="132"/>
      <c r="G44" s="215"/>
      <c r="H44" s="132"/>
      <c r="I44" s="111"/>
      <c r="J44" s="111"/>
      <c r="K44" s="132"/>
      <c r="L44" s="132"/>
      <c r="M44" s="215"/>
      <c r="N44" s="132"/>
      <c r="O44" s="103"/>
      <c r="P44" s="103"/>
      <c r="Q44" s="103"/>
    </row>
    <row r="45" spans="2:17" x14ac:dyDescent="0.3">
      <c r="B45" s="132"/>
      <c r="C45" s="111"/>
      <c r="D45" s="111"/>
      <c r="E45" s="132"/>
      <c r="F45" s="132"/>
      <c r="G45" s="215"/>
      <c r="H45" s="132"/>
      <c r="I45" s="111"/>
      <c r="J45" s="111"/>
      <c r="K45" s="132"/>
      <c r="L45" s="132"/>
      <c r="M45" s="215"/>
      <c r="N45" s="132"/>
      <c r="O45" s="103"/>
      <c r="P45" s="103"/>
      <c r="Q45" s="103"/>
    </row>
    <row r="46" spans="2:17" x14ac:dyDescent="0.3">
      <c r="B46" s="132"/>
      <c r="C46" s="111"/>
      <c r="D46" s="111"/>
      <c r="E46" s="132"/>
      <c r="F46" s="132"/>
      <c r="G46" s="215"/>
      <c r="H46" s="132"/>
      <c r="I46" s="111"/>
      <c r="J46" s="111"/>
      <c r="K46" s="132"/>
      <c r="L46" s="132"/>
      <c r="M46" s="215"/>
      <c r="N46" s="132"/>
      <c r="O46" s="103"/>
      <c r="P46" s="103"/>
      <c r="Q46" s="103"/>
    </row>
    <row r="47" spans="2:17" x14ac:dyDescent="0.3">
      <c r="B47" s="132"/>
      <c r="C47" s="111"/>
      <c r="D47" s="111"/>
      <c r="E47" s="132"/>
      <c r="F47" s="132"/>
      <c r="G47" s="215"/>
      <c r="H47" s="132"/>
      <c r="I47" s="111"/>
      <c r="J47" s="111"/>
      <c r="K47" s="132"/>
      <c r="L47" s="132"/>
      <c r="M47" s="215"/>
      <c r="N47" s="132"/>
      <c r="O47" s="103"/>
      <c r="P47" s="103"/>
      <c r="Q47" s="103"/>
    </row>
    <row r="48" spans="2:17" x14ac:dyDescent="0.3">
      <c r="B48" s="132"/>
      <c r="C48" s="111"/>
      <c r="D48" s="111"/>
      <c r="E48" s="132"/>
      <c r="F48" s="132"/>
      <c r="G48" s="215"/>
      <c r="H48" s="132"/>
      <c r="I48" s="111"/>
      <c r="J48" s="111"/>
      <c r="K48" s="132"/>
      <c r="L48" s="132"/>
      <c r="M48" s="215"/>
      <c r="N48" s="132"/>
      <c r="O48" s="103"/>
      <c r="P48" s="103"/>
      <c r="Q48" s="103"/>
    </row>
    <row r="49" spans="2:17" x14ac:dyDescent="0.3">
      <c r="B49" s="132"/>
      <c r="C49" s="111"/>
      <c r="D49" s="111"/>
      <c r="E49" s="132"/>
      <c r="F49" s="132"/>
      <c r="G49" s="215"/>
      <c r="H49" s="132"/>
      <c r="I49" s="111"/>
      <c r="J49" s="111"/>
      <c r="K49" s="132"/>
      <c r="L49" s="132"/>
      <c r="M49" s="215"/>
      <c r="N49" s="132"/>
      <c r="O49" s="103"/>
      <c r="P49" s="103"/>
      <c r="Q49" s="103"/>
    </row>
    <row r="50" spans="2:17" x14ac:dyDescent="0.3">
      <c r="B50" s="132"/>
      <c r="C50" s="111"/>
      <c r="D50" s="111"/>
      <c r="E50" s="132"/>
      <c r="F50" s="132"/>
      <c r="G50" s="215"/>
      <c r="H50" s="132"/>
      <c r="I50" s="111"/>
      <c r="J50" s="111"/>
      <c r="K50" s="132"/>
      <c r="L50" s="132"/>
      <c r="M50" s="215"/>
      <c r="N50" s="132"/>
      <c r="O50" s="103"/>
      <c r="P50" s="103"/>
      <c r="Q50" s="103"/>
    </row>
    <row r="51" spans="2:17" x14ac:dyDescent="0.3">
      <c r="B51" s="132"/>
      <c r="C51" s="111"/>
      <c r="D51" s="111"/>
      <c r="E51" s="132"/>
      <c r="F51" s="132"/>
      <c r="G51" s="215"/>
      <c r="H51" s="132"/>
      <c r="I51" s="111"/>
      <c r="J51" s="111"/>
      <c r="K51" s="132"/>
      <c r="L51" s="132"/>
      <c r="M51" s="215"/>
      <c r="N51" s="132"/>
      <c r="O51" s="103"/>
      <c r="P51" s="103"/>
      <c r="Q51" s="103"/>
    </row>
    <row r="52" spans="2:17" x14ac:dyDescent="0.3">
      <c r="B52" s="132"/>
      <c r="C52" s="111"/>
      <c r="D52" s="111"/>
      <c r="E52" s="132"/>
      <c r="F52" s="132"/>
      <c r="G52" s="215"/>
      <c r="H52" s="132"/>
      <c r="I52" s="111"/>
      <c r="J52" s="111"/>
      <c r="K52" s="132"/>
      <c r="L52" s="132"/>
      <c r="M52" s="215"/>
      <c r="N52" s="132"/>
      <c r="O52" s="103"/>
      <c r="P52" s="103"/>
      <c r="Q52" s="103"/>
    </row>
    <row r="53" spans="2:17" x14ac:dyDescent="0.3">
      <c r="B53" s="132"/>
      <c r="C53" s="111"/>
      <c r="D53" s="111"/>
      <c r="E53" s="132"/>
      <c r="F53" s="132"/>
      <c r="G53" s="215"/>
      <c r="H53" s="132"/>
      <c r="I53" s="111"/>
      <c r="J53" s="111"/>
      <c r="K53" s="132"/>
      <c r="L53" s="132"/>
      <c r="M53" s="215"/>
      <c r="N53" s="132"/>
      <c r="O53" s="103"/>
      <c r="P53" s="103"/>
      <c r="Q53" s="103"/>
    </row>
    <row r="54" spans="2:17" x14ac:dyDescent="0.3">
      <c r="B54" s="132"/>
      <c r="C54" s="111"/>
      <c r="D54" s="111"/>
      <c r="E54" s="132"/>
      <c r="F54" s="132"/>
      <c r="G54" s="215"/>
      <c r="H54" s="132"/>
      <c r="I54" s="111"/>
      <c r="J54" s="111"/>
      <c r="K54" s="132"/>
      <c r="L54" s="132"/>
      <c r="M54" s="215"/>
      <c r="N54" s="132"/>
      <c r="O54" s="103"/>
      <c r="P54" s="103"/>
      <c r="Q54" s="103"/>
    </row>
    <row r="55" spans="2:17" x14ac:dyDescent="0.3">
      <c r="B55" s="132"/>
      <c r="C55" s="111"/>
      <c r="D55" s="111"/>
      <c r="E55" s="132"/>
      <c r="F55" s="132"/>
      <c r="G55" s="215"/>
      <c r="H55" s="132"/>
      <c r="I55" s="111"/>
      <c r="J55" s="111"/>
      <c r="K55" s="132"/>
      <c r="L55" s="132"/>
      <c r="M55" s="215"/>
      <c r="N55" s="132"/>
      <c r="O55" s="103"/>
      <c r="P55" s="103"/>
      <c r="Q55" s="103"/>
    </row>
    <row r="56" spans="2:17" x14ac:dyDescent="0.3">
      <c r="B56" s="132"/>
      <c r="C56" s="111"/>
      <c r="D56" s="111"/>
      <c r="E56" s="132"/>
      <c r="F56" s="132"/>
      <c r="G56" s="215"/>
      <c r="H56" s="132"/>
      <c r="I56" s="111"/>
      <c r="J56" s="111"/>
      <c r="K56" s="132"/>
      <c r="L56" s="132"/>
      <c r="M56" s="215"/>
      <c r="N56" s="132"/>
      <c r="O56" s="103"/>
      <c r="P56" s="103"/>
      <c r="Q56" s="103"/>
    </row>
    <row r="57" spans="2:17" x14ac:dyDescent="0.3">
      <c r="B57" s="132"/>
      <c r="C57" s="111"/>
      <c r="D57" s="111"/>
      <c r="E57" s="132"/>
      <c r="F57" s="132"/>
      <c r="G57" s="215"/>
      <c r="H57" s="132"/>
      <c r="I57" s="111"/>
      <c r="J57" s="111"/>
      <c r="K57" s="132"/>
      <c r="L57" s="132"/>
      <c r="M57" s="215"/>
      <c r="N57" s="132"/>
      <c r="O57" s="103"/>
      <c r="P57" s="103"/>
      <c r="Q57" s="103"/>
    </row>
    <row r="58" spans="2:17" x14ac:dyDescent="0.3">
      <c r="B58" s="132"/>
      <c r="C58" s="111"/>
      <c r="D58" s="111"/>
      <c r="E58" s="132"/>
      <c r="F58" s="132"/>
      <c r="G58" s="215"/>
      <c r="H58" s="132"/>
      <c r="I58" s="111"/>
      <c r="J58" s="111"/>
      <c r="K58" s="132"/>
      <c r="L58" s="132"/>
      <c r="M58" s="215"/>
      <c r="N58" s="132"/>
      <c r="O58" s="103"/>
      <c r="P58" s="103"/>
      <c r="Q58" s="103"/>
    </row>
    <row r="59" spans="2:17" x14ac:dyDescent="0.3">
      <c r="B59" s="132"/>
      <c r="C59" s="111"/>
      <c r="D59" s="111"/>
      <c r="E59" s="132"/>
      <c r="F59" s="132"/>
      <c r="G59" s="215"/>
      <c r="H59" s="132"/>
      <c r="I59" s="111"/>
      <c r="J59" s="111"/>
      <c r="K59" s="132"/>
      <c r="L59" s="132"/>
      <c r="M59" s="215"/>
      <c r="N59" s="132"/>
      <c r="O59" s="103"/>
      <c r="P59" s="103"/>
      <c r="Q59" s="103"/>
    </row>
    <row r="60" spans="2:17" x14ac:dyDescent="0.3">
      <c r="B60" s="132"/>
      <c r="C60" s="111"/>
      <c r="D60" s="111"/>
      <c r="E60" s="132"/>
      <c r="F60" s="132"/>
      <c r="G60" s="215"/>
      <c r="H60" s="132"/>
      <c r="I60" s="111"/>
      <c r="J60" s="111"/>
      <c r="K60" s="132"/>
      <c r="L60" s="132"/>
      <c r="M60" s="215"/>
      <c r="N60" s="132"/>
      <c r="O60" s="103"/>
      <c r="P60" s="103"/>
      <c r="Q60" s="103"/>
    </row>
    <row r="61" spans="2:17" x14ac:dyDescent="0.3">
      <c r="B61" s="132"/>
      <c r="C61" s="111"/>
      <c r="D61" s="111"/>
      <c r="E61" s="132"/>
      <c r="F61" s="132"/>
      <c r="G61" s="215"/>
      <c r="H61" s="132"/>
      <c r="I61" s="111"/>
      <c r="J61" s="111"/>
      <c r="K61" s="132"/>
      <c r="L61" s="132"/>
      <c r="M61" s="215"/>
      <c r="N61" s="132"/>
      <c r="O61" s="103"/>
      <c r="P61" s="103"/>
      <c r="Q61" s="103"/>
    </row>
    <row r="62" spans="2:17" x14ac:dyDescent="0.3">
      <c r="B62" s="132"/>
      <c r="C62" s="111"/>
      <c r="D62" s="111"/>
      <c r="E62" s="132"/>
      <c r="F62" s="132"/>
      <c r="G62" s="215"/>
      <c r="H62" s="132"/>
      <c r="I62" s="111"/>
      <c r="J62" s="111"/>
      <c r="K62" s="132"/>
      <c r="L62" s="132"/>
      <c r="M62" s="215"/>
      <c r="N62" s="132"/>
      <c r="O62" s="103"/>
      <c r="P62" s="103"/>
      <c r="Q62" s="103"/>
    </row>
    <row r="63" spans="2:17" x14ac:dyDescent="0.3">
      <c r="B63" s="132"/>
      <c r="C63" s="111"/>
      <c r="D63" s="111"/>
      <c r="E63" s="132"/>
      <c r="F63" s="132"/>
      <c r="G63" s="215"/>
      <c r="H63" s="132"/>
      <c r="I63" s="111"/>
      <c r="J63" s="111"/>
      <c r="K63" s="132"/>
      <c r="L63" s="132"/>
      <c r="M63" s="215"/>
      <c r="N63" s="132"/>
      <c r="O63" s="103"/>
      <c r="P63" s="103"/>
      <c r="Q63" s="103"/>
    </row>
    <row r="64" spans="2:17" x14ac:dyDescent="0.3">
      <c r="B64" s="132"/>
      <c r="C64" s="111"/>
      <c r="D64" s="111"/>
      <c r="E64" s="132"/>
      <c r="F64" s="132"/>
      <c r="G64" s="215"/>
      <c r="H64" s="132"/>
      <c r="I64" s="111"/>
      <c r="J64" s="111"/>
      <c r="K64" s="132"/>
      <c r="L64" s="132"/>
      <c r="M64" s="215"/>
      <c r="N64" s="132"/>
      <c r="O64" s="103"/>
      <c r="P64" s="103"/>
      <c r="Q64" s="103"/>
    </row>
    <row r="65" spans="2:17" x14ac:dyDescent="0.3">
      <c r="B65" s="132"/>
      <c r="C65" s="111"/>
      <c r="D65" s="111"/>
      <c r="E65" s="132"/>
      <c r="F65" s="132"/>
      <c r="G65" s="215"/>
      <c r="H65" s="132"/>
      <c r="I65" s="111"/>
      <c r="J65" s="111"/>
      <c r="K65" s="132"/>
      <c r="L65" s="132"/>
      <c r="M65" s="215"/>
      <c r="N65" s="132"/>
      <c r="O65" s="103"/>
      <c r="P65" s="103"/>
      <c r="Q65" s="103"/>
    </row>
    <row r="66" spans="2:17" x14ac:dyDescent="0.3">
      <c r="B66" s="132"/>
      <c r="C66" s="111"/>
      <c r="D66" s="111"/>
      <c r="E66" s="132"/>
      <c r="F66" s="132"/>
      <c r="G66" s="215"/>
      <c r="H66" s="132"/>
      <c r="I66" s="111"/>
      <c r="J66" s="111"/>
      <c r="K66" s="132"/>
      <c r="L66" s="132"/>
      <c r="M66" s="215"/>
      <c r="N66" s="132"/>
      <c r="O66" s="103"/>
      <c r="P66" s="103"/>
      <c r="Q66" s="103"/>
    </row>
    <row r="67" spans="2:17" x14ac:dyDescent="0.3">
      <c r="B67" s="132"/>
      <c r="C67" s="111"/>
      <c r="D67" s="111"/>
      <c r="E67" s="132"/>
      <c r="F67" s="132"/>
      <c r="G67" s="215"/>
      <c r="H67" s="132"/>
      <c r="I67" s="111"/>
      <c r="J67" s="111"/>
      <c r="K67" s="132"/>
      <c r="L67" s="132"/>
      <c r="M67" s="215"/>
      <c r="N67" s="132"/>
      <c r="O67" s="103"/>
      <c r="P67" s="103"/>
      <c r="Q67" s="103"/>
    </row>
    <row r="68" spans="2:17" x14ac:dyDescent="0.3">
      <c r="B68" s="132"/>
      <c r="C68" s="111"/>
      <c r="D68" s="111"/>
      <c r="E68" s="132"/>
      <c r="F68" s="132"/>
      <c r="G68" s="215"/>
      <c r="H68" s="132"/>
      <c r="I68" s="111"/>
      <c r="J68" s="111"/>
      <c r="K68" s="132"/>
      <c r="L68" s="132"/>
      <c r="M68" s="215"/>
      <c r="N68" s="132"/>
      <c r="O68" s="103"/>
      <c r="P68" s="103"/>
      <c r="Q68" s="103"/>
    </row>
    <row r="69" spans="2:17" x14ac:dyDescent="0.3">
      <c r="B69" s="132"/>
      <c r="C69" s="111"/>
      <c r="D69" s="111"/>
      <c r="E69" s="132"/>
      <c r="F69" s="132"/>
      <c r="G69" s="215"/>
      <c r="H69" s="132"/>
      <c r="I69" s="111"/>
      <c r="J69" s="111"/>
      <c r="K69" s="132"/>
      <c r="L69" s="132"/>
      <c r="M69" s="215"/>
      <c r="N69" s="132"/>
      <c r="O69" s="103"/>
      <c r="P69" s="103"/>
      <c r="Q69" s="103"/>
    </row>
    <row r="70" spans="2:17" x14ac:dyDescent="0.3">
      <c r="B70" s="132"/>
      <c r="C70" s="111"/>
      <c r="D70" s="111"/>
      <c r="E70" s="132"/>
      <c r="F70" s="132"/>
      <c r="G70" s="215"/>
      <c r="H70" s="132"/>
      <c r="I70" s="111"/>
      <c r="J70" s="111"/>
      <c r="K70" s="132"/>
      <c r="L70" s="132"/>
      <c r="M70" s="215"/>
      <c r="N70" s="132"/>
      <c r="O70" s="103"/>
      <c r="P70" s="103"/>
      <c r="Q70" s="103"/>
    </row>
    <row r="71" spans="2:17" x14ac:dyDescent="0.3">
      <c r="B71" s="132"/>
      <c r="C71" s="111"/>
      <c r="D71" s="111"/>
      <c r="E71" s="132"/>
      <c r="F71" s="132"/>
      <c r="G71" s="215"/>
      <c r="H71" s="132"/>
      <c r="I71" s="111"/>
      <c r="J71" s="111"/>
      <c r="K71" s="132"/>
      <c r="L71" s="132"/>
      <c r="M71" s="215"/>
      <c r="N71" s="132"/>
      <c r="O71" s="103"/>
      <c r="P71" s="103"/>
      <c r="Q71" s="103"/>
    </row>
    <row r="72" spans="2:17" x14ac:dyDescent="0.3">
      <c r="B72" s="132"/>
      <c r="C72" s="111"/>
      <c r="D72" s="111"/>
      <c r="E72" s="132"/>
      <c r="F72" s="132"/>
      <c r="G72" s="215"/>
      <c r="H72" s="132"/>
      <c r="I72" s="111"/>
      <c r="J72" s="111"/>
      <c r="K72" s="132"/>
      <c r="L72" s="132"/>
      <c r="M72" s="215"/>
      <c r="N72" s="132"/>
      <c r="O72" s="103"/>
      <c r="P72" s="103"/>
      <c r="Q72" s="103"/>
    </row>
    <row r="73" spans="2:17" x14ac:dyDescent="0.3">
      <c r="B73" s="132"/>
      <c r="C73" s="111"/>
      <c r="D73" s="111"/>
      <c r="E73" s="132"/>
      <c r="F73" s="132"/>
      <c r="G73" s="215"/>
      <c r="H73" s="132"/>
      <c r="I73" s="111"/>
      <c r="J73" s="111"/>
      <c r="K73" s="132"/>
      <c r="L73" s="132"/>
      <c r="M73" s="215"/>
      <c r="N73" s="132"/>
      <c r="O73" s="103"/>
      <c r="P73" s="103"/>
      <c r="Q73" s="103"/>
    </row>
    <row r="74" spans="2:17" x14ac:dyDescent="0.3">
      <c r="B74" s="132"/>
      <c r="C74" s="111"/>
      <c r="D74" s="111"/>
      <c r="E74" s="132"/>
      <c r="F74" s="132"/>
      <c r="G74" s="215"/>
      <c r="H74" s="132"/>
      <c r="I74" s="111"/>
      <c r="J74" s="111"/>
      <c r="K74" s="132"/>
      <c r="L74" s="132"/>
      <c r="M74" s="215"/>
      <c r="N74" s="132"/>
      <c r="O74" s="103"/>
      <c r="P74" s="103"/>
      <c r="Q74" s="103"/>
    </row>
    <row r="75" spans="2:17" x14ac:dyDescent="0.3">
      <c r="B75" s="132"/>
      <c r="C75" s="111"/>
      <c r="D75" s="111"/>
      <c r="E75" s="132"/>
      <c r="F75" s="132"/>
      <c r="G75" s="215"/>
      <c r="H75" s="132"/>
      <c r="I75" s="111"/>
      <c r="J75" s="111"/>
      <c r="K75" s="132"/>
      <c r="L75" s="132"/>
      <c r="M75" s="215"/>
      <c r="N75" s="132"/>
      <c r="O75" s="103"/>
      <c r="P75" s="103"/>
      <c r="Q75" s="103"/>
    </row>
    <row r="76" spans="2:17" x14ac:dyDescent="0.3">
      <c r="B76" s="132"/>
      <c r="C76" s="111"/>
      <c r="D76" s="111"/>
      <c r="E76" s="132"/>
      <c r="F76" s="132"/>
      <c r="G76" s="215"/>
      <c r="H76" s="132"/>
      <c r="I76" s="111"/>
      <c r="J76" s="111"/>
      <c r="K76" s="132"/>
      <c r="L76" s="132"/>
      <c r="M76" s="215"/>
      <c r="N76" s="132"/>
      <c r="O76" s="103"/>
      <c r="P76" s="103"/>
      <c r="Q76" s="103"/>
    </row>
    <row r="77" spans="2:17" x14ac:dyDescent="0.3">
      <c r="B77" s="132"/>
      <c r="C77" s="111"/>
      <c r="D77" s="111"/>
      <c r="E77" s="132"/>
      <c r="F77" s="132"/>
      <c r="G77" s="215"/>
      <c r="H77" s="132"/>
      <c r="I77" s="111"/>
      <c r="J77" s="111"/>
      <c r="K77" s="132"/>
      <c r="L77" s="132"/>
      <c r="M77" s="215"/>
      <c r="N77" s="132"/>
      <c r="O77" s="103"/>
      <c r="P77" s="103"/>
      <c r="Q77" s="103"/>
    </row>
    <row r="78" spans="2:17" x14ac:dyDescent="0.3">
      <c r="B78" s="132"/>
      <c r="C78" s="111"/>
      <c r="D78" s="111"/>
      <c r="E78" s="132"/>
      <c r="F78" s="132"/>
      <c r="G78" s="215"/>
      <c r="H78" s="132"/>
      <c r="I78" s="111"/>
      <c r="J78" s="111"/>
      <c r="K78" s="132"/>
      <c r="L78" s="132"/>
      <c r="M78" s="215"/>
      <c r="N78" s="132"/>
      <c r="O78" s="103"/>
      <c r="P78" s="103"/>
      <c r="Q78" s="103"/>
    </row>
    <row r="79" spans="2:17" x14ac:dyDescent="0.3">
      <c r="B79" s="132"/>
      <c r="C79" s="111"/>
      <c r="D79" s="111"/>
      <c r="E79" s="132"/>
      <c r="F79" s="132"/>
      <c r="G79" s="215"/>
      <c r="H79" s="132"/>
      <c r="I79" s="111"/>
      <c r="J79" s="111"/>
      <c r="K79" s="132"/>
      <c r="L79" s="132"/>
      <c r="M79" s="215"/>
      <c r="N79" s="132"/>
      <c r="O79" s="103"/>
      <c r="P79" s="103"/>
      <c r="Q79" s="103"/>
    </row>
    <row r="80" spans="2:17" x14ac:dyDescent="0.3">
      <c r="B80" s="132"/>
      <c r="C80" s="111"/>
      <c r="D80" s="111"/>
      <c r="E80" s="132"/>
      <c r="F80" s="132"/>
      <c r="G80" s="215"/>
      <c r="H80" s="132"/>
      <c r="I80" s="111"/>
      <c r="J80" s="111"/>
      <c r="K80" s="132"/>
      <c r="L80" s="132"/>
      <c r="M80" s="215"/>
      <c r="N80" s="132"/>
      <c r="O80" s="103"/>
      <c r="P80" s="103"/>
      <c r="Q80" s="103"/>
    </row>
    <row r="81" spans="2:17" x14ac:dyDescent="0.3">
      <c r="B81" s="132"/>
      <c r="C81" s="111"/>
      <c r="D81" s="111"/>
      <c r="E81" s="132"/>
      <c r="F81" s="132"/>
      <c r="G81" s="215"/>
      <c r="H81" s="132"/>
      <c r="I81" s="111"/>
      <c r="J81" s="111"/>
      <c r="K81" s="132"/>
      <c r="L81" s="132"/>
      <c r="M81" s="215"/>
      <c r="N81" s="132"/>
      <c r="O81" s="103"/>
      <c r="P81" s="103"/>
      <c r="Q81" s="103"/>
    </row>
    <row r="82" spans="2:17" x14ac:dyDescent="0.3">
      <c r="B82" s="132"/>
      <c r="C82" s="111"/>
      <c r="D82" s="111"/>
      <c r="E82" s="132"/>
      <c r="F82" s="132"/>
      <c r="G82" s="215"/>
      <c r="H82" s="132"/>
      <c r="I82" s="111"/>
      <c r="J82" s="111"/>
      <c r="K82" s="132"/>
      <c r="L82" s="132"/>
      <c r="M82" s="215"/>
      <c r="N82" s="132"/>
      <c r="O82" s="103"/>
      <c r="P82" s="103"/>
      <c r="Q82" s="103"/>
    </row>
    <row r="83" spans="2:17" x14ac:dyDescent="0.3">
      <c r="B83" s="132"/>
      <c r="C83" s="111"/>
      <c r="D83" s="111"/>
      <c r="E83" s="132"/>
      <c r="F83" s="132"/>
      <c r="G83" s="215"/>
      <c r="H83" s="132"/>
      <c r="I83" s="111"/>
      <c r="J83" s="111"/>
      <c r="K83" s="132"/>
      <c r="L83" s="132"/>
      <c r="M83" s="215"/>
      <c r="N83" s="132"/>
      <c r="O83" s="103"/>
      <c r="P83" s="103"/>
      <c r="Q83" s="103"/>
    </row>
    <row r="84" spans="2:17" x14ac:dyDescent="0.3">
      <c r="B84" s="132"/>
      <c r="C84" s="111"/>
      <c r="D84" s="111"/>
      <c r="E84" s="132"/>
      <c r="F84" s="132"/>
      <c r="G84" s="215"/>
      <c r="H84" s="132"/>
      <c r="I84" s="111"/>
      <c r="J84" s="111"/>
      <c r="K84" s="132"/>
      <c r="L84" s="132"/>
      <c r="M84" s="215"/>
      <c r="N84" s="132"/>
      <c r="O84" s="103"/>
      <c r="P84" s="103"/>
      <c r="Q84" s="103"/>
    </row>
    <row r="85" spans="2:17" x14ac:dyDescent="0.3">
      <c r="B85" s="132"/>
      <c r="C85" s="111"/>
      <c r="D85" s="111"/>
      <c r="E85" s="132"/>
      <c r="F85" s="132"/>
      <c r="G85" s="215"/>
      <c r="H85" s="132"/>
      <c r="I85" s="111"/>
      <c r="J85" s="111"/>
      <c r="K85" s="132"/>
      <c r="L85" s="132"/>
      <c r="M85" s="215"/>
      <c r="N85" s="132"/>
      <c r="O85" s="103"/>
      <c r="P85" s="103"/>
      <c r="Q85" s="103"/>
    </row>
    <row r="86" spans="2:17" x14ac:dyDescent="0.3">
      <c r="B86" s="132"/>
      <c r="C86" s="111"/>
      <c r="D86" s="111"/>
      <c r="E86" s="132"/>
      <c r="F86" s="132"/>
      <c r="G86" s="215"/>
      <c r="H86" s="132"/>
      <c r="I86" s="111"/>
      <c r="J86" s="111"/>
      <c r="K86" s="132"/>
      <c r="L86" s="132"/>
      <c r="M86" s="215"/>
      <c r="N86" s="132"/>
      <c r="O86" s="103"/>
      <c r="P86" s="103"/>
      <c r="Q86" s="103"/>
    </row>
    <row r="87" spans="2:17" x14ac:dyDescent="0.3">
      <c r="B87" s="132"/>
      <c r="C87" s="111"/>
      <c r="D87" s="111"/>
      <c r="E87" s="132"/>
      <c r="F87" s="132"/>
      <c r="G87" s="215"/>
      <c r="H87" s="132"/>
      <c r="I87" s="111"/>
      <c r="J87" s="111"/>
      <c r="K87" s="132"/>
      <c r="L87" s="132"/>
      <c r="M87" s="215"/>
      <c r="N87" s="132"/>
      <c r="O87" s="103"/>
      <c r="P87" s="103"/>
      <c r="Q87" s="103"/>
    </row>
    <row r="88" spans="2:17" x14ac:dyDescent="0.3">
      <c r="B88" s="132"/>
      <c r="C88" s="111"/>
      <c r="D88" s="111"/>
      <c r="E88" s="132"/>
      <c r="F88" s="132"/>
      <c r="G88" s="215"/>
      <c r="H88" s="132"/>
      <c r="I88" s="111"/>
      <c r="J88" s="111"/>
      <c r="K88" s="132"/>
      <c r="L88" s="132"/>
      <c r="M88" s="215"/>
      <c r="N88" s="132"/>
      <c r="O88" s="103"/>
      <c r="P88" s="103"/>
      <c r="Q88" s="103"/>
    </row>
    <row r="89" spans="2:17" x14ac:dyDescent="0.3">
      <c r="B89" s="132"/>
      <c r="C89" s="111"/>
      <c r="D89" s="111"/>
      <c r="E89" s="132"/>
      <c r="F89" s="132"/>
      <c r="G89" s="215"/>
      <c r="H89" s="132"/>
      <c r="I89" s="111"/>
      <c r="J89" s="111"/>
      <c r="K89" s="132"/>
      <c r="L89" s="132"/>
      <c r="M89" s="215"/>
      <c r="N89" s="132"/>
      <c r="O89" s="103"/>
      <c r="P89" s="103"/>
      <c r="Q89" s="103"/>
    </row>
    <row r="90" spans="2:17" x14ac:dyDescent="0.3">
      <c r="B90" s="132"/>
      <c r="C90" s="111"/>
      <c r="D90" s="111"/>
      <c r="E90" s="132"/>
      <c r="F90" s="132"/>
      <c r="G90" s="215"/>
      <c r="H90" s="132"/>
      <c r="I90" s="111"/>
      <c r="J90" s="111"/>
      <c r="K90" s="132"/>
      <c r="L90" s="132"/>
      <c r="M90" s="215"/>
      <c r="N90" s="132"/>
      <c r="O90" s="103"/>
      <c r="P90" s="103"/>
      <c r="Q90" s="103"/>
    </row>
    <row r="91" spans="2:17" x14ac:dyDescent="0.3">
      <c r="B91" s="132"/>
      <c r="C91" s="111"/>
      <c r="D91" s="111"/>
      <c r="E91" s="132"/>
      <c r="F91" s="132"/>
      <c r="G91" s="215"/>
      <c r="H91" s="132"/>
      <c r="I91" s="111"/>
      <c r="J91" s="111"/>
      <c r="K91" s="132"/>
      <c r="L91" s="132"/>
      <c r="M91" s="215"/>
      <c r="N91" s="132"/>
      <c r="O91" s="103"/>
      <c r="P91" s="103"/>
      <c r="Q91" s="103"/>
    </row>
    <row r="92" spans="2:17" x14ac:dyDescent="0.3">
      <c r="B92" s="132"/>
      <c r="C92" s="111"/>
      <c r="D92" s="111"/>
      <c r="E92" s="132"/>
      <c r="F92" s="132"/>
      <c r="G92" s="215"/>
      <c r="H92" s="132"/>
      <c r="I92" s="111"/>
      <c r="J92" s="111"/>
      <c r="K92" s="132"/>
      <c r="L92" s="132"/>
      <c r="M92" s="215"/>
      <c r="N92" s="132"/>
      <c r="O92" s="103"/>
      <c r="P92" s="103"/>
      <c r="Q92" s="103"/>
    </row>
    <row r="93" spans="2:17" x14ac:dyDescent="0.3">
      <c r="B93" s="132"/>
      <c r="C93" s="111"/>
      <c r="D93" s="111"/>
      <c r="E93" s="132"/>
      <c r="F93" s="132"/>
      <c r="G93" s="215"/>
      <c r="H93" s="132"/>
      <c r="I93" s="111"/>
      <c r="J93" s="111"/>
      <c r="K93" s="132"/>
      <c r="L93" s="132"/>
      <c r="M93" s="215"/>
      <c r="N93" s="132"/>
      <c r="O93" s="103"/>
      <c r="P93" s="103"/>
      <c r="Q93" s="103"/>
    </row>
    <row r="94" spans="2:17" x14ac:dyDescent="0.3">
      <c r="B94" s="132"/>
      <c r="C94" s="111"/>
      <c r="D94" s="111"/>
      <c r="E94" s="132"/>
      <c r="F94" s="132"/>
      <c r="G94" s="215"/>
      <c r="H94" s="132"/>
      <c r="I94" s="111"/>
      <c r="J94" s="111"/>
      <c r="K94" s="132"/>
      <c r="L94" s="132"/>
      <c r="M94" s="215"/>
      <c r="N94" s="132"/>
      <c r="O94" s="103"/>
      <c r="P94" s="103"/>
      <c r="Q94" s="103"/>
    </row>
    <row r="95" spans="2:17" x14ac:dyDescent="0.3">
      <c r="B95" s="132"/>
      <c r="C95" s="111"/>
      <c r="D95" s="111"/>
      <c r="E95" s="132"/>
      <c r="F95" s="132"/>
      <c r="G95" s="215"/>
      <c r="H95" s="132"/>
      <c r="I95" s="111"/>
      <c r="J95" s="111"/>
      <c r="K95" s="132"/>
      <c r="L95" s="132"/>
      <c r="M95" s="215"/>
      <c r="N95" s="132"/>
      <c r="O95" s="103"/>
      <c r="P95" s="103"/>
      <c r="Q95" s="103"/>
    </row>
    <row r="96" spans="2:17" x14ac:dyDescent="0.3">
      <c r="B96" s="132"/>
      <c r="C96" s="111"/>
      <c r="D96" s="111"/>
      <c r="E96" s="132"/>
      <c r="F96" s="132"/>
      <c r="G96" s="215"/>
      <c r="H96" s="132"/>
      <c r="I96" s="111"/>
      <c r="J96" s="111"/>
      <c r="K96" s="132"/>
      <c r="L96" s="132"/>
      <c r="M96" s="215"/>
      <c r="N96" s="132"/>
      <c r="O96" s="103"/>
      <c r="P96" s="103"/>
      <c r="Q96" s="103"/>
    </row>
    <row r="97" spans="2:17" x14ac:dyDescent="0.3">
      <c r="B97" s="132"/>
      <c r="C97" s="111"/>
      <c r="D97" s="111"/>
      <c r="E97" s="132"/>
      <c r="F97" s="132"/>
      <c r="G97" s="215"/>
      <c r="H97" s="132"/>
      <c r="I97" s="111"/>
      <c r="J97" s="111"/>
      <c r="K97" s="132"/>
      <c r="L97" s="132"/>
      <c r="M97" s="215"/>
      <c r="N97" s="132"/>
      <c r="O97" s="103"/>
      <c r="P97" s="103"/>
      <c r="Q97" s="103"/>
    </row>
    <row r="98" spans="2:17" x14ac:dyDescent="0.3">
      <c r="B98" s="132"/>
      <c r="C98" s="111"/>
      <c r="D98" s="111"/>
      <c r="E98" s="132"/>
      <c r="F98" s="132"/>
      <c r="G98" s="215"/>
      <c r="H98" s="132"/>
      <c r="I98" s="111"/>
      <c r="J98" s="111"/>
      <c r="K98" s="132"/>
      <c r="L98" s="132"/>
      <c r="M98" s="215"/>
      <c r="N98" s="132"/>
      <c r="O98" s="103"/>
      <c r="P98" s="103"/>
      <c r="Q98" s="103"/>
    </row>
    <row r="99" spans="2:17" x14ac:dyDescent="0.3">
      <c r="B99" s="132"/>
      <c r="C99" s="111"/>
      <c r="D99" s="111"/>
      <c r="E99" s="132"/>
      <c r="F99" s="132"/>
      <c r="G99" s="215"/>
      <c r="H99" s="132"/>
      <c r="I99" s="111"/>
      <c r="J99" s="111"/>
      <c r="K99" s="132"/>
      <c r="L99" s="132"/>
      <c r="M99" s="215"/>
      <c r="N99" s="132"/>
      <c r="O99" s="103"/>
      <c r="P99" s="103"/>
      <c r="Q99" s="103"/>
    </row>
    <row r="100" spans="2:17" x14ac:dyDescent="0.3">
      <c r="B100" s="132"/>
      <c r="C100" s="111"/>
      <c r="D100" s="111"/>
      <c r="E100" s="132"/>
      <c r="F100" s="132"/>
      <c r="G100" s="215"/>
      <c r="H100" s="132"/>
      <c r="I100" s="111"/>
      <c r="J100" s="111"/>
      <c r="K100" s="132"/>
      <c r="L100" s="132"/>
      <c r="M100" s="215"/>
      <c r="N100" s="132"/>
      <c r="O100" s="103"/>
      <c r="P100" s="103"/>
      <c r="Q100" s="103"/>
    </row>
    <row r="101" spans="2:17" x14ac:dyDescent="0.3">
      <c r="B101" s="132"/>
      <c r="C101" s="111"/>
      <c r="D101" s="111"/>
      <c r="E101" s="132"/>
      <c r="F101" s="132"/>
      <c r="G101" s="215"/>
      <c r="H101" s="132"/>
      <c r="I101" s="111"/>
      <c r="J101" s="111"/>
      <c r="K101" s="132"/>
      <c r="L101" s="132"/>
      <c r="M101" s="215"/>
      <c r="N101" s="132"/>
      <c r="O101" s="103"/>
      <c r="P101" s="103"/>
      <c r="Q101" s="103"/>
    </row>
    <row r="102" spans="2:17" x14ac:dyDescent="0.3">
      <c r="B102" s="132"/>
      <c r="C102" s="111"/>
      <c r="D102" s="111"/>
      <c r="E102" s="132"/>
      <c r="F102" s="132"/>
      <c r="G102" s="215"/>
      <c r="H102" s="132"/>
      <c r="I102" s="111"/>
      <c r="J102" s="111"/>
      <c r="K102" s="132"/>
      <c r="L102" s="132"/>
      <c r="M102" s="215"/>
      <c r="N102" s="132"/>
      <c r="O102" s="103"/>
      <c r="P102" s="103"/>
      <c r="Q102" s="103"/>
    </row>
    <row r="103" spans="2:17" x14ac:dyDescent="0.3">
      <c r="B103" s="132"/>
      <c r="C103" s="111"/>
      <c r="D103" s="111"/>
      <c r="E103" s="132"/>
      <c r="F103" s="132"/>
      <c r="G103" s="215"/>
      <c r="H103" s="132"/>
      <c r="I103" s="111"/>
      <c r="J103" s="111"/>
      <c r="K103" s="132"/>
      <c r="L103" s="132"/>
      <c r="M103" s="215"/>
      <c r="N103" s="132"/>
      <c r="O103" s="103"/>
      <c r="P103" s="103"/>
      <c r="Q103" s="103"/>
    </row>
    <row r="104" spans="2:17" x14ac:dyDescent="0.3">
      <c r="B104" s="132"/>
      <c r="C104" s="111"/>
      <c r="D104" s="111"/>
      <c r="E104" s="132"/>
      <c r="F104" s="132"/>
      <c r="G104" s="215"/>
      <c r="H104" s="132"/>
      <c r="I104" s="111"/>
      <c r="J104" s="111"/>
      <c r="K104" s="132"/>
      <c r="L104" s="132"/>
      <c r="M104" s="215"/>
      <c r="N104" s="132"/>
      <c r="O104" s="103"/>
      <c r="P104" s="103"/>
      <c r="Q104" s="103"/>
    </row>
    <row r="105" spans="2:17" x14ac:dyDescent="0.3">
      <c r="B105" s="132"/>
      <c r="C105" s="111"/>
      <c r="D105" s="111"/>
      <c r="E105" s="132"/>
      <c r="F105" s="132"/>
      <c r="G105" s="215"/>
      <c r="H105" s="132"/>
      <c r="I105" s="111"/>
      <c r="J105" s="111"/>
      <c r="K105" s="132"/>
      <c r="L105" s="132"/>
      <c r="M105" s="215"/>
      <c r="N105" s="132"/>
      <c r="O105" s="103"/>
      <c r="P105" s="103"/>
      <c r="Q105" s="103"/>
    </row>
    <row r="106" spans="2:17" x14ac:dyDescent="0.3">
      <c r="B106" s="132"/>
      <c r="C106" s="111"/>
      <c r="D106" s="111"/>
      <c r="E106" s="132"/>
      <c r="F106" s="132"/>
      <c r="G106" s="215"/>
      <c r="H106" s="132"/>
      <c r="I106" s="111"/>
      <c r="J106" s="111"/>
      <c r="K106" s="132"/>
      <c r="L106" s="132"/>
      <c r="M106" s="215"/>
      <c r="N106" s="132"/>
      <c r="O106" s="103"/>
      <c r="P106" s="103"/>
      <c r="Q106" s="103"/>
    </row>
    <row r="107" spans="2:17" x14ac:dyDescent="0.3">
      <c r="B107" s="132"/>
      <c r="C107" s="111"/>
      <c r="D107" s="111"/>
      <c r="E107" s="132"/>
      <c r="F107" s="132"/>
      <c r="G107" s="215"/>
      <c r="H107" s="132"/>
      <c r="I107" s="111"/>
      <c r="J107" s="111"/>
      <c r="K107" s="132"/>
      <c r="L107" s="132"/>
      <c r="M107" s="215"/>
      <c r="N107" s="132"/>
      <c r="O107" s="103"/>
      <c r="P107" s="103"/>
      <c r="Q107" s="103"/>
    </row>
    <row r="108" spans="2:17" x14ac:dyDescent="0.3">
      <c r="B108" s="132"/>
      <c r="C108" s="111"/>
      <c r="D108" s="111"/>
      <c r="E108" s="132"/>
      <c r="F108" s="132"/>
      <c r="G108" s="215"/>
      <c r="H108" s="132"/>
      <c r="I108" s="111"/>
      <c r="J108" s="111"/>
      <c r="K108" s="132"/>
      <c r="L108" s="132"/>
      <c r="M108" s="215"/>
      <c r="N108" s="132"/>
      <c r="O108" s="103"/>
      <c r="P108" s="103"/>
      <c r="Q108" s="103"/>
    </row>
    <row r="109" spans="2:17" x14ac:dyDescent="0.3">
      <c r="B109" s="132"/>
      <c r="C109" s="111"/>
      <c r="D109" s="111"/>
      <c r="E109" s="132"/>
      <c r="F109" s="132"/>
      <c r="G109" s="215"/>
      <c r="H109" s="132"/>
      <c r="I109" s="111"/>
      <c r="J109" s="111"/>
      <c r="K109" s="132"/>
      <c r="L109" s="132"/>
      <c r="M109" s="215"/>
      <c r="N109" s="132"/>
      <c r="O109" s="103"/>
      <c r="P109" s="103"/>
      <c r="Q109" s="103"/>
    </row>
    <row r="110" spans="2:17" x14ac:dyDescent="0.3">
      <c r="B110" s="132"/>
      <c r="C110" s="111"/>
      <c r="D110" s="111"/>
      <c r="E110" s="132"/>
      <c r="F110" s="132"/>
      <c r="G110" s="215"/>
      <c r="H110" s="132"/>
      <c r="I110" s="111"/>
      <c r="J110" s="111"/>
      <c r="K110" s="132"/>
      <c r="L110" s="132"/>
      <c r="M110" s="215"/>
      <c r="N110" s="132"/>
      <c r="O110" s="103"/>
      <c r="P110" s="103"/>
      <c r="Q110" s="103"/>
    </row>
    <row r="111" spans="2:17" x14ac:dyDescent="0.3">
      <c r="B111" s="132"/>
      <c r="C111" s="111"/>
      <c r="D111" s="111"/>
      <c r="E111" s="132"/>
      <c r="F111" s="132"/>
      <c r="G111" s="215"/>
      <c r="H111" s="132"/>
      <c r="I111" s="111"/>
      <c r="J111" s="111"/>
      <c r="K111" s="132"/>
      <c r="L111" s="132"/>
      <c r="M111" s="215"/>
      <c r="N111" s="132"/>
      <c r="O111" s="103"/>
      <c r="P111" s="103"/>
      <c r="Q111" s="103"/>
    </row>
    <row r="112" spans="2:17" x14ac:dyDescent="0.3">
      <c r="B112" s="132"/>
      <c r="C112" s="111"/>
      <c r="D112" s="111"/>
      <c r="E112" s="132"/>
      <c r="F112" s="132"/>
      <c r="G112" s="215"/>
      <c r="H112" s="132"/>
      <c r="I112" s="111"/>
      <c r="J112" s="111"/>
      <c r="K112" s="132"/>
      <c r="L112" s="132"/>
      <c r="M112" s="215"/>
      <c r="N112" s="132"/>
      <c r="O112" s="103"/>
      <c r="P112" s="103"/>
      <c r="Q112" s="103"/>
    </row>
    <row r="113" spans="2:17" x14ac:dyDescent="0.3">
      <c r="B113" s="132"/>
      <c r="C113" s="111"/>
      <c r="D113" s="111"/>
      <c r="E113" s="132"/>
      <c r="F113" s="132"/>
      <c r="G113" s="215"/>
      <c r="H113" s="132"/>
      <c r="I113" s="111"/>
      <c r="J113" s="111"/>
      <c r="K113" s="132"/>
      <c r="L113" s="132"/>
      <c r="M113" s="215"/>
      <c r="N113" s="132"/>
      <c r="O113" s="103"/>
      <c r="P113" s="103"/>
      <c r="Q113" s="103"/>
    </row>
    <row r="114" spans="2:17" x14ac:dyDescent="0.3">
      <c r="B114" s="132"/>
      <c r="C114" s="111"/>
      <c r="D114" s="111"/>
      <c r="E114" s="132"/>
      <c r="F114" s="132"/>
      <c r="G114" s="215"/>
      <c r="H114" s="132"/>
      <c r="I114" s="111"/>
      <c r="J114" s="111"/>
      <c r="K114" s="132"/>
      <c r="L114" s="132"/>
      <c r="M114" s="215"/>
      <c r="N114" s="132"/>
      <c r="O114" s="103"/>
      <c r="P114" s="103"/>
      <c r="Q114" s="103"/>
    </row>
    <row r="115" spans="2:17" x14ac:dyDescent="0.3">
      <c r="B115" s="132"/>
      <c r="C115" s="111"/>
      <c r="D115" s="111"/>
      <c r="E115" s="132"/>
      <c r="F115" s="132"/>
      <c r="G115" s="215"/>
      <c r="H115" s="132"/>
      <c r="I115" s="111"/>
      <c r="J115" s="111"/>
      <c r="K115" s="132"/>
      <c r="L115" s="132"/>
      <c r="M115" s="215"/>
      <c r="N115" s="132"/>
      <c r="O115" s="103"/>
      <c r="P115" s="103"/>
      <c r="Q115" s="103"/>
    </row>
    <row r="116" spans="2:17" x14ac:dyDescent="0.3">
      <c r="B116" s="132"/>
      <c r="C116" s="111"/>
      <c r="D116" s="111"/>
      <c r="E116" s="132"/>
      <c r="F116" s="132"/>
      <c r="G116" s="215"/>
      <c r="H116" s="132"/>
      <c r="I116" s="111"/>
      <c r="J116" s="111"/>
      <c r="K116" s="132"/>
      <c r="L116" s="132"/>
      <c r="M116" s="215"/>
      <c r="N116" s="132"/>
      <c r="O116" s="103"/>
      <c r="P116" s="103"/>
      <c r="Q116" s="103"/>
    </row>
    <row r="117" spans="2:17" x14ac:dyDescent="0.3">
      <c r="B117" s="132"/>
      <c r="C117" s="111"/>
      <c r="D117" s="111"/>
      <c r="E117" s="132"/>
      <c r="F117" s="132"/>
      <c r="G117" s="215"/>
      <c r="H117" s="132"/>
      <c r="I117" s="111"/>
      <c r="J117" s="111"/>
      <c r="K117" s="132"/>
      <c r="L117" s="132"/>
      <c r="M117" s="215"/>
      <c r="N117" s="132"/>
      <c r="O117" s="103"/>
      <c r="P117" s="103"/>
      <c r="Q117" s="103"/>
    </row>
    <row r="118" spans="2:17" x14ac:dyDescent="0.3">
      <c r="B118" s="132"/>
      <c r="C118" s="111"/>
      <c r="D118" s="111"/>
      <c r="E118" s="132"/>
      <c r="F118" s="132"/>
      <c r="G118" s="215"/>
      <c r="H118" s="132"/>
      <c r="I118" s="111"/>
      <c r="J118" s="111"/>
      <c r="K118" s="132"/>
      <c r="L118" s="132"/>
      <c r="M118" s="215"/>
      <c r="N118" s="132"/>
      <c r="O118" s="103"/>
      <c r="P118" s="103"/>
      <c r="Q118" s="103"/>
    </row>
    <row r="119" spans="2:17" x14ac:dyDescent="0.3">
      <c r="B119" s="132"/>
      <c r="C119" s="111"/>
      <c r="D119" s="111"/>
      <c r="E119" s="132"/>
      <c r="F119" s="132"/>
      <c r="G119" s="215"/>
      <c r="H119" s="132"/>
      <c r="I119" s="111"/>
      <c r="J119" s="111"/>
      <c r="K119" s="132"/>
      <c r="L119" s="132"/>
      <c r="M119" s="215"/>
      <c r="N119" s="132"/>
      <c r="O119" s="103"/>
      <c r="P119" s="103"/>
      <c r="Q119" s="103"/>
    </row>
    <row r="120" spans="2:17" x14ac:dyDescent="0.3">
      <c r="B120" s="132"/>
      <c r="C120" s="111"/>
      <c r="D120" s="111"/>
      <c r="E120" s="132"/>
      <c r="F120" s="132"/>
      <c r="G120" s="215"/>
      <c r="H120" s="132"/>
      <c r="I120" s="111"/>
      <c r="J120" s="111"/>
      <c r="K120" s="132"/>
      <c r="L120" s="132"/>
      <c r="M120" s="215"/>
      <c r="N120" s="132"/>
      <c r="O120" s="103"/>
      <c r="P120" s="103"/>
      <c r="Q120" s="103"/>
    </row>
    <row r="121" spans="2:17" x14ac:dyDescent="0.3">
      <c r="B121" s="132"/>
      <c r="C121" s="111"/>
      <c r="D121" s="111"/>
      <c r="E121" s="132"/>
      <c r="F121" s="132"/>
      <c r="G121" s="215"/>
      <c r="H121" s="132"/>
      <c r="I121" s="111"/>
      <c r="J121" s="111"/>
      <c r="K121" s="132"/>
      <c r="L121" s="132"/>
      <c r="M121" s="215"/>
      <c r="N121" s="132"/>
      <c r="O121" s="103"/>
      <c r="P121" s="103"/>
      <c r="Q121" s="103"/>
    </row>
    <row r="122" spans="2:17" x14ac:dyDescent="0.3">
      <c r="B122" s="132"/>
      <c r="C122" s="111"/>
      <c r="D122" s="111"/>
      <c r="E122" s="132"/>
      <c r="F122" s="132"/>
      <c r="G122" s="215"/>
      <c r="H122" s="132"/>
      <c r="I122" s="111"/>
      <c r="J122" s="111"/>
      <c r="K122" s="132"/>
      <c r="L122" s="132"/>
      <c r="M122" s="215"/>
      <c r="N122" s="132"/>
      <c r="O122" s="103"/>
      <c r="P122" s="103"/>
      <c r="Q122" s="103"/>
    </row>
    <row r="123" spans="2:17" x14ac:dyDescent="0.3">
      <c r="B123" s="132"/>
      <c r="C123" s="111"/>
      <c r="D123" s="111"/>
      <c r="E123" s="132"/>
      <c r="F123" s="132"/>
      <c r="G123" s="215"/>
      <c r="H123" s="132"/>
      <c r="I123" s="111"/>
      <c r="J123" s="111"/>
      <c r="K123" s="132"/>
      <c r="L123" s="132"/>
      <c r="M123" s="215"/>
      <c r="N123" s="132"/>
      <c r="O123" s="103"/>
      <c r="P123" s="103"/>
      <c r="Q123" s="103"/>
    </row>
    <row r="124" spans="2:17" x14ac:dyDescent="0.3">
      <c r="B124" s="132"/>
      <c r="C124" s="111"/>
      <c r="D124" s="111"/>
      <c r="E124" s="132"/>
      <c r="F124" s="132"/>
      <c r="G124" s="215"/>
      <c r="H124" s="132"/>
      <c r="I124" s="111"/>
      <c r="J124" s="111"/>
      <c r="K124" s="132"/>
      <c r="L124" s="132"/>
      <c r="M124" s="215"/>
      <c r="N124" s="132"/>
      <c r="O124" s="103"/>
      <c r="P124" s="103"/>
      <c r="Q124" s="103"/>
    </row>
    <row r="125" spans="2:17" x14ac:dyDescent="0.3">
      <c r="B125" s="132"/>
      <c r="C125" s="111"/>
      <c r="D125" s="111"/>
      <c r="E125" s="132"/>
      <c r="F125" s="132"/>
      <c r="G125" s="215"/>
      <c r="H125" s="132"/>
      <c r="I125" s="111"/>
      <c r="J125" s="111"/>
      <c r="K125" s="132"/>
      <c r="L125" s="132"/>
      <c r="M125" s="215"/>
      <c r="N125" s="132"/>
      <c r="O125" s="103"/>
      <c r="P125" s="103"/>
      <c r="Q125" s="103"/>
    </row>
    <row r="126" spans="2:17" x14ac:dyDescent="0.3">
      <c r="B126" s="132"/>
      <c r="C126" s="111"/>
      <c r="D126" s="111"/>
      <c r="E126" s="132"/>
      <c r="F126" s="132"/>
      <c r="G126" s="215"/>
      <c r="H126" s="132"/>
      <c r="I126" s="111"/>
      <c r="J126" s="111"/>
      <c r="K126" s="132"/>
      <c r="L126" s="132"/>
      <c r="M126" s="215"/>
      <c r="N126" s="132"/>
      <c r="O126" s="103"/>
      <c r="P126" s="103"/>
      <c r="Q126" s="103"/>
    </row>
    <row r="127" spans="2:17" x14ac:dyDescent="0.3">
      <c r="B127" s="132"/>
      <c r="C127" s="111"/>
      <c r="D127" s="111"/>
      <c r="E127" s="132"/>
      <c r="F127" s="132"/>
      <c r="G127" s="215"/>
      <c r="H127" s="132"/>
      <c r="I127" s="111"/>
      <c r="J127" s="111"/>
      <c r="K127" s="132"/>
      <c r="L127" s="132"/>
      <c r="M127" s="215"/>
      <c r="N127" s="132"/>
      <c r="O127" s="103"/>
      <c r="P127" s="103"/>
      <c r="Q127" s="103"/>
    </row>
    <row r="128" spans="2:17" x14ac:dyDescent="0.3">
      <c r="B128" s="132"/>
      <c r="C128" s="111"/>
      <c r="D128" s="111"/>
      <c r="E128" s="132"/>
      <c r="F128" s="132"/>
      <c r="G128" s="215"/>
      <c r="H128" s="132"/>
      <c r="I128" s="111"/>
      <c r="J128" s="111"/>
      <c r="K128" s="132"/>
      <c r="L128" s="132"/>
      <c r="M128" s="215"/>
      <c r="N128" s="132"/>
      <c r="O128" s="103"/>
      <c r="P128" s="103"/>
      <c r="Q128" s="103"/>
    </row>
    <row r="129" spans="2:17" x14ac:dyDescent="0.3">
      <c r="B129" s="132"/>
      <c r="C129" s="111"/>
      <c r="D129" s="111"/>
      <c r="E129" s="132"/>
      <c r="F129" s="132"/>
      <c r="G129" s="215"/>
      <c r="H129" s="132"/>
      <c r="I129" s="111"/>
      <c r="J129" s="111"/>
      <c r="K129" s="132"/>
      <c r="L129" s="132"/>
      <c r="M129" s="215"/>
      <c r="N129" s="132"/>
      <c r="O129" s="103"/>
      <c r="P129" s="103"/>
      <c r="Q129" s="103"/>
    </row>
    <row r="130" spans="2:17" x14ac:dyDescent="0.3">
      <c r="B130" s="132"/>
      <c r="C130" s="111"/>
      <c r="D130" s="111"/>
      <c r="E130" s="132"/>
      <c r="F130" s="132"/>
      <c r="G130" s="215"/>
      <c r="H130" s="132"/>
      <c r="I130" s="111"/>
      <c r="J130" s="111"/>
      <c r="K130" s="132"/>
      <c r="L130" s="132"/>
      <c r="M130" s="215"/>
      <c r="N130" s="132"/>
      <c r="O130" s="103"/>
      <c r="P130" s="103"/>
      <c r="Q130" s="103"/>
    </row>
    <row r="131" spans="2:17" x14ac:dyDescent="0.3">
      <c r="B131" s="132"/>
      <c r="C131" s="111"/>
      <c r="D131" s="111"/>
      <c r="E131" s="132"/>
      <c r="F131" s="132"/>
      <c r="G131" s="215"/>
      <c r="H131" s="132"/>
      <c r="I131" s="111"/>
      <c r="J131" s="111"/>
      <c r="K131" s="132"/>
      <c r="L131" s="132"/>
      <c r="M131" s="215"/>
      <c r="N131" s="132"/>
      <c r="O131" s="103"/>
      <c r="P131" s="103"/>
      <c r="Q131" s="103"/>
    </row>
    <row r="132" spans="2:17" x14ac:dyDescent="0.3">
      <c r="B132" s="132"/>
      <c r="C132" s="111"/>
      <c r="D132" s="111"/>
      <c r="E132" s="132"/>
      <c r="F132" s="132"/>
      <c r="G132" s="215"/>
      <c r="H132" s="132"/>
      <c r="I132" s="111"/>
      <c r="J132" s="111"/>
      <c r="K132" s="132"/>
      <c r="L132" s="132"/>
      <c r="M132" s="215"/>
      <c r="N132" s="132"/>
      <c r="O132" s="103"/>
      <c r="P132" s="103"/>
      <c r="Q132" s="103"/>
    </row>
    <row r="133" spans="2:17" x14ac:dyDescent="0.3">
      <c r="B133" s="132"/>
      <c r="C133" s="111"/>
      <c r="D133" s="111"/>
      <c r="E133" s="132"/>
      <c r="F133" s="132"/>
      <c r="G133" s="215"/>
      <c r="H133" s="132"/>
      <c r="I133" s="111"/>
      <c r="J133" s="111"/>
      <c r="K133" s="132"/>
      <c r="L133" s="132"/>
      <c r="M133" s="215"/>
      <c r="N133" s="132"/>
      <c r="O133" s="103"/>
      <c r="P133" s="103"/>
      <c r="Q133" s="103"/>
    </row>
    <row r="134" spans="2:17" x14ac:dyDescent="0.3">
      <c r="B134" s="132"/>
      <c r="C134" s="111"/>
      <c r="D134" s="111"/>
      <c r="E134" s="132"/>
      <c r="F134" s="132"/>
      <c r="G134" s="215"/>
      <c r="H134" s="132"/>
      <c r="I134" s="111"/>
      <c r="J134" s="111"/>
      <c r="K134" s="132"/>
      <c r="L134" s="132"/>
      <c r="M134" s="215"/>
      <c r="N134" s="132"/>
      <c r="O134" s="103"/>
      <c r="P134" s="103"/>
      <c r="Q134" s="103"/>
    </row>
    <row r="135" spans="2:17" x14ac:dyDescent="0.3">
      <c r="B135" s="132"/>
      <c r="C135" s="111"/>
      <c r="D135" s="111"/>
      <c r="E135" s="132"/>
      <c r="F135" s="132"/>
      <c r="G135" s="215"/>
      <c r="H135" s="132"/>
      <c r="I135" s="111"/>
      <c r="J135" s="111"/>
      <c r="K135" s="132"/>
      <c r="L135" s="132"/>
      <c r="M135" s="215"/>
      <c r="N135" s="132"/>
      <c r="O135" s="103"/>
      <c r="P135" s="103"/>
      <c r="Q135" s="103"/>
    </row>
    <row r="136" spans="2:17" x14ac:dyDescent="0.3">
      <c r="B136" s="132"/>
      <c r="C136" s="111"/>
      <c r="D136" s="111"/>
      <c r="E136" s="132"/>
      <c r="F136" s="132"/>
      <c r="G136" s="215"/>
      <c r="H136" s="132"/>
      <c r="I136" s="111"/>
      <c r="J136" s="111"/>
      <c r="K136" s="132"/>
      <c r="L136" s="132"/>
      <c r="M136" s="215"/>
      <c r="N136" s="132"/>
      <c r="O136" s="103"/>
      <c r="P136" s="103"/>
      <c r="Q136" s="103"/>
    </row>
    <row r="137" spans="2:17" x14ac:dyDescent="0.3">
      <c r="B137" s="132"/>
      <c r="C137" s="111"/>
      <c r="D137" s="111"/>
      <c r="E137" s="132"/>
      <c r="F137" s="132"/>
      <c r="G137" s="215"/>
      <c r="H137" s="132"/>
      <c r="I137" s="111"/>
      <c r="J137" s="111"/>
      <c r="K137" s="132"/>
      <c r="L137" s="132"/>
      <c r="M137" s="215"/>
      <c r="N137" s="132"/>
      <c r="O137" s="103"/>
      <c r="P137" s="103"/>
      <c r="Q137" s="103"/>
    </row>
    <row r="138" spans="2:17" x14ac:dyDescent="0.3">
      <c r="B138" s="132"/>
      <c r="C138" s="111"/>
      <c r="D138" s="111"/>
      <c r="E138" s="132"/>
      <c r="F138" s="132"/>
      <c r="G138" s="215"/>
      <c r="H138" s="132"/>
      <c r="I138" s="111"/>
      <c r="J138" s="111"/>
      <c r="K138" s="132"/>
      <c r="L138" s="132"/>
      <c r="M138" s="215"/>
      <c r="N138" s="132"/>
      <c r="O138" s="103"/>
      <c r="P138" s="103"/>
      <c r="Q138" s="103"/>
    </row>
    <row r="139" spans="2:17" x14ac:dyDescent="0.3">
      <c r="B139" s="132"/>
      <c r="C139" s="111"/>
      <c r="D139" s="111"/>
      <c r="E139" s="132"/>
      <c r="F139" s="132"/>
      <c r="G139" s="215"/>
      <c r="H139" s="132"/>
      <c r="I139" s="111"/>
      <c r="J139" s="111"/>
      <c r="K139" s="132"/>
      <c r="L139" s="132"/>
      <c r="M139" s="215"/>
      <c r="N139" s="132"/>
      <c r="O139" s="103"/>
      <c r="P139" s="103"/>
      <c r="Q139" s="103"/>
    </row>
    <row r="140" spans="2:17" x14ac:dyDescent="0.3">
      <c r="B140" s="132"/>
      <c r="C140" s="111"/>
      <c r="D140" s="111"/>
      <c r="E140" s="132"/>
      <c r="F140" s="132"/>
      <c r="G140" s="215"/>
      <c r="H140" s="132"/>
      <c r="I140" s="111"/>
      <c r="J140" s="111"/>
      <c r="K140" s="132"/>
      <c r="L140" s="132"/>
      <c r="M140" s="215"/>
      <c r="N140" s="132"/>
      <c r="O140" s="103"/>
      <c r="P140" s="103"/>
      <c r="Q140" s="103"/>
    </row>
    <row r="141" spans="2:17" x14ac:dyDescent="0.3">
      <c r="B141" s="132"/>
      <c r="C141" s="111"/>
      <c r="D141" s="111"/>
      <c r="E141" s="132"/>
      <c r="F141" s="132"/>
      <c r="G141" s="215"/>
      <c r="H141" s="132"/>
      <c r="I141" s="111"/>
      <c r="J141" s="111"/>
      <c r="K141" s="132"/>
      <c r="L141" s="132"/>
      <c r="M141" s="215"/>
      <c r="N141" s="132"/>
      <c r="O141" s="103"/>
      <c r="P141" s="103"/>
      <c r="Q141" s="103"/>
    </row>
    <row r="142" spans="2:17" x14ac:dyDescent="0.3">
      <c r="B142" s="132"/>
      <c r="C142" s="111"/>
      <c r="D142" s="111"/>
      <c r="E142" s="132"/>
      <c r="F142" s="132"/>
      <c r="G142" s="215"/>
      <c r="H142" s="132"/>
      <c r="I142" s="111"/>
      <c r="J142" s="111"/>
      <c r="K142" s="132"/>
      <c r="L142" s="132"/>
      <c r="M142" s="215"/>
      <c r="N142" s="132"/>
      <c r="O142" s="103"/>
      <c r="P142" s="103"/>
      <c r="Q142" s="103"/>
    </row>
    <row r="143" spans="2:17" x14ac:dyDescent="0.3">
      <c r="B143" s="132"/>
      <c r="C143" s="111"/>
      <c r="D143" s="111"/>
      <c r="E143" s="132"/>
      <c r="F143" s="132"/>
      <c r="G143" s="215"/>
      <c r="H143" s="132"/>
      <c r="I143" s="111"/>
      <c r="J143" s="111"/>
      <c r="K143" s="132"/>
      <c r="L143" s="132"/>
      <c r="M143" s="215"/>
      <c r="N143" s="132"/>
      <c r="O143" s="103"/>
      <c r="P143" s="103"/>
      <c r="Q143" s="103"/>
    </row>
    <row r="144" spans="2:17" x14ac:dyDescent="0.3">
      <c r="B144" s="132"/>
      <c r="C144" s="111"/>
      <c r="D144" s="111"/>
      <c r="E144" s="132"/>
      <c r="F144" s="132"/>
      <c r="G144" s="215"/>
      <c r="H144" s="132"/>
      <c r="I144" s="111"/>
      <c r="J144" s="111"/>
      <c r="K144" s="132"/>
      <c r="L144" s="132"/>
      <c r="M144" s="215"/>
      <c r="N144" s="132"/>
      <c r="O144" s="103"/>
      <c r="P144" s="103"/>
      <c r="Q144" s="103"/>
    </row>
    <row r="145" spans="2:17" x14ac:dyDescent="0.3">
      <c r="B145" s="132"/>
      <c r="C145" s="111"/>
      <c r="D145" s="111"/>
      <c r="E145" s="132"/>
      <c r="F145" s="132"/>
      <c r="G145" s="215"/>
      <c r="H145" s="132"/>
      <c r="I145" s="111"/>
      <c r="J145" s="111"/>
      <c r="K145" s="132"/>
      <c r="L145" s="132"/>
      <c r="M145" s="215"/>
      <c r="N145" s="132"/>
      <c r="O145" s="103"/>
      <c r="P145" s="103"/>
      <c r="Q145" s="103"/>
    </row>
    <row r="146" spans="2:17" x14ac:dyDescent="0.3">
      <c r="B146" s="132"/>
      <c r="C146" s="111"/>
      <c r="D146" s="111"/>
      <c r="E146" s="132"/>
      <c r="F146" s="132"/>
      <c r="G146" s="215"/>
      <c r="H146" s="132"/>
      <c r="I146" s="111"/>
      <c r="J146" s="111"/>
      <c r="K146" s="132"/>
      <c r="L146" s="132"/>
      <c r="M146" s="215"/>
      <c r="N146" s="132"/>
      <c r="O146" s="103"/>
      <c r="P146" s="103"/>
      <c r="Q146" s="103"/>
    </row>
    <row r="147" spans="2:17" x14ac:dyDescent="0.3">
      <c r="B147" s="132"/>
      <c r="C147" s="111"/>
      <c r="D147" s="111"/>
      <c r="E147" s="132"/>
      <c r="F147" s="132"/>
      <c r="G147" s="215"/>
      <c r="H147" s="132"/>
      <c r="I147" s="111"/>
      <c r="J147" s="111"/>
      <c r="K147" s="132"/>
      <c r="L147" s="132"/>
      <c r="M147" s="215"/>
      <c r="N147" s="132"/>
      <c r="O147" s="103"/>
      <c r="P147" s="103"/>
      <c r="Q147" s="103"/>
    </row>
    <row r="148" spans="2:17" x14ac:dyDescent="0.3">
      <c r="B148" s="132"/>
      <c r="C148" s="111"/>
      <c r="D148" s="111"/>
      <c r="E148" s="132"/>
      <c r="F148" s="132"/>
      <c r="G148" s="215"/>
      <c r="H148" s="132"/>
      <c r="I148" s="111"/>
      <c r="J148" s="111"/>
      <c r="K148" s="132"/>
      <c r="L148" s="132"/>
      <c r="M148" s="215"/>
      <c r="N148" s="132"/>
      <c r="O148" s="103"/>
      <c r="P148" s="103"/>
      <c r="Q148" s="103"/>
    </row>
    <row r="149" spans="2:17" x14ac:dyDescent="0.3">
      <c r="B149" s="132"/>
      <c r="C149" s="111"/>
      <c r="D149" s="111"/>
      <c r="E149" s="132"/>
      <c r="F149" s="132"/>
      <c r="G149" s="215"/>
      <c r="H149" s="132"/>
      <c r="I149" s="111"/>
      <c r="J149" s="111"/>
      <c r="K149" s="132"/>
      <c r="L149" s="132"/>
      <c r="M149" s="215"/>
      <c r="N149" s="132"/>
      <c r="O149" s="103"/>
      <c r="P149" s="103"/>
      <c r="Q149" s="103"/>
    </row>
    <row r="150" spans="2:17" x14ac:dyDescent="0.3">
      <c r="B150" s="132"/>
      <c r="C150" s="111"/>
      <c r="D150" s="111"/>
      <c r="E150" s="132"/>
      <c r="F150" s="132"/>
      <c r="G150" s="215"/>
      <c r="H150" s="132"/>
      <c r="I150" s="111"/>
      <c r="J150" s="111"/>
      <c r="K150" s="132"/>
      <c r="L150" s="132"/>
      <c r="M150" s="215"/>
      <c r="N150" s="132"/>
      <c r="O150" s="103"/>
      <c r="P150" s="103"/>
      <c r="Q150" s="103"/>
    </row>
    <row r="151" spans="2:17" x14ac:dyDescent="0.3">
      <c r="B151" s="132"/>
      <c r="C151" s="111"/>
      <c r="D151" s="111"/>
      <c r="E151" s="132"/>
      <c r="F151" s="132"/>
      <c r="G151" s="215"/>
      <c r="H151" s="132"/>
      <c r="I151" s="111"/>
      <c r="J151" s="111"/>
      <c r="K151" s="132"/>
      <c r="L151" s="132"/>
      <c r="M151" s="215"/>
      <c r="N151" s="132"/>
      <c r="O151" s="103"/>
      <c r="P151" s="103"/>
      <c r="Q151" s="103"/>
    </row>
    <row r="152" spans="2:17" x14ac:dyDescent="0.3">
      <c r="B152" s="132"/>
      <c r="C152" s="111"/>
      <c r="D152" s="111"/>
      <c r="E152" s="132"/>
      <c r="F152" s="132"/>
      <c r="G152" s="215"/>
      <c r="H152" s="132"/>
      <c r="I152" s="111"/>
      <c r="J152" s="111"/>
      <c r="K152" s="132"/>
      <c r="L152" s="132"/>
      <c r="M152" s="215"/>
      <c r="N152" s="132"/>
      <c r="O152" s="103"/>
      <c r="P152" s="103"/>
      <c r="Q152" s="103"/>
    </row>
    <row r="153" spans="2:17" x14ac:dyDescent="0.3">
      <c r="B153" s="132"/>
      <c r="C153" s="111"/>
      <c r="D153" s="111"/>
      <c r="E153" s="132"/>
      <c r="F153" s="132"/>
      <c r="G153" s="215"/>
      <c r="H153" s="132"/>
      <c r="I153" s="111"/>
      <c r="J153" s="111"/>
      <c r="K153" s="132"/>
      <c r="L153" s="132"/>
      <c r="M153" s="215"/>
      <c r="N153" s="132"/>
      <c r="O153" s="103"/>
      <c r="P153" s="103"/>
      <c r="Q153" s="103"/>
    </row>
    <row r="154" spans="2:17" x14ac:dyDescent="0.3">
      <c r="B154" s="132"/>
      <c r="C154" s="111"/>
      <c r="D154" s="111"/>
      <c r="E154" s="132"/>
      <c r="F154" s="132"/>
      <c r="G154" s="215"/>
      <c r="H154" s="132"/>
      <c r="I154" s="111"/>
      <c r="J154" s="111"/>
      <c r="K154" s="132"/>
      <c r="L154" s="132"/>
      <c r="M154" s="215"/>
      <c r="N154" s="132"/>
      <c r="O154" s="103"/>
      <c r="P154" s="103"/>
      <c r="Q154" s="103"/>
    </row>
    <row r="155" spans="2:17" x14ac:dyDescent="0.3">
      <c r="B155" s="132"/>
      <c r="C155" s="111"/>
      <c r="D155" s="111"/>
      <c r="E155" s="132"/>
      <c r="F155" s="132"/>
      <c r="G155" s="215"/>
      <c r="H155" s="132"/>
      <c r="I155" s="111"/>
      <c r="J155" s="111"/>
      <c r="K155" s="132"/>
      <c r="L155" s="132"/>
      <c r="M155" s="215"/>
      <c r="N155" s="132"/>
      <c r="O155" s="103"/>
      <c r="P155" s="103"/>
      <c r="Q155" s="103"/>
    </row>
    <row r="156" spans="2:17" x14ac:dyDescent="0.3">
      <c r="B156" s="132"/>
      <c r="C156" s="111"/>
      <c r="D156" s="111"/>
      <c r="E156" s="132"/>
      <c r="F156" s="132"/>
      <c r="G156" s="215"/>
      <c r="H156" s="132"/>
      <c r="I156" s="111"/>
      <c r="J156" s="111"/>
      <c r="K156" s="132"/>
      <c r="L156" s="132"/>
      <c r="M156" s="215"/>
      <c r="N156" s="132"/>
      <c r="O156" s="103"/>
      <c r="P156" s="103"/>
      <c r="Q156" s="103"/>
    </row>
    <row r="157" spans="2:17" x14ac:dyDescent="0.3">
      <c r="B157" s="132"/>
      <c r="C157" s="111"/>
      <c r="D157" s="111"/>
      <c r="E157" s="132"/>
      <c r="F157" s="132"/>
      <c r="G157" s="215"/>
      <c r="H157" s="132"/>
      <c r="I157" s="111"/>
      <c r="J157" s="111"/>
      <c r="K157" s="132"/>
      <c r="L157" s="132"/>
      <c r="M157" s="215"/>
      <c r="N157" s="132"/>
      <c r="O157" s="103"/>
      <c r="P157" s="103"/>
      <c r="Q157" s="103"/>
    </row>
    <row r="158" spans="2:17" x14ac:dyDescent="0.3">
      <c r="B158" s="132"/>
      <c r="C158" s="111"/>
      <c r="D158" s="111"/>
      <c r="E158" s="132"/>
      <c r="F158" s="132"/>
      <c r="G158" s="215"/>
      <c r="H158" s="132"/>
      <c r="I158" s="111"/>
      <c r="J158" s="111"/>
      <c r="K158" s="132"/>
      <c r="L158" s="132"/>
      <c r="M158" s="215"/>
      <c r="N158" s="132"/>
      <c r="O158" s="103"/>
      <c r="P158" s="103"/>
      <c r="Q158" s="103"/>
    </row>
    <row r="159" spans="2:17" x14ac:dyDescent="0.3">
      <c r="B159" s="132"/>
      <c r="C159" s="111"/>
      <c r="D159" s="111"/>
      <c r="E159" s="132"/>
      <c r="F159" s="132"/>
      <c r="G159" s="215"/>
      <c r="H159" s="132"/>
      <c r="I159" s="111"/>
      <c r="J159" s="111"/>
      <c r="K159" s="132"/>
      <c r="L159" s="132"/>
      <c r="M159" s="215"/>
      <c r="N159" s="132"/>
      <c r="O159" s="103"/>
      <c r="P159" s="103"/>
      <c r="Q159" s="103"/>
    </row>
    <row r="160" spans="2:17" x14ac:dyDescent="0.3">
      <c r="B160" s="132"/>
      <c r="C160" s="111"/>
      <c r="D160" s="111"/>
      <c r="E160" s="132"/>
      <c r="F160" s="132"/>
      <c r="G160" s="215"/>
      <c r="H160" s="132"/>
      <c r="I160" s="111"/>
      <c r="J160" s="111"/>
      <c r="K160" s="132"/>
      <c r="L160" s="132"/>
      <c r="M160" s="215"/>
      <c r="N160" s="132"/>
      <c r="O160" s="103"/>
      <c r="P160" s="103"/>
      <c r="Q160" s="103"/>
    </row>
    <row r="161" spans="2:17" x14ac:dyDescent="0.3">
      <c r="B161" s="132"/>
      <c r="C161" s="111"/>
      <c r="D161" s="111"/>
      <c r="E161" s="132"/>
      <c r="F161" s="132"/>
      <c r="G161" s="215"/>
      <c r="H161" s="132"/>
      <c r="I161" s="111"/>
      <c r="J161" s="111"/>
      <c r="K161" s="132"/>
      <c r="L161" s="132"/>
      <c r="M161" s="215"/>
      <c r="N161" s="132"/>
      <c r="O161" s="103"/>
      <c r="P161" s="103"/>
      <c r="Q161" s="103"/>
    </row>
    <row r="162" spans="2:17" x14ac:dyDescent="0.3">
      <c r="B162" s="132"/>
      <c r="C162" s="111"/>
      <c r="D162" s="111"/>
      <c r="E162" s="132"/>
      <c r="F162" s="132"/>
      <c r="G162" s="215"/>
      <c r="H162" s="132"/>
      <c r="I162" s="111"/>
      <c r="J162" s="111"/>
      <c r="K162" s="132"/>
      <c r="L162" s="132"/>
      <c r="M162" s="215"/>
      <c r="N162" s="132"/>
      <c r="O162" s="103"/>
      <c r="P162" s="103"/>
      <c r="Q162" s="103"/>
    </row>
    <row r="163" spans="2:17" x14ac:dyDescent="0.3">
      <c r="B163" s="132"/>
      <c r="C163" s="111"/>
      <c r="D163" s="111"/>
      <c r="E163" s="132"/>
      <c r="F163" s="132"/>
      <c r="G163" s="215"/>
      <c r="H163" s="132"/>
      <c r="I163" s="111"/>
      <c r="J163" s="111"/>
      <c r="K163" s="132"/>
      <c r="L163" s="132"/>
      <c r="M163" s="215"/>
      <c r="N163" s="132"/>
      <c r="O163" s="103"/>
      <c r="P163" s="103"/>
      <c r="Q163" s="103"/>
    </row>
    <row r="164" spans="2:17" x14ac:dyDescent="0.3">
      <c r="B164" s="132"/>
      <c r="C164" s="111"/>
      <c r="D164" s="111"/>
      <c r="E164" s="132"/>
      <c r="F164" s="132"/>
      <c r="G164" s="215"/>
      <c r="H164" s="132"/>
      <c r="I164" s="111"/>
      <c r="J164" s="111"/>
      <c r="K164" s="132"/>
      <c r="L164" s="132"/>
      <c r="M164" s="215"/>
      <c r="N164" s="132"/>
      <c r="O164" s="103"/>
      <c r="P164" s="103"/>
      <c r="Q164" s="103"/>
    </row>
    <row r="165" spans="2:17" x14ac:dyDescent="0.3">
      <c r="B165" s="132"/>
      <c r="C165" s="111"/>
      <c r="D165" s="111"/>
      <c r="E165" s="132"/>
      <c r="F165" s="132"/>
      <c r="G165" s="215"/>
      <c r="H165" s="132"/>
      <c r="I165" s="111"/>
      <c r="J165" s="111"/>
      <c r="K165" s="132"/>
      <c r="L165" s="132"/>
      <c r="M165" s="215"/>
      <c r="N165" s="132"/>
      <c r="O165" s="103"/>
      <c r="P165" s="103"/>
      <c r="Q165" s="103"/>
    </row>
    <row r="166" spans="2:17" x14ac:dyDescent="0.3">
      <c r="B166" s="132"/>
      <c r="C166" s="111"/>
      <c r="D166" s="111"/>
      <c r="E166" s="132"/>
      <c r="F166" s="132"/>
      <c r="G166" s="215"/>
      <c r="H166" s="132"/>
      <c r="I166" s="111"/>
      <c r="J166" s="111"/>
      <c r="K166" s="132"/>
      <c r="L166" s="132"/>
      <c r="M166" s="215"/>
      <c r="N166" s="132"/>
      <c r="O166" s="103"/>
      <c r="P166" s="103"/>
      <c r="Q166" s="103"/>
    </row>
    <row r="167" spans="2:17" x14ac:dyDescent="0.3">
      <c r="B167" s="132"/>
      <c r="C167" s="111"/>
      <c r="D167" s="111"/>
      <c r="E167" s="132"/>
      <c r="F167" s="132"/>
      <c r="G167" s="215"/>
      <c r="H167" s="132"/>
      <c r="I167" s="111"/>
      <c r="J167" s="111"/>
      <c r="K167" s="132"/>
      <c r="L167" s="132"/>
      <c r="M167" s="215"/>
      <c r="N167" s="132"/>
      <c r="O167" s="103"/>
      <c r="P167" s="103"/>
      <c r="Q167" s="103"/>
    </row>
    <row r="168" spans="2:17" x14ac:dyDescent="0.3">
      <c r="B168" s="132"/>
      <c r="C168" s="111"/>
      <c r="D168" s="111"/>
      <c r="E168" s="132"/>
      <c r="F168" s="132"/>
      <c r="G168" s="215"/>
      <c r="H168" s="132"/>
      <c r="I168" s="111"/>
      <c r="J168" s="111"/>
      <c r="K168" s="132"/>
      <c r="L168" s="132"/>
      <c r="M168" s="215"/>
      <c r="N168" s="132"/>
      <c r="O168" s="103"/>
      <c r="P168" s="103"/>
      <c r="Q168" s="103"/>
    </row>
    <row r="169" spans="2:17" x14ac:dyDescent="0.3">
      <c r="B169" s="132"/>
      <c r="C169" s="111"/>
      <c r="D169" s="111"/>
      <c r="E169" s="132"/>
      <c r="F169" s="132"/>
      <c r="G169" s="215"/>
      <c r="H169" s="132"/>
      <c r="I169" s="111"/>
      <c r="J169" s="111"/>
      <c r="K169" s="132"/>
      <c r="L169" s="132"/>
      <c r="M169" s="215"/>
      <c r="N169" s="132"/>
      <c r="O169" s="103"/>
      <c r="P169" s="103"/>
      <c r="Q169" s="103"/>
    </row>
    <row r="170" spans="2:17" x14ac:dyDescent="0.3">
      <c r="B170" s="132"/>
      <c r="C170" s="111"/>
      <c r="D170" s="111"/>
      <c r="E170" s="132"/>
      <c r="F170" s="132"/>
      <c r="G170" s="215"/>
      <c r="H170" s="132"/>
      <c r="I170" s="111"/>
      <c r="J170" s="111"/>
      <c r="K170" s="132"/>
      <c r="L170" s="132"/>
      <c r="M170" s="215"/>
      <c r="N170" s="132"/>
      <c r="O170" s="103"/>
      <c r="P170" s="103"/>
      <c r="Q170" s="103"/>
    </row>
    <row r="171" spans="2:17" x14ac:dyDescent="0.3">
      <c r="B171" s="132"/>
      <c r="C171" s="111"/>
      <c r="D171" s="111"/>
      <c r="E171" s="132"/>
      <c r="F171" s="132"/>
      <c r="G171" s="215"/>
      <c r="H171" s="132"/>
      <c r="I171" s="111"/>
      <c r="J171" s="111"/>
      <c r="K171" s="132"/>
      <c r="L171" s="132"/>
      <c r="M171" s="215"/>
      <c r="N171" s="132"/>
      <c r="O171" s="103"/>
      <c r="P171" s="103"/>
      <c r="Q171" s="103"/>
    </row>
    <row r="172" spans="2:17" x14ac:dyDescent="0.3">
      <c r="B172" s="132"/>
      <c r="C172" s="111"/>
      <c r="D172" s="111"/>
      <c r="E172" s="132"/>
      <c r="F172" s="132"/>
      <c r="G172" s="215"/>
      <c r="H172" s="132"/>
      <c r="I172" s="111"/>
      <c r="J172" s="111"/>
      <c r="K172" s="132"/>
      <c r="L172" s="132"/>
      <c r="M172" s="215"/>
      <c r="N172" s="132"/>
      <c r="O172" s="103"/>
      <c r="P172" s="103"/>
      <c r="Q172" s="103"/>
    </row>
    <row r="173" spans="2:17" x14ac:dyDescent="0.3">
      <c r="B173" s="132"/>
      <c r="C173" s="111"/>
      <c r="D173" s="111"/>
      <c r="E173" s="132"/>
      <c r="F173" s="132"/>
      <c r="G173" s="215"/>
      <c r="H173" s="132"/>
      <c r="I173" s="111"/>
      <c r="J173" s="111"/>
      <c r="K173" s="132"/>
      <c r="L173" s="132"/>
      <c r="M173" s="215"/>
      <c r="N173" s="132"/>
      <c r="O173" s="103"/>
      <c r="P173" s="103"/>
      <c r="Q173" s="103"/>
    </row>
    <row r="174" spans="2:17" x14ac:dyDescent="0.3">
      <c r="B174" s="132"/>
      <c r="C174" s="111"/>
      <c r="D174" s="111"/>
      <c r="E174" s="132"/>
      <c r="F174" s="132"/>
      <c r="G174" s="215"/>
      <c r="H174" s="132"/>
      <c r="I174" s="111"/>
      <c r="J174" s="111"/>
      <c r="K174" s="132"/>
      <c r="L174" s="132"/>
      <c r="M174" s="215"/>
      <c r="N174" s="132"/>
      <c r="O174" s="103"/>
      <c r="P174" s="103"/>
      <c r="Q174" s="103"/>
    </row>
    <row r="175" spans="2:17" x14ac:dyDescent="0.3">
      <c r="B175" s="132"/>
      <c r="C175" s="111"/>
      <c r="D175" s="111"/>
      <c r="E175" s="132"/>
      <c r="F175" s="132"/>
      <c r="G175" s="215"/>
      <c r="H175" s="132"/>
      <c r="I175" s="111"/>
      <c r="J175" s="111"/>
      <c r="K175" s="132"/>
      <c r="L175" s="132"/>
      <c r="M175" s="215"/>
      <c r="N175" s="132"/>
      <c r="O175" s="103"/>
      <c r="P175" s="103"/>
      <c r="Q175" s="103"/>
    </row>
    <row r="176" spans="2:17" x14ac:dyDescent="0.3">
      <c r="B176" s="132"/>
      <c r="C176" s="111"/>
      <c r="D176" s="111"/>
      <c r="E176" s="132"/>
      <c r="F176" s="132"/>
      <c r="G176" s="215"/>
      <c r="H176" s="132"/>
      <c r="I176" s="111"/>
      <c r="J176" s="111"/>
      <c r="K176" s="132"/>
      <c r="L176" s="132"/>
      <c r="M176" s="215"/>
      <c r="N176" s="132"/>
      <c r="O176" s="103"/>
      <c r="P176" s="103"/>
      <c r="Q176" s="103"/>
    </row>
    <row r="177" spans="2:17" x14ac:dyDescent="0.3">
      <c r="B177" s="132"/>
      <c r="C177" s="111"/>
      <c r="D177" s="111"/>
      <c r="E177" s="132"/>
      <c r="F177" s="132"/>
      <c r="G177" s="215"/>
      <c r="H177" s="132"/>
      <c r="I177" s="111"/>
      <c r="J177" s="111"/>
      <c r="K177" s="132"/>
      <c r="L177" s="132"/>
      <c r="M177" s="215"/>
      <c r="N177" s="132"/>
      <c r="O177" s="103"/>
      <c r="P177" s="103"/>
      <c r="Q177" s="103"/>
    </row>
    <row r="178" spans="2:17" x14ac:dyDescent="0.3">
      <c r="B178" s="132"/>
      <c r="C178" s="111"/>
      <c r="D178" s="111"/>
      <c r="E178" s="132"/>
      <c r="F178" s="132"/>
      <c r="G178" s="215"/>
      <c r="H178" s="132"/>
      <c r="I178" s="111"/>
      <c r="J178" s="111"/>
      <c r="K178" s="132"/>
      <c r="L178" s="132"/>
      <c r="M178" s="215"/>
      <c r="N178" s="132"/>
      <c r="O178" s="103"/>
      <c r="P178" s="103"/>
      <c r="Q178" s="103"/>
    </row>
    <row r="179" spans="2:17" x14ac:dyDescent="0.3">
      <c r="B179" s="132"/>
      <c r="C179" s="111"/>
      <c r="D179" s="111"/>
      <c r="E179" s="132"/>
      <c r="F179" s="132"/>
      <c r="G179" s="215"/>
      <c r="H179" s="132"/>
      <c r="I179" s="111"/>
      <c r="J179" s="111"/>
      <c r="K179" s="132"/>
      <c r="L179" s="132"/>
      <c r="M179" s="215"/>
      <c r="N179" s="132"/>
      <c r="O179" s="103"/>
      <c r="P179" s="103"/>
      <c r="Q179" s="103"/>
    </row>
    <row r="180" spans="2:17" x14ac:dyDescent="0.3">
      <c r="B180" s="132"/>
      <c r="C180" s="111"/>
      <c r="D180" s="111"/>
      <c r="E180" s="132"/>
      <c r="F180" s="132"/>
      <c r="G180" s="215"/>
      <c r="H180" s="132"/>
      <c r="I180" s="111"/>
      <c r="J180" s="111"/>
      <c r="K180" s="132"/>
      <c r="L180" s="132"/>
      <c r="M180" s="215"/>
      <c r="N180" s="132"/>
      <c r="O180" s="103"/>
      <c r="P180" s="103"/>
      <c r="Q180" s="103"/>
    </row>
    <row r="181" spans="2:17" x14ac:dyDescent="0.3">
      <c r="B181" s="132"/>
      <c r="C181" s="111"/>
      <c r="D181" s="111"/>
      <c r="E181" s="132"/>
      <c r="F181" s="132"/>
      <c r="G181" s="215"/>
      <c r="H181" s="132"/>
      <c r="I181" s="111"/>
      <c r="J181" s="111"/>
      <c r="K181" s="132"/>
      <c r="L181" s="132"/>
      <c r="M181" s="215"/>
      <c r="N181" s="132"/>
      <c r="O181" s="103"/>
      <c r="P181" s="103"/>
      <c r="Q181" s="103"/>
    </row>
    <row r="182" spans="2:17" x14ac:dyDescent="0.3">
      <c r="B182" s="132"/>
      <c r="C182" s="111"/>
      <c r="D182" s="111"/>
      <c r="E182" s="132"/>
      <c r="F182" s="132"/>
      <c r="G182" s="215"/>
      <c r="H182" s="132"/>
      <c r="I182" s="111"/>
      <c r="J182" s="111"/>
      <c r="K182" s="132"/>
      <c r="L182" s="132"/>
      <c r="M182" s="215"/>
      <c r="N182" s="132"/>
      <c r="O182" s="103"/>
      <c r="P182" s="103"/>
      <c r="Q182" s="103"/>
    </row>
    <row r="183" spans="2:17" x14ac:dyDescent="0.3">
      <c r="B183" s="132"/>
      <c r="C183" s="111"/>
      <c r="D183" s="111"/>
      <c r="E183" s="132"/>
      <c r="F183" s="132"/>
      <c r="G183" s="215"/>
      <c r="H183" s="132"/>
      <c r="I183" s="111"/>
      <c r="J183" s="111"/>
      <c r="K183" s="132"/>
      <c r="L183" s="132"/>
      <c r="M183" s="215"/>
      <c r="N183" s="132"/>
      <c r="O183" s="103"/>
      <c r="P183" s="103"/>
      <c r="Q183" s="103"/>
    </row>
    <row r="184" spans="2:17" x14ac:dyDescent="0.3">
      <c r="B184" s="132"/>
      <c r="C184" s="111"/>
      <c r="D184" s="111"/>
      <c r="E184" s="132"/>
      <c r="F184" s="132"/>
      <c r="G184" s="215"/>
      <c r="H184" s="132"/>
      <c r="I184" s="111"/>
      <c r="J184" s="111"/>
      <c r="K184" s="132"/>
      <c r="L184" s="132"/>
      <c r="M184" s="215"/>
      <c r="N184" s="132"/>
      <c r="O184" s="103"/>
      <c r="P184" s="103"/>
      <c r="Q184" s="103"/>
    </row>
    <row r="185" spans="2:17" x14ac:dyDescent="0.3">
      <c r="B185" s="132"/>
      <c r="C185" s="111"/>
      <c r="D185" s="111"/>
      <c r="E185" s="132"/>
      <c r="F185" s="132"/>
      <c r="G185" s="215"/>
      <c r="H185" s="132"/>
      <c r="I185" s="111"/>
      <c r="J185" s="111"/>
      <c r="K185" s="132"/>
      <c r="L185" s="132"/>
      <c r="M185" s="215"/>
      <c r="N185" s="132"/>
      <c r="O185" s="103"/>
      <c r="P185" s="103"/>
      <c r="Q185" s="103"/>
    </row>
    <row r="186" spans="2:17" x14ac:dyDescent="0.3">
      <c r="B186" s="132"/>
      <c r="C186" s="111"/>
      <c r="D186" s="111"/>
      <c r="E186" s="132"/>
      <c r="F186" s="132"/>
      <c r="G186" s="215"/>
      <c r="H186" s="132"/>
      <c r="I186" s="111"/>
      <c r="J186" s="111"/>
      <c r="K186" s="132"/>
      <c r="L186" s="132"/>
      <c r="M186" s="215"/>
      <c r="N186" s="132"/>
      <c r="O186" s="103"/>
      <c r="P186" s="103"/>
      <c r="Q186" s="103"/>
    </row>
    <row r="187" spans="2:17" x14ac:dyDescent="0.3">
      <c r="B187" s="132"/>
      <c r="C187" s="111"/>
      <c r="D187" s="111"/>
      <c r="E187" s="132"/>
      <c r="F187" s="132"/>
      <c r="G187" s="215"/>
      <c r="H187" s="132"/>
      <c r="I187" s="111"/>
      <c r="J187" s="111"/>
      <c r="K187" s="132"/>
      <c r="L187" s="132"/>
      <c r="M187" s="215"/>
      <c r="N187" s="132"/>
      <c r="O187" s="103"/>
      <c r="P187" s="103"/>
      <c r="Q187" s="103"/>
    </row>
    <row r="188" spans="2:17" x14ac:dyDescent="0.3">
      <c r="B188" s="132"/>
      <c r="C188" s="111"/>
      <c r="D188" s="111"/>
      <c r="E188" s="132"/>
      <c r="F188" s="132"/>
      <c r="G188" s="215"/>
      <c r="H188" s="132"/>
      <c r="I188" s="111"/>
      <c r="J188" s="111"/>
      <c r="K188" s="132"/>
      <c r="L188" s="132"/>
      <c r="M188" s="215"/>
      <c r="N188" s="132"/>
      <c r="O188" s="103"/>
      <c r="P188" s="103"/>
      <c r="Q188" s="103"/>
    </row>
    <row r="189" spans="2:17" x14ac:dyDescent="0.3">
      <c r="B189" s="132"/>
      <c r="C189" s="111"/>
      <c r="D189" s="111"/>
      <c r="E189" s="132"/>
      <c r="F189" s="132"/>
      <c r="G189" s="215"/>
      <c r="H189" s="132"/>
      <c r="I189" s="111"/>
      <c r="J189" s="111"/>
      <c r="K189" s="132"/>
      <c r="L189" s="132"/>
      <c r="M189" s="215"/>
      <c r="N189" s="132"/>
      <c r="O189" s="103"/>
      <c r="P189" s="103"/>
      <c r="Q189" s="103"/>
    </row>
    <row r="190" spans="2:17" x14ac:dyDescent="0.3">
      <c r="B190" s="132"/>
      <c r="C190" s="111"/>
      <c r="D190" s="111"/>
      <c r="E190" s="132"/>
      <c r="F190" s="132"/>
      <c r="G190" s="215"/>
      <c r="H190" s="132"/>
      <c r="I190" s="111"/>
      <c r="J190" s="111"/>
      <c r="K190" s="132"/>
      <c r="L190" s="132"/>
      <c r="M190" s="215"/>
      <c r="N190" s="132"/>
      <c r="O190" s="103"/>
      <c r="P190" s="103"/>
      <c r="Q190" s="103"/>
    </row>
    <row r="191" spans="2:17" x14ac:dyDescent="0.3">
      <c r="B191" s="132"/>
      <c r="C191" s="111"/>
      <c r="D191" s="111"/>
      <c r="E191" s="132"/>
      <c r="F191" s="132"/>
      <c r="G191" s="215"/>
      <c r="H191" s="132"/>
      <c r="I191" s="111"/>
      <c r="J191" s="111"/>
      <c r="K191" s="132"/>
      <c r="L191" s="132"/>
      <c r="M191" s="215"/>
      <c r="N191" s="132"/>
      <c r="O191" s="103"/>
      <c r="P191" s="103"/>
      <c r="Q191" s="103"/>
    </row>
    <row r="192" spans="2:17" x14ac:dyDescent="0.3">
      <c r="B192" s="132"/>
      <c r="C192" s="111"/>
      <c r="D192" s="111"/>
      <c r="E192" s="132"/>
      <c r="F192" s="132"/>
      <c r="G192" s="215"/>
      <c r="H192" s="132"/>
      <c r="I192" s="111"/>
      <c r="J192" s="111"/>
      <c r="K192" s="132"/>
      <c r="L192" s="132"/>
      <c r="M192" s="215"/>
      <c r="N192" s="132"/>
      <c r="O192" s="103"/>
      <c r="P192" s="103"/>
      <c r="Q192" s="103"/>
    </row>
    <row r="193" spans="2:17" x14ac:dyDescent="0.3">
      <c r="B193" s="132"/>
      <c r="C193" s="111"/>
      <c r="D193" s="111"/>
      <c r="E193" s="132"/>
      <c r="F193" s="132"/>
      <c r="G193" s="215"/>
      <c r="H193" s="132"/>
      <c r="I193" s="111"/>
      <c r="J193" s="111"/>
      <c r="K193" s="132"/>
      <c r="L193" s="132"/>
      <c r="M193" s="215"/>
      <c r="N193" s="132"/>
      <c r="O193" s="103"/>
      <c r="P193" s="103"/>
      <c r="Q193" s="103"/>
    </row>
    <row r="194" spans="2:17" x14ac:dyDescent="0.3">
      <c r="B194" s="132"/>
      <c r="C194" s="111"/>
      <c r="D194" s="111"/>
      <c r="E194" s="132"/>
      <c r="F194" s="132"/>
      <c r="G194" s="215"/>
      <c r="H194" s="132"/>
      <c r="I194" s="111"/>
      <c r="J194" s="111"/>
      <c r="K194" s="132"/>
      <c r="L194" s="132"/>
      <c r="M194" s="215"/>
      <c r="N194" s="132"/>
      <c r="O194" s="103"/>
      <c r="P194" s="103"/>
      <c r="Q194" s="103"/>
    </row>
    <row r="195" spans="2:17" x14ac:dyDescent="0.3">
      <c r="B195" s="132"/>
      <c r="C195" s="111"/>
      <c r="D195" s="111"/>
      <c r="E195" s="132"/>
      <c r="F195" s="132"/>
      <c r="G195" s="215"/>
      <c r="H195" s="132"/>
      <c r="I195" s="111"/>
      <c r="J195" s="111"/>
      <c r="K195" s="132"/>
      <c r="L195" s="132"/>
      <c r="M195" s="215"/>
      <c r="N195" s="132"/>
      <c r="O195" s="103"/>
      <c r="P195" s="103"/>
      <c r="Q195" s="103"/>
    </row>
    <row r="196" spans="2:17" x14ac:dyDescent="0.3">
      <c r="B196" s="132"/>
      <c r="C196" s="111"/>
      <c r="D196" s="111"/>
      <c r="E196" s="132"/>
      <c r="F196" s="132"/>
      <c r="G196" s="215"/>
      <c r="H196" s="132"/>
      <c r="I196" s="111"/>
      <c r="J196" s="111"/>
      <c r="K196" s="132"/>
      <c r="L196" s="132"/>
      <c r="M196" s="215"/>
      <c r="N196" s="132"/>
      <c r="O196" s="103"/>
      <c r="P196" s="103"/>
      <c r="Q196" s="103"/>
    </row>
    <row r="197" spans="2:17" x14ac:dyDescent="0.3">
      <c r="B197" s="132"/>
      <c r="C197" s="111"/>
      <c r="D197" s="111"/>
      <c r="E197" s="132"/>
      <c r="F197" s="132"/>
      <c r="G197" s="215"/>
      <c r="H197" s="132"/>
      <c r="I197" s="111"/>
      <c r="J197" s="111"/>
      <c r="K197" s="132"/>
      <c r="L197" s="132"/>
      <c r="M197" s="215"/>
      <c r="N197" s="132"/>
      <c r="O197" s="103"/>
      <c r="P197" s="103"/>
      <c r="Q197" s="103"/>
    </row>
    <row r="198" spans="2:17" x14ac:dyDescent="0.3">
      <c r="B198" s="132"/>
      <c r="C198" s="111"/>
      <c r="D198" s="111"/>
      <c r="E198" s="132"/>
      <c r="F198" s="132"/>
      <c r="G198" s="215"/>
      <c r="H198" s="132"/>
      <c r="I198" s="111"/>
      <c r="J198" s="111"/>
      <c r="K198" s="132"/>
      <c r="L198" s="132"/>
      <c r="M198" s="215"/>
      <c r="N198" s="132"/>
      <c r="O198" s="103"/>
      <c r="P198" s="103"/>
      <c r="Q198" s="103"/>
    </row>
    <row r="199" spans="2:17" x14ac:dyDescent="0.3">
      <c r="B199" s="132"/>
      <c r="C199" s="111"/>
      <c r="D199" s="111"/>
      <c r="E199" s="132"/>
      <c r="F199" s="132"/>
      <c r="G199" s="215"/>
      <c r="H199" s="132"/>
      <c r="I199" s="111"/>
      <c r="J199" s="111"/>
      <c r="K199" s="132"/>
      <c r="L199" s="132"/>
      <c r="M199" s="215"/>
      <c r="N199" s="132"/>
      <c r="O199" s="103"/>
      <c r="P199" s="103"/>
      <c r="Q199" s="103"/>
    </row>
    <row r="200" spans="2:17" x14ac:dyDescent="0.3">
      <c r="B200" s="132"/>
      <c r="C200" s="111"/>
      <c r="D200" s="111"/>
      <c r="E200" s="132"/>
      <c r="F200" s="132"/>
      <c r="G200" s="215"/>
      <c r="H200" s="132"/>
      <c r="I200" s="111"/>
      <c r="J200" s="111"/>
      <c r="K200" s="132"/>
      <c r="L200" s="132"/>
      <c r="M200" s="215"/>
      <c r="N200" s="132"/>
      <c r="O200" s="103"/>
      <c r="P200" s="103"/>
      <c r="Q200" s="103"/>
    </row>
    <row r="201" spans="2:17" x14ac:dyDescent="0.3">
      <c r="B201" s="132"/>
      <c r="C201" s="111"/>
      <c r="D201" s="111"/>
      <c r="E201" s="132"/>
      <c r="F201" s="132"/>
      <c r="G201" s="215"/>
      <c r="H201" s="132"/>
      <c r="I201" s="111"/>
      <c r="J201" s="111"/>
      <c r="K201" s="132"/>
      <c r="L201" s="132"/>
      <c r="M201" s="215"/>
      <c r="N201" s="132"/>
      <c r="O201" s="103"/>
      <c r="P201" s="103"/>
      <c r="Q201" s="103"/>
    </row>
    <row r="202" spans="2:17" x14ac:dyDescent="0.3">
      <c r="B202" s="132"/>
      <c r="C202" s="111"/>
      <c r="D202" s="111"/>
      <c r="E202" s="132"/>
      <c r="F202" s="132"/>
      <c r="G202" s="215"/>
      <c r="H202" s="132"/>
      <c r="I202" s="111"/>
      <c r="J202" s="111"/>
      <c r="K202" s="132"/>
      <c r="L202" s="132"/>
      <c r="M202" s="215"/>
      <c r="N202" s="132"/>
      <c r="O202" s="103"/>
      <c r="P202" s="103"/>
      <c r="Q202" s="103"/>
    </row>
    <row r="203" spans="2:17" x14ac:dyDescent="0.3">
      <c r="B203" s="132"/>
      <c r="C203" s="111"/>
      <c r="D203" s="111"/>
      <c r="E203" s="132"/>
      <c r="F203" s="132"/>
      <c r="G203" s="215"/>
      <c r="H203" s="132"/>
      <c r="I203" s="111"/>
      <c r="J203" s="111"/>
      <c r="K203" s="132"/>
      <c r="L203" s="132"/>
      <c r="M203" s="215"/>
      <c r="N203" s="132"/>
      <c r="O203" s="103"/>
      <c r="P203" s="103"/>
      <c r="Q203" s="103"/>
    </row>
    <row r="204" spans="2:17" x14ac:dyDescent="0.3">
      <c r="B204" s="132"/>
      <c r="C204" s="111"/>
      <c r="D204" s="111"/>
      <c r="E204" s="132"/>
      <c r="F204" s="132"/>
      <c r="G204" s="215"/>
      <c r="H204" s="132"/>
      <c r="I204" s="111"/>
      <c r="J204" s="111"/>
      <c r="K204" s="132"/>
      <c r="L204" s="132"/>
      <c r="M204" s="215"/>
      <c r="N204" s="132"/>
      <c r="O204" s="103"/>
      <c r="P204" s="103"/>
      <c r="Q204" s="103"/>
    </row>
    <row r="205" spans="2:17" x14ac:dyDescent="0.3">
      <c r="B205" s="132"/>
      <c r="C205" s="111"/>
      <c r="D205" s="111"/>
      <c r="E205" s="132"/>
      <c r="F205" s="132"/>
      <c r="G205" s="215"/>
      <c r="H205" s="132"/>
      <c r="I205" s="111"/>
      <c r="J205" s="111"/>
      <c r="K205" s="132"/>
      <c r="L205" s="132"/>
      <c r="M205" s="215"/>
      <c r="N205" s="132"/>
      <c r="O205" s="103"/>
      <c r="P205" s="103"/>
      <c r="Q205" s="103"/>
    </row>
    <row r="206" spans="2:17" x14ac:dyDescent="0.3">
      <c r="B206" s="132"/>
      <c r="C206" s="111"/>
      <c r="D206" s="111"/>
      <c r="E206" s="132"/>
      <c r="F206" s="132"/>
      <c r="G206" s="215"/>
      <c r="H206" s="132"/>
      <c r="I206" s="111"/>
      <c r="J206" s="111"/>
      <c r="K206" s="132"/>
      <c r="L206" s="132"/>
      <c r="M206" s="215"/>
      <c r="N206" s="132"/>
      <c r="O206" s="103"/>
      <c r="P206" s="103"/>
      <c r="Q206" s="103"/>
    </row>
    <row r="207" spans="2:17" x14ac:dyDescent="0.3">
      <c r="B207" s="132"/>
      <c r="C207" s="111"/>
      <c r="D207" s="111"/>
      <c r="E207" s="132"/>
      <c r="F207" s="132"/>
      <c r="G207" s="215"/>
      <c r="H207" s="132"/>
      <c r="I207" s="111"/>
      <c r="J207" s="111"/>
      <c r="K207" s="132"/>
      <c r="L207" s="132"/>
      <c r="M207" s="215"/>
      <c r="N207" s="132"/>
      <c r="O207" s="103"/>
      <c r="P207" s="103"/>
      <c r="Q207" s="103"/>
    </row>
    <row r="208" spans="2:17" x14ac:dyDescent="0.3">
      <c r="B208" s="132"/>
      <c r="C208" s="111"/>
      <c r="D208" s="111"/>
      <c r="E208" s="132"/>
      <c r="F208" s="132"/>
      <c r="G208" s="215"/>
      <c r="H208" s="132"/>
      <c r="I208" s="111"/>
      <c r="J208" s="111"/>
      <c r="K208" s="132"/>
      <c r="L208" s="132"/>
      <c r="M208" s="215"/>
      <c r="N208" s="132"/>
      <c r="O208" s="103"/>
      <c r="P208" s="103"/>
      <c r="Q208" s="103"/>
    </row>
    <row r="209" spans="2:17" x14ac:dyDescent="0.3">
      <c r="B209" s="132"/>
      <c r="C209" s="111"/>
      <c r="D209" s="111"/>
      <c r="E209" s="132"/>
      <c r="F209" s="132"/>
      <c r="G209" s="215"/>
      <c r="H209" s="132"/>
      <c r="I209" s="111"/>
      <c r="J209" s="111"/>
      <c r="K209" s="132"/>
      <c r="L209" s="132"/>
      <c r="M209" s="215"/>
      <c r="N209" s="132"/>
      <c r="O209" s="103"/>
      <c r="P209" s="103"/>
      <c r="Q209" s="103"/>
    </row>
    <row r="210" spans="2:17" x14ac:dyDescent="0.3">
      <c r="B210" s="132"/>
      <c r="C210" s="111"/>
      <c r="D210" s="111"/>
      <c r="E210" s="132"/>
      <c r="F210" s="132"/>
      <c r="G210" s="215"/>
      <c r="H210" s="132"/>
      <c r="I210" s="111"/>
      <c r="J210" s="111"/>
      <c r="K210" s="132"/>
      <c r="L210" s="132"/>
      <c r="M210" s="215"/>
      <c r="N210" s="132"/>
      <c r="O210" s="103"/>
      <c r="P210" s="103"/>
      <c r="Q210" s="103"/>
    </row>
    <row r="211" spans="2:17" x14ac:dyDescent="0.3">
      <c r="B211" s="132"/>
      <c r="C211" s="111"/>
      <c r="D211" s="111"/>
      <c r="E211" s="132"/>
      <c r="F211" s="132"/>
      <c r="G211" s="215"/>
      <c r="H211" s="132"/>
      <c r="I211" s="111"/>
      <c r="J211" s="111"/>
      <c r="K211" s="132"/>
      <c r="L211" s="132"/>
      <c r="M211" s="215"/>
      <c r="N211" s="132"/>
      <c r="O211" s="103"/>
      <c r="P211" s="103"/>
      <c r="Q211" s="103"/>
    </row>
    <row r="212" spans="2:17" x14ac:dyDescent="0.3">
      <c r="B212" s="132"/>
      <c r="C212" s="111"/>
      <c r="D212" s="111"/>
      <c r="E212" s="132"/>
      <c r="F212" s="132"/>
      <c r="G212" s="215"/>
      <c r="H212" s="132"/>
      <c r="I212" s="111"/>
      <c r="J212" s="111"/>
      <c r="K212" s="132"/>
      <c r="L212" s="132"/>
      <c r="M212" s="215"/>
      <c r="N212" s="132"/>
      <c r="O212" s="103"/>
      <c r="P212" s="103"/>
      <c r="Q212" s="103"/>
    </row>
    <row r="213" spans="2:17" x14ac:dyDescent="0.3">
      <c r="B213" s="132"/>
      <c r="C213" s="111"/>
      <c r="D213" s="111"/>
      <c r="E213" s="132"/>
      <c r="F213" s="132"/>
      <c r="G213" s="215"/>
      <c r="H213" s="132"/>
      <c r="I213" s="111"/>
      <c r="J213" s="111"/>
      <c r="K213" s="132"/>
      <c r="L213" s="132"/>
      <c r="M213" s="215"/>
      <c r="N213" s="132"/>
      <c r="O213" s="103"/>
      <c r="P213" s="103"/>
      <c r="Q213" s="103"/>
    </row>
    <row r="214" spans="2:17" x14ac:dyDescent="0.3">
      <c r="B214" s="132"/>
      <c r="C214" s="111"/>
      <c r="D214" s="111"/>
      <c r="E214" s="132"/>
      <c r="F214" s="132"/>
      <c r="G214" s="215"/>
      <c r="H214" s="132"/>
      <c r="I214" s="111"/>
      <c r="J214" s="111"/>
      <c r="K214" s="132"/>
      <c r="L214" s="132"/>
      <c r="M214" s="215"/>
      <c r="N214" s="132"/>
      <c r="O214" s="103"/>
      <c r="P214" s="103"/>
      <c r="Q214" s="103"/>
    </row>
    <row r="215" spans="2:17" x14ac:dyDescent="0.3">
      <c r="B215" s="132"/>
      <c r="C215" s="111"/>
      <c r="D215" s="111"/>
      <c r="E215" s="132"/>
      <c r="F215" s="132"/>
      <c r="G215" s="215"/>
      <c r="H215" s="132"/>
      <c r="I215" s="111"/>
      <c r="J215" s="111"/>
      <c r="K215" s="132"/>
      <c r="L215" s="132"/>
      <c r="M215" s="215"/>
      <c r="N215" s="132"/>
      <c r="O215" s="103"/>
      <c r="P215" s="103"/>
      <c r="Q215" s="103"/>
    </row>
    <row r="216" spans="2:17" x14ac:dyDescent="0.3">
      <c r="B216" s="132"/>
      <c r="C216" s="111"/>
      <c r="D216" s="111"/>
      <c r="E216" s="132"/>
      <c r="F216" s="132"/>
      <c r="G216" s="215"/>
      <c r="H216" s="132"/>
      <c r="I216" s="111"/>
      <c r="J216" s="111"/>
      <c r="K216" s="132"/>
      <c r="L216" s="132"/>
      <c r="M216" s="215"/>
      <c r="N216" s="132"/>
      <c r="O216" s="103"/>
      <c r="P216" s="103"/>
      <c r="Q216" s="103"/>
    </row>
    <row r="217" spans="2:17" x14ac:dyDescent="0.3">
      <c r="B217" s="132"/>
      <c r="C217" s="111"/>
      <c r="D217" s="111"/>
      <c r="E217" s="132"/>
      <c r="F217" s="132"/>
      <c r="G217" s="215"/>
      <c r="H217" s="132"/>
      <c r="I217" s="111"/>
      <c r="J217" s="111"/>
      <c r="K217" s="132"/>
      <c r="L217" s="132"/>
      <c r="M217" s="215"/>
      <c r="N217" s="132"/>
      <c r="O217" s="103"/>
      <c r="P217" s="103"/>
      <c r="Q217" s="103"/>
    </row>
    <row r="218" spans="2:17" x14ac:dyDescent="0.3">
      <c r="B218" s="132"/>
      <c r="C218" s="111"/>
      <c r="D218" s="111"/>
      <c r="E218" s="132"/>
      <c r="F218" s="132"/>
      <c r="G218" s="215"/>
      <c r="H218" s="132"/>
      <c r="I218" s="111"/>
      <c r="J218" s="111"/>
      <c r="K218" s="132"/>
      <c r="L218" s="132"/>
      <c r="M218" s="215"/>
      <c r="N218" s="132"/>
      <c r="O218" s="103"/>
      <c r="P218" s="103"/>
      <c r="Q218" s="103"/>
    </row>
    <row r="219" spans="2:17" x14ac:dyDescent="0.3">
      <c r="B219" s="132"/>
      <c r="C219" s="111"/>
      <c r="D219" s="111"/>
      <c r="E219" s="132"/>
      <c r="F219" s="132"/>
      <c r="G219" s="215"/>
      <c r="H219" s="132"/>
      <c r="I219" s="111"/>
      <c r="J219" s="111"/>
      <c r="K219" s="132"/>
      <c r="L219" s="132"/>
      <c r="M219" s="215"/>
      <c r="N219" s="132"/>
      <c r="O219" s="103"/>
      <c r="P219" s="103"/>
      <c r="Q219" s="103"/>
    </row>
    <row r="220" spans="2:17" x14ac:dyDescent="0.3">
      <c r="B220" s="132"/>
      <c r="C220" s="111"/>
      <c r="D220" s="111"/>
      <c r="E220" s="132"/>
      <c r="F220" s="132"/>
      <c r="G220" s="215"/>
      <c r="H220" s="132"/>
      <c r="I220" s="111"/>
      <c r="J220" s="111"/>
      <c r="K220" s="132"/>
      <c r="L220" s="132"/>
      <c r="M220" s="215"/>
      <c r="N220" s="132"/>
      <c r="O220" s="103"/>
      <c r="P220" s="103"/>
      <c r="Q220" s="103"/>
    </row>
    <row r="221" spans="2:17" x14ac:dyDescent="0.3">
      <c r="B221" s="132"/>
      <c r="C221" s="111"/>
      <c r="D221" s="111"/>
      <c r="E221" s="132"/>
      <c r="F221" s="132"/>
      <c r="G221" s="215"/>
      <c r="H221" s="132"/>
      <c r="I221" s="111"/>
      <c r="J221" s="111"/>
      <c r="K221" s="132"/>
      <c r="L221" s="132"/>
      <c r="M221" s="215"/>
      <c r="N221" s="132"/>
      <c r="O221" s="103"/>
      <c r="P221" s="103"/>
      <c r="Q221" s="103"/>
    </row>
    <row r="222" spans="2:17" x14ac:dyDescent="0.3">
      <c r="B222" s="132"/>
      <c r="C222" s="111"/>
      <c r="D222" s="111"/>
      <c r="E222" s="132"/>
      <c r="F222" s="132"/>
      <c r="G222" s="215"/>
      <c r="H222" s="132"/>
      <c r="I222" s="111"/>
      <c r="J222" s="111"/>
      <c r="K222" s="132"/>
      <c r="L222" s="132"/>
      <c r="M222" s="215"/>
      <c r="N222" s="132"/>
      <c r="O222" s="103"/>
      <c r="P222" s="103"/>
      <c r="Q222" s="103"/>
    </row>
    <row r="223" spans="2:17" x14ac:dyDescent="0.3">
      <c r="B223" s="132"/>
      <c r="C223" s="111"/>
      <c r="D223" s="111"/>
      <c r="E223" s="132"/>
      <c r="F223" s="132"/>
      <c r="G223" s="215"/>
      <c r="H223" s="132"/>
      <c r="I223" s="111"/>
      <c r="J223" s="111"/>
      <c r="K223" s="132"/>
      <c r="L223" s="132"/>
      <c r="M223" s="215"/>
      <c r="N223" s="132"/>
      <c r="O223" s="103"/>
      <c r="P223" s="103"/>
      <c r="Q223" s="103"/>
    </row>
    <row r="224" spans="2:17" x14ac:dyDescent="0.3">
      <c r="B224" s="132"/>
      <c r="C224" s="111"/>
      <c r="D224" s="111"/>
      <c r="E224" s="132"/>
      <c r="F224" s="132"/>
      <c r="G224" s="215"/>
      <c r="H224" s="132"/>
      <c r="I224" s="111"/>
      <c r="J224" s="111"/>
      <c r="K224" s="132"/>
      <c r="L224" s="132"/>
      <c r="M224" s="215"/>
      <c r="N224" s="132"/>
      <c r="O224" s="103"/>
      <c r="P224" s="103"/>
      <c r="Q224" s="103"/>
    </row>
    <row r="225" spans="2:17" x14ac:dyDescent="0.3">
      <c r="B225" s="132"/>
      <c r="C225" s="111"/>
      <c r="D225" s="111"/>
      <c r="E225" s="132"/>
      <c r="F225" s="132"/>
      <c r="G225" s="215"/>
      <c r="H225" s="132"/>
      <c r="I225" s="111"/>
      <c r="J225" s="111"/>
      <c r="K225" s="132"/>
      <c r="L225" s="132"/>
      <c r="M225" s="215"/>
      <c r="N225" s="132"/>
      <c r="O225" s="103"/>
      <c r="P225" s="103"/>
      <c r="Q225" s="103"/>
    </row>
    <row r="226" spans="2:17" x14ac:dyDescent="0.3">
      <c r="B226" s="132"/>
      <c r="C226" s="111"/>
      <c r="D226" s="111"/>
      <c r="E226" s="132"/>
      <c r="F226" s="132"/>
      <c r="G226" s="215"/>
      <c r="H226" s="132"/>
      <c r="I226" s="111"/>
      <c r="J226" s="111"/>
      <c r="K226" s="132"/>
      <c r="L226" s="132"/>
      <c r="M226" s="215"/>
      <c r="N226" s="132"/>
      <c r="O226" s="103"/>
      <c r="P226" s="103"/>
      <c r="Q226" s="103"/>
    </row>
    <row r="227" spans="2:17" x14ac:dyDescent="0.3">
      <c r="B227" s="132"/>
      <c r="C227" s="111"/>
      <c r="D227" s="111"/>
      <c r="E227" s="132"/>
      <c r="F227" s="132"/>
      <c r="G227" s="215"/>
      <c r="H227" s="132"/>
      <c r="I227" s="111"/>
      <c r="J227" s="111"/>
      <c r="K227" s="132"/>
      <c r="L227" s="132"/>
      <c r="M227" s="215"/>
      <c r="N227" s="132"/>
      <c r="O227" s="103"/>
      <c r="P227" s="103"/>
      <c r="Q227" s="103"/>
    </row>
    <row r="228" spans="2:17" x14ac:dyDescent="0.3">
      <c r="B228" s="132"/>
      <c r="C228" s="111"/>
      <c r="D228" s="111"/>
      <c r="E228" s="132"/>
      <c r="F228" s="132"/>
      <c r="G228" s="215"/>
      <c r="H228" s="132"/>
      <c r="I228" s="111"/>
      <c r="J228" s="111"/>
      <c r="K228" s="132"/>
      <c r="L228" s="132"/>
      <c r="M228" s="215"/>
      <c r="N228" s="132"/>
      <c r="O228" s="103"/>
      <c r="P228" s="103"/>
      <c r="Q228" s="103"/>
    </row>
    <row r="229" spans="2:17" x14ac:dyDescent="0.3">
      <c r="B229" s="132"/>
      <c r="C229" s="111"/>
      <c r="D229" s="111"/>
      <c r="E229" s="132"/>
      <c r="F229" s="132"/>
      <c r="G229" s="215"/>
      <c r="H229" s="132"/>
      <c r="I229" s="111"/>
      <c r="J229" s="111"/>
      <c r="K229" s="132"/>
      <c r="L229" s="132"/>
      <c r="M229" s="215"/>
      <c r="N229" s="132"/>
      <c r="O229" s="103"/>
      <c r="P229" s="103"/>
      <c r="Q229" s="103"/>
    </row>
    <row r="230" spans="2:17" x14ac:dyDescent="0.3">
      <c r="B230" s="132"/>
      <c r="C230" s="111"/>
      <c r="D230" s="111"/>
      <c r="E230" s="132"/>
      <c r="F230" s="132"/>
      <c r="G230" s="215"/>
      <c r="H230" s="132"/>
      <c r="I230" s="111"/>
      <c r="J230" s="111"/>
      <c r="K230" s="132"/>
      <c r="L230" s="132"/>
      <c r="M230" s="215"/>
      <c r="N230" s="132"/>
      <c r="O230" s="103"/>
      <c r="P230" s="103"/>
      <c r="Q230" s="103"/>
    </row>
    <row r="231" spans="2:17" x14ac:dyDescent="0.3">
      <c r="B231" s="132"/>
      <c r="C231" s="111"/>
      <c r="D231" s="111"/>
      <c r="E231" s="132"/>
      <c r="F231" s="132"/>
      <c r="G231" s="215"/>
      <c r="H231" s="132"/>
      <c r="I231" s="111"/>
      <c r="J231" s="111"/>
      <c r="K231" s="132"/>
      <c r="L231" s="132"/>
      <c r="M231" s="215"/>
      <c r="N231" s="132"/>
      <c r="O231" s="103"/>
      <c r="P231" s="103"/>
      <c r="Q231" s="103"/>
    </row>
    <row r="232" spans="2:17" x14ac:dyDescent="0.3">
      <c r="B232" s="132"/>
      <c r="C232" s="111"/>
      <c r="D232" s="111"/>
      <c r="E232" s="132"/>
      <c r="F232" s="132"/>
      <c r="G232" s="215"/>
      <c r="H232" s="132"/>
      <c r="I232" s="111"/>
      <c r="J232" s="111"/>
      <c r="K232" s="132"/>
      <c r="L232" s="132"/>
      <c r="M232" s="215"/>
      <c r="N232" s="132"/>
      <c r="O232" s="103"/>
      <c r="P232" s="103"/>
      <c r="Q232" s="103"/>
    </row>
    <row r="233" spans="2:17" x14ac:dyDescent="0.3">
      <c r="B233" s="132"/>
      <c r="C233" s="111"/>
      <c r="D233" s="111"/>
      <c r="E233" s="132"/>
      <c r="F233" s="132"/>
      <c r="G233" s="215"/>
      <c r="H233" s="132"/>
      <c r="I233" s="111"/>
      <c r="J233" s="111"/>
      <c r="K233" s="132"/>
      <c r="L233" s="132"/>
      <c r="M233" s="215"/>
      <c r="N233" s="132"/>
      <c r="O233" s="103"/>
      <c r="P233" s="103"/>
      <c r="Q233" s="103"/>
    </row>
    <row r="234" spans="2:17" x14ac:dyDescent="0.3">
      <c r="B234" s="132"/>
      <c r="C234" s="111"/>
      <c r="D234" s="111"/>
      <c r="E234" s="132"/>
      <c r="F234" s="132"/>
      <c r="G234" s="215"/>
      <c r="H234" s="132"/>
      <c r="I234" s="111"/>
      <c r="J234" s="111"/>
      <c r="K234" s="132"/>
      <c r="L234" s="132"/>
      <c r="M234" s="215"/>
      <c r="N234" s="132"/>
      <c r="O234" s="103"/>
      <c r="P234" s="103"/>
      <c r="Q234" s="103"/>
    </row>
    <row r="235" spans="2:17" x14ac:dyDescent="0.3">
      <c r="B235" s="132"/>
      <c r="C235" s="111"/>
      <c r="D235" s="111"/>
      <c r="E235" s="132"/>
      <c r="F235" s="132"/>
      <c r="G235" s="215"/>
      <c r="H235" s="132"/>
      <c r="I235" s="111"/>
      <c r="J235" s="111"/>
      <c r="K235" s="132"/>
      <c r="L235" s="132"/>
      <c r="M235" s="215"/>
      <c r="N235" s="132"/>
      <c r="O235" s="103"/>
      <c r="P235" s="103"/>
      <c r="Q235" s="103"/>
    </row>
    <row r="236" spans="2:17" x14ac:dyDescent="0.3">
      <c r="B236" s="132"/>
      <c r="C236" s="111"/>
      <c r="D236" s="111"/>
      <c r="E236" s="132"/>
      <c r="F236" s="132"/>
      <c r="G236" s="215"/>
      <c r="H236" s="132"/>
      <c r="I236" s="111"/>
      <c r="J236" s="111"/>
      <c r="K236" s="132"/>
      <c r="L236" s="132"/>
      <c r="M236" s="215"/>
      <c r="N236" s="132"/>
      <c r="O236" s="103"/>
      <c r="P236" s="103"/>
      <c r="Q236" s="103"/>
    </row>
    <row r="237" spans="2:17" x14ac:dyDescent="0.3">
      <c r="B237" s="132"/>
      <c r="C237" s="111"/>
      <c r="D237" s="111"/>
      <c r="E237" s="132"/>
      <c r="F237" s="132"/>
      <c r="G237" s="215"/>
      <c r="H237" s="132"/>
      <c r="I237" s="111"/>
      <c r="J237" s="111"/>
      <c r="K237" s="132"/>
      <c r="L237" s="132"/>
      <c r="M237" s="215"/>
      <c r="N237" s="132"/>
      <c r="O237" s="103"/>
      <c r="P237" s="103"/>
      <c r="Q237" s="103"/>
    </row>
    <row r="238" spans="2:17" x14ac:dyDescent="0.3">
      <c r="B238" s="132"/>
      <c r="C238" s="111"/>
      <c r="D238" s="111"/>
      <c r="E238" s="132"/>
      <c r="F238" s="132"/>
      <c r="G238" s="215"/>
      <c r="H238" s="132"/>
      <c r="I238" s="111"/>
      <c r="J238" s="111"/>
      <c r="K238" s="132"/>
      <c r="L238" s="132"/>
      <c r="M238" s="215"/>
      <c r="N238" s="132"/>
      <c r="O238" s="103"/>
      <c r="P238" s="103"/>
      <c r="Q238" s="103"/>
    </row>
    <row r="239" spans="2:17" x14ac:dyDescent="0.3">
      <c r="B239" s="132"/>
      <c r="C239" s="111"/>
      <c r="D239" s="111"/>
      <c r="E239" s="132"/>
      <c r="F239" s="132"/>
      <c r="G239" s="215"/>
      <c r="H239" s="132"/>
      <c r="I239" s="111"/>
      <c r="J239" s="111"/>
      <c r="K239" s="132"/>
      <c r="L239" s="132"/>
      <c r="M239" s="215"/>
      <c r="N239" s="132"/>
      <c r="O239" s="103"/>
      <c r="P239" s="103"/>
      <c r="Q239" s="103"/>
    </row>
    <row r="240" spans="2:17" x14ac:dyDescent="0.3">
      <c r="B240" s="132"/>
      <c r="C240" s="111"/>
      <c r="D240" s="111"/>
      <c r="E240" s="132"/>
      <c r="F240" s="132"/>
      <c r="G240" s="215"/>
      <c r="H240" s="132"/>
      <c r="I240" s="111"/>
      <c r="J240" s="111"/>
      <c r="K240" s="132"/>
      <c r="L240" s="132"/>
      <c r="M240" s="215"/>
      <c r="N240" s="132"/>
      <c r="O240" s="103"/>
      <c r="P240" s="103"/>
      <c r="Q240" s="103"/>
    </row>
    <row r="241" spans="2:17" x14ac:dyDescent="0.3">
      <c r="B241" s="132"/>
      <c r="C241" s="111"/>
      <c r="D241" s="111"/>
      <c r="E241" s="132"/>
      <c r="F241" s="132"/>
      <c r="G241" s="215"/>
      <c r="H241" s="132"/>
      <c r="I241" s="111"/>
      <c r="J241" s="111"/>
      <c r="K241" s="132"/>
      <c r="L241" s="132"/>
      <c r="M241" s="215"/>
      <c r="N241" s="132"/>
      <c r="O241" s="103"/>
      <c r="P241" s="103"/>
      <c r="Q241" s="103"/>
    </row>
    <row r="242" spans="2:17" x14ac:dyDescent="0.3">
      <c r="B242" s="132"/>
      <c r="C242" s="111"/>
      <c r="D242" s="111"/>
      <c r="E242" s="132"/>
      <c r="F242" s="132"/>
      <c r="G242" s="215"/>
      <c r="H242" s="132"/>
      <c r="I242" s="111"/>
      <c r="J242" s="111"/>
      <c r="K242" s="132"/>
      <c r="L242" s="132"/>
      <c r="M242" s="215"/>
      <c r="N242" s="132"/>
      <c r="O242" s="103"/>
      <c r="P242" s="103"/>
      <c r="Q242" s="103"/>
    </row>
    <row r="243" spans="2:17" x14ac:dyDescent="0.3">
      <c r="B243" s="132"/>
      <c r="C243" s="111"/>
      <c r="D243" s="111"/>
      <c r="E243" s="132"/>
      <c r="F243" s="132"/>
      <c r="G243" s="215"/>
      <c r="H243" s="132"/>
      <c r="I243" s="111"/>
      <c r="J243" s="111"/>
      <c r="K243" s="132"/>
      <c r="L243" s="132"/>
      <c r="M243" s="215"/>
      <c r="N243" s="132"/>
      <c r="O243" s="103"/>
      <c r="P243" s="103"/>
      <c r="Q243" s="103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09375" defaultRowHeight="13.8" outlineLevelRow="1" x14ac:dyDescent="0.3"/>
  <cols>
    <col min="1" max="1" width="63.33203125" style="121" bestFit="1" customWidth="1"/>
    <col min="2" max="2" width="12.6640625" style="143" bestFit="1" customWidth="1"/>
    <col min="3" max="4" width="12.44140625" style="129" bestFit="1" customWidth="1"/>
    <col min="5" max="5" width="13.44140625" style="143" bestFit="1" customWidth="1"/>
    <col min="6" max="6" width="14.44140625" style="143" bestFit="1" customWidth="1"/>
    <col min="7" max="7" width="10.6640625" style="223" bestFit="1" customWidth="1"/>
    <col min="8" max="8" width="12.6640625" style="143" bestFit="1" customWidth="1"/>
    <col min="9" max="10" width="12.44140625" style="129" bestFit="1" customWidth="1"/>
    <col min="11" max="12" width="14.44140625" style="143" bestFit="1" customWidth="1"/>
    <col min="13" max="13" width="10.6640625" style="223" bestFit="1" customWidth="1"/>
    <col min="14" max="14" width="16.109375" style="143" bestFit="1" customWidth="1"/>
    <col min="15" max="16384" width="9.109375" style="121"/>
  </cols>
  <sheetData>
    <row r="2" spans="1:19" ht="18" x14ac:dyDescent="0.35">
      <c r="A2" s="5" t="s">
        <v>203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B4" s="138"/>
      <c r="C4" s="97"/>
      <c r="D4" s="97"/>
      <c r="E4" s="138"/>
      <c r="F4" s="138"/>
      <c r="G4" s="219"/>
      <c r="H4" s="138"/>
      <c r="I4" s="97"/>
      <c r="J4" s="97"/>
      <c r="K4" s="138"/>
      <c r="L4" s="138"/>
      <c r="M4" s="219"/>
      <c r="N4" s="110" t="str">
        <f>VALVAL</f>
        <v>млрд. одиниць</v>
      </c>
    </row>
    <row r="5" spans="1:19" s="256" customFormat="1" x14ac:dyDescent="0.25">
      <c r="A5" s="130"/>
      <c r="B5" s="268">
        <v>43830</v>
      </c>
      <c r="C5" s="269"/>
      <c r="D5" s="269"/>
      <c r="E5" s="269"/>
      <c r="F5" s="269"/>
      <c r="G5" s="270"/>
      <c r="H5" s="268">
        <v>43861</v>
      </c>
      <c r="I5" s="269"/>
      <c r="J5" s="269"/>
      <c r="K5" s="269"/>
      <c r="L5" s="269"/>
      <c r="M5" s="270"/>
      <c r="N5" s="123"/>
    </row>
    <row r="6" spans="1:19" s="93" customFormat="1" x14ac:dyDescent="0.25">
      <c r="A6" s="9"/>
      <c r="B6" s="151" t="s">
        <v>5</v>
      </c>
      <c r="C6" s="135" t="s">
        <v>175</v>
      </c>
      <c r="D6" s="135" t="s">
        <v>198</v>
      </c>
      <c r="E6" s="151" t="s">
        <v>163</v>
      </c>
      <c r="F6" s="151" t="s">
        <v>166</v>
      </c>
      <c r="G6" s="228" t="s">
        <v>184</v>
      </c>
      <c r="H6" s="151" t="s">
        <v>5</v>
      </c>
      <c r="I6" s="135" t="s">
        <v>175</v>
      </c>
      <c r="J6" s="135" t="s">
        <v>198</v>
      </c>
      <c r="K6" s="151" t="s">
        <v>163</v>
      </c>
      <c r="L6" s="151" t="s">
        <v>166</v>
      </c>
      <c r="M6" s="228" t="s">
        <v>184</v>
      </c>
      <c r="N6" s="151" t="s">
        <v>64</v>
      </c>
    </row>
    <row r="7" spans="1:19" s="212" customFormat="1" ht="14.4" x14ac:dyDescent="0.25">
      <c r="A7" s="52" t="s">
        <v>146</v>
      </c>
      <c r="B7" s="95"/>
      <c r="C7" s="63"/>
      <c r="D7" s="63"/>
      <c r="E7" s="95">
        <f t="shared" ref="E7:G7" si="0">SUM(E8:E24)</f>
        <v>84.36540679913</v>
      </c>
      <c r="F7" s="95">
        <f t="shared" si="0"/>
        <v>1998.2958985262899</v>
      </c>
      <c r="G7" s="176">
        <f t="shared" si="0"/>
        <v>1</v>
      </c>
      <c r="H7" s="95"/>
      <c r="I7" s="63"/>
      <c r="J7" s="63"/>
      <c r="K7" s="95">
        <f t="shared" ref="K7:N7" si="1">SUM(K8:K24)</f>
        <v>83.428921517189991</v>
      </c>
      <c r="L7" s="95">
        <f t="shared" si="1"/>
        <v>2079.0153526481799</v>
      </c>
      <c r="M7" s="176">
        <f t="shared" si="1"/>
        <v>1</v>
      </c>
      <c r="N7" s="95">
        <f t="shared" si="1"/>
        <v>-1.7889335846010823E-18</v>
      </c>
    </row>
    <row r="8" spans="1:19" s="117" customFormat="1" x14ac:dyDescent="0.25">
      <c r="A8" s="76" t="s">
        <v>115</v>
      </c>
      <c r="B8" s="158">
        <v>32.814109777820001</v>
      </c>
      <c r="C8" s="118">
        <v>1</v>
      </c>
      <c r="D8" s="118">
        <v>23.686199999999999</v>
      </c>
      <c r="E8" s="158">
        <v>32.814109777820001</v>
      </c>
      <c r="F8" s="158">
        <v>777.24156701939</v>
      </c>
      <c r="G8" s="241">
        <v>0.38895200000000002</v>
      </c>
      <c r="H8" s="158">
        <v>32.13825484417</v>
      </c>
      <c r="I8" s="118">
        <v>1</v>
      </c>
      <c r="J8" s="118">
        <v>24.919599999999999</v>
      </c>
      <c r="K8" s="158">
        <v>32.13825484417</v>
      </c>
      <c r="L8" s="158">
        <v>800.87245541479001</v>
      </c>
      <c r="M8" s="241">
        <v>0.38521699999999998</v>
      </c>
      <c r="N8" s="158">
        <v>-3.735E-3</v>
      </c>
    </row>
    <row r="9" spans="1:19" x14ac:dyDescent="0.3">
      <c r="A9" s="203" t="s">
        <v>3</v>
      </c>
      <c r="B9" s="98">
        <v>7.7016550948300004</v>
      </c>
      <c r="C9" s="71">
        <v>1.115502</v>
      </c>
      <c r="D9" s="71">
        <v>26.422000000000001</v>
      </c>
      <c r="E9" s="98">
        <v>8.5912105325399999</v>
      </c>
      <c r="F9" s="98">
        <v>203.49313091561999</v>
      </c>
      <c r="G9" s="198">
        <v>0.10183300000000001</v>
      </c>
      <c r="H9" s="98">
        <v>8.9669004558199994</v>
      </c>
      <c r="I9" s="71">
        <v>1.1025499999999999</v>
      </c>
      <c r="J9" s="71">
        <v>27.475100000000001</v>
      </c>
      <c r="K9" s="98">
        <v>9.88645430561</v>
      </c>
      <c r="L9" s="98">
        <v>246.36648671372001</v>
      </c>
      <c r="M9" s="198">
        <v>0.118502</v>
      </c>
      <c r="N9" s="98">
        <v>1.6667999999999999E-2</v>
      </c>
      <c r="O9" s="103"/>
      <c r="P9" s="103"/>
      <c r="Q9" s="103"/>
    </row>
    <row r="10" spans="1:19" x14ac:dyDescent="0.3">
      <c r="A10" s="203" t="s">
        <v>156</v>
      </c>
      <c r="B10" s="98">
        <v>0.2</v>
      </c>
      <c r="C10" s="71">
        <v>0.76420399999999999</v>
      </c>
      <c r="D10" s="71">
        <v>18.101099999999999</v>
      </c>
      <c r="E10" s="98">
        <v>0.15284089470000001</v>
      </c>
      <c r="F10" s="98">
        <v>3.6202200000000002</v>
      </c>
      <c r="G10" s="198">
        <v>1.812E-3</v>
      </c>
      <c r="H10" s="98">
        <v>0.2</v>
      </c>
      <c r="I10" s="71">
        <v>0.75685800000000003</v>
      </c>
      <c r="J10" s="71">
        <v>18.860600000000002</v>
      </c>
      <c r="K10" s="98">
        <v>0.1513716111</v>
      </c>
      <c r="L10" s="98">
        <v>3.7721200000000001</v>
      </c>
      <c r="M10" s="198">
        <v>1.8140000000000001E-3</v>
      </c>
      <c r="N10" s="98">
        <v>3.0000000000000001E-6</v>
      </c>
      <c r="O10" s="103"/>
      <c r="P10" s="103"/>
      <c r="Q10" s="103"/>
    </row>
    <row r="11" spans="1:19" x14ac:dyDescent="0.3">
      <c r="A11" s="203" t="s">
        <v>15</v>
      </c>
      <c r="B11" s="98">
        <v>8.1922034069999992</v>
      </c>
      <c r="C11" s="71">
        <v>1.3828260000000001</v>
      </c>
      <c r="D11" s="71">
        <v>32.753900000000002</v>
      </c>
      <c r="E11" s="98">
        <v>11.328394219950001</v>
      </c>
      <c r="F11" s="98">
        <v>268.32661117254003</v>
      </c>
      <c r="G11" s="198">
        <v>0.13427800000000001</v>
      </c>
      <c r="H11" s="98">
        <v>8.1922034069999992</v>
      </c>
      <c r="I11" s="71">
        <v>1.376952</v>
      </c>
      <c r="J11" s="71">
        <v>34.313099999999999</v>
      </c>
      <c r="K11" s="98">
        <v>11.280273147440001</v>
      </c>
      <c r="L11" s="98">
        <v>281.09989472473001</v>
      </c>
      <c r="M11" s="198">
        <v>0.13520799999999999</v>
      </c>
      <c r="N11" s="98">
        <v>9.3000000000000005E-4</v>
      </c>
      <c r="O11" s="103"/>
      <c r="P11" s="103"/>
      <c r="Q11" s="103"/>
    </row>
    <row r="12" spans="1:19" x14ac:dyDescent="0.3">
      <c r="A12" s="203" t="s">
        <v>16</v>
      </c>
      <c r="B12" s="98">
        <v>732.25003896043995</v>
      </c>
      <c r="C12" s="71">
        <v>4.2219E-2</v>
      </c>
      <c r="D12" s="71">
        <v>1</v>
      </c>
      <c r="E12" s="98">
        <v>30.914627038500001</v>
      </c>
      <c r="F12" s="98">
        <v>732.25003896043995</v>
      </c>
      <c r="G12" s="198">
        <v>0.36643700000000001</v>
      </c>
      <c r="H12" s="98">
        <v>732.75501265792002</v>
      </c>
      <c r="I12" s="71">
        <v>4.0128999999999998E-2</v>
      </c>
      <c r="J12" s="71">
        <v>1</v>
      </c>
      <c r="K12" s="98">
        <v>29.404766234170001</v>
      </c>
      <c r="L12" s="98">
        <v>732.75501265792002</v>
      </c>
      <c r="M12" s="198">
        <v>0.35245300000000002</v>
      </c>
      <c r="N12" s="98">
        <v>-1.3984E-2</v>
      </c>
      <c r="O12" s="103"/>
      <c r="P12" s="103"/>
      <c r="Q12" s="103"/>
    </row>
    <row r="13" spans="1:19" x14ac:dyDescent="0.3">
      <c r="A13" s="203" t="s">
        <v>95</v>
      </c>
      <c r="B13" s="98">
        <v>61.797514372999998</v>
      </c>
      <c r="C13" s="71">
        <v>9.1299999999999992E-3</v>
      </c>
      <c r="D13" s="71">
        <v>0.21626000000000001</v>
      </c>
      <c r="E13" s="98">
        <v>0.56422433561999996</v>
      </c>
      <c r="F13" s="98">
        <v>13.3643304583</v>
      </c>
      <c r="G13" s="198">
        <v>6.6880000000000004E-3</v>
      </c>
      <c r="H13" s="98">
        <v>61.811992211000003</v>
      </c>
      <c r="I13" s="71">
        <v>9.1859999999999997E-3</v>
      </c>
      <c r="J13" s="71">
        <v>0.22891</v>
      </c>
      <c r="K13" s="98">
        <v>0.56780137470000003</v>
      </c>
      <c r="L13" s="98">
        <v>14.149383137019999</v>
      </c>
      <c r="M13" s="198">
        <v>6.8060000000000004E-3</v>
      </c>
      <c r="N13" s="98">
        <v>1.18E-4</v>
      </c>
      <c r="O13" s="103"/>
      <c r="P13" s="103"/>
      <c r="Q13" s="103"/>
    </row>
    <row r="14" spans="1:19" x14ac:dyDescent="0.3">
      <c r="B14" s="132"/>
      <c r="C14" s="111"/>
      <c r="D14" s="111"/>
      <c r="E14" s="132"/>
      <c r="F14" s="132"/>
      <c r="G14" s="215"/>
      <c r="H14" s="132"/>
      <c r="I14" s="111"/>
      <c r="J14" s="111"/>
      <c r="K14" s="132"/>
      <c r="L14" s="132"/>
      <c r="M14" s="215"/>
      <c r="N14" s="132"/>
      <c r="O14" s="103"/>
      <c r="P14" s="103"/>
      <c r="Q14" s="103"/>
    </row>
    <row r="15" spans="1:19" x14ac:dyDescent="0.3">
      <c r="B15" s="132"/>
      <c r="C15" s="111"/>
      <c r="D15" s="111"/>
      <c r="E15" s="132"/>
      <c r="F15" s="132"/>
      <c r="G15" s="215"/>
      <c r="H15" s="132"/>
      <c r="I15" s="111"/>
      <c r="J15" s="111"/>
      <c r="K15" s="132"/>
      <c r="L15" s="132"/>
      <c r="M15" s="215"/>
      <c r="N15" s="132"/>
      <c r="O15" s="103"/>
      <c r="P15" s="103"/>
      <c r="Q15" s="103"/>
    </row>
    <row r="16" spans="1:19" x14ac:dyDescent="0.3">
      <c r="B16" s="132"/>
      <c r="C16" s="111"/>
      <c r="D16" s="111"/>
      <c r="E16" s="132"/>
      <c r="F16" s="132"/>
      <c r="G16" s="215"/>
      <c r="H16" s="132"/>
      <c r="I16" s="111"/>
      <c r="J16" s="111"/>
      <c r="K16" s="132"/>
      <c r="L16" s="132"/>
      <c r="M16" s="215"/>
      <c r="N16" s="132"/>
      <c r="O16" s="103"/>
      <c r="P16" s="103"/>
      <c r="Q16" s="103"/>
    </row>
    <row r="17" spans="1:19" x14ac:dyDescent="0.3">
      <c r="B17" s="132"/>
      <c r="C17" s="111"/>
      <c r="D17" s="111"/>
      <c r="E17" s="132"/>
      <c r="F17" s="132"/>
      <c r="G17" s="215"/>
      <c r="H17" s="132"/>
      <c r="I17" s="111"/>
      <c r="J17" s="111"/>
      <c r="K17" s="132"/>
      <c r="L17" s="132"/>
      <c r="M17" s="215"/>
      <c r="N17" s="132"/>
      <c r="O17" s="103"/>
      <c r="P17" s="103"/>
      <c r="Q17" s="103"/>
    </row>
    <row r="18" spans="1:19" x14ac:dyDescent="0.3">
      <c r="B18" s="132"/>
      <c r="C18" s="111"/>
      <c r="D18" s="111"/>
      <c r="E18" s="132"/>
      <c r="F18" s="132"/>
      <c r="G18" s="215"/>
      <c r="H18" s="132"/>
      <c r="I18" s="111"/>
      <c r="J18" s="111"/>
      <c r="K18" s="132"/>
      <c r="L18" s="132"/>
      <c r="M18" s="215"/>
      <c r="N18" s="132"/>
      <c r="O18" s="103"/>
      <c r="P18" s="103"/>
      <c r="Q18" s="103"/>
    </row>
    <row r="19" spans="1:19" x14ac:dyDescent="0.3">
      <c r="B19" s="132"/>
      <c r="C19" s="111"/>
      <c r="D19" s="111"/>
      <c r="E19" s="132"/>
      <c r="F19" s="132"/>
      <c r="G19" s="215"/>
      <c r="H19" s="132"/>
      <c r="I19" s="111"/>
      <c r="J19" s="111"/>
      <c r="K19" s="132"/>
      <c r="L19" s="132"/>
      <c r="M19" s="215"/>
      <c r="N19" s="132"/>
      <c r="O19" s="103"/>
      <c r="P19" s="103"/>
      <c r="Q19" s="103"/>
    </row>
    <row r="20" spans="1:19" x14ac:dyDescent="0.3">
      <c r="B20" s="132"/>
      <c r="C20" s="111"/>
      <c r="D20" s="111"/>
      <c r="E20" s="132"/>
      <c r="F20" s="132"/>
      <c r="G20" s="215"/>
      <c r="H20" s="132"/>
      <c r="I20" s="111"/>
      <c r="J20" s="111"/>
      <c r="K20" s="132"/>
      <c r="L20" s="132"/>
      <c r="M20" s="215"/>
      <c r="N20" s="132"/>
      <c r="O20" s="103"/>
      <c r="P20" s="103"/>
      <c r="Q20" s="103"/>
    </row>
    <row r="21" spans="1:19" x14ac:dyDescent="0.3">
      <c r="B21" s="132"/>
      <c r="C21" s="111"/>
      <c r="D21" s="111"/>
      <c r="E21" s="132"/>
      <c r="F21" s="132"/>
      <c r="G21" s="215"/>
      <c r="H21" s="132"/>
      <c r="I21" s="111"/>
      <c r="J21" s="111"/>
      <c r="K21" s="132"/>
      <c r="L21" s="132"/>
      <c r="M21" s="215"/>
      <c r="N21" s="132"/>
      <c r="O21" s="103"/>
      <c r="P21" s="103"/>
      <c r="Q21" s="103"/>
    </row>
    <row r="22" spans="1:19" x14ac:dyDescent="0.3">
      <c r="B22" s="132"/>
      <c r="C22" s="111"/>
      <c r="D22" s="111"/>
      <c r="E22" s="132"/>
      <c r="F22" s="132"/>
      <c r="G22" s="215"/>
      <c r="H22" s="132"/>
      <c r="I22" s="111"/>
      <c r="J22" s="111"/>
      <c r="K22" s="132"/>
      <c r="L22" s="132"/>
      <c r="M22" s="215"/>
      <c r="N22" s="132"/>
      <c r="O22" s="103"/>
      <c r="P22" s="103"/>
      <c r="Q22" s="103"/>
    </row>
    <row r="23" spans="1:19" x14ac:dyDescent="0.3">
      <c r="B23" s="132"/>
      <c r="C23" s="111"/>
      <c r="D23" s="111"/>
      <c r="E23" s="132"/>
      <c r="F23" s="132"/>
      <c r="G23" s="215"/>
      <c r="H23" s="132"/>
      <c r="I23" s="111"/>
      <c r="J23" s="111"/>
      <c r="K23" s="132"/>
      <c r="L23" s="132"/>
      <c r="M23" s="215"/>
      <c r="N23" s="110" t="str">
        <f>VALVAL</f>
        <v>млрд. одиниць</v>
      </c>
      <c r="O23" s="103"/>
      <c r="P23" s="103"/>
      <c r="Q23" s="103"/>
    </row>
    <row r="24" spans="1:19" x14ac:dyDescent="0.3">
      <c r="A24" s="130"/>
      <c r="B24" s="265">
        <v>43830</v>
      </c>
      <c r="C24" s="266"/>
      <c r="D24" s="266"/>
      <c r="E24" s="266"/>
      <c r="F24" s="266"/>
      <c r="G24" s="267"/>
      <c r="H24" s="265">
        <v>43861</v>
      </c>
      <c r="I24" s="266"/>
      <c r="J24" s="266"/>
      <c r="K24" s="266"/>
      <c r="L24" s="266"/>
      <c r="M24" s="267"/>
      <c r="N24" s="123"/>
      <c r="O24" s="256"/>
      <c r="P24" s="256"/>
      <c r="Q24" s="256"/>
      <c r="R24" s="256"/>
      <c r="S24" s="256"/>
    </row>
    <row r="25" spans="1:19" s="207" customFormat="1" x14ac:dyDescent="0.3">
      <c r="A25" s="115"/>
      <c r="B25" s="8" t="s">
        <v>5</v>
      </c>
      <c r="C25" s="225" t="s">
        <v>175</v>
      </c>
      <c r="D25" s="225" t="s">
        <v>198</v>
      </c>
      <c r="E25" s="8" t="s">
        <v>163</v>
      </c>
      <c r="F25" s="8" t="s">
        <v>166</v>
      </c>
      <c r="G25" s="70" t="s">
        <v>184</v>
      </c>
      <c r="H25" s="8" t="s">
        <v>5</v>
      </c>
      <c r="I25" s="225" t="s">
        <v>175</v>
      </c>
      <c r="J25" s="225" t="s">
        <v>198</v>
      </c>
      <c r="K25" s="8" t="s">
        <v>163</v>
      </c>
      <c r="L25" s="8" t="s">
        <v>166</v>
      </c>
      <c r="M25" s="70" t="s">
        <v>184</v>
      </c>
      <c r="N25" s="8" t="s">
        <v>64</v>
      </c>
      <c r="O25" s="196"/>
      <c r="P25" s="196"/>
      <c r="Q25" s="196"/>
    </row>
    <row r="26" spans="1:19" s="60" customFormat="1" ht="14.4" x14ac:dyDescent="0.3">
      <c r="A26" s="201" t="s">
        <v>146</v>
      </c>
      <c r="B26" s="244">
        <f t="shared" ref="B26:M26" si="2">B$27+B$34</f>
        <v>842.95552161309001</v>
      </c>
      <c r="C26" s="224">
        <f t="shared" si="2"/>
        <v>7.8544280000000004</v>
      </c>
      <c r="D26" s="224">
        <f t="shared" si="2"/>
        <v>186.04156</v>
      </c>
      <c r="E26" s="244">
        <f t="shared" si="2"/>
        <v>84.36540679913</v>
      </c>
      <c r="F26" s="244">
        <f t="shared" si="2"/>
        <v>1998.2958985262899</v>
      </c>
      <c r="G26" s="69">
        <f t="shared" si="2"/>
        <v>0.99999899999999997</v>
      </c>
      <c r="H26" s="244">
        <f t="shared" si="2"/>
        <v>844.06436357590997</v>
      </c>
      <c r="I26" s="224">
        <f t="shared" si="2"/>
        <v>7.8053059999999999</v>
      </c>
      <c r="J26" s="224">
        <f t="shared" si="2"/>
        <v>194.50511</v>
      </c>
      <c r="K26" s="244">
        <f t="shared" si="2"/>
        <v>83.428921517189991</v>
      </c>
      <c r="L26" s="244">
        <f t="shared" si="2"/>
        <v>2079.0153526481804</v>
      </c>
      <c r="M26" s="69">
        <f t="shared" si="2"/>
        <v>0.99999899999999986</v>
      </c>
      <c r="N26" s="244">
        <v>9.9999999999999995E-7</v>
      </c>
      <c r="O26" s="47"/>
      <c r="P26" s="47"/>
      <c r="Q26" s="47"/>
    </row>
    <row r="27" spans="1:19" s="64" customFormat="1" ht="14.4" x14ac:dyDescent="0.3">
      <c r="A27" s="77" t="s">
        <v>66</v>
      </c>
      <c r="B27" s="159">
        <f t="shared" ref="B27:M27" si="3">SUM(B$28:B$33)</f>
        <v>826.04474703134997</v>
      </c>
      <c r="C27" s="120">
        <f t="shared" si="3"/>
        <v>4.3138810000000003</v>
      </c>
      <c r="D27" s="120">
        <f t="shared" si="3"/>
        <v>102.17946000000001</v>
      </c>
      <c r="E27" s="159">
        <f t="shared" si="3"/>
        <v>74.362672359849995</v>
      </c>
      <c r="F27" s="159">
        <f t="shared" si="3"/>
        <v>1761.3691300503899</v>
      </c>
      <c r="G27" s="221">
        <f t="shared" si="3"/>
        <v>0.881436</v>
      </c>
      <c r="H27" s="159">
        <f t="shared" si="3"/>
        <v>827.19986396103991</v>
      </c>
      <c r="I27" s="120">
        <f t="shared" si="3"/>
        <v>4.2856750000000003</v>
      </c>
      <c r="J27" s="120">
        <f t="shared" si="3"/>
        <v>106.79731</v>
      </c>
      <c r="K27" s="159">
        <f t="shared" si="3"/>
        <v>73.537067482699996</v>
      </c>
      <c r="L27" s="159">
        <f t="shared" si="3"/>
        <v>1832.5143068508103</v>
      </c>
      <c r="M27" s="221">
        <f t="shared" si="3"/>
        <v>0.88143299999999991</v>
      </c>
      <c r="N27" s="159">
        <v>-9.9999999999999995E-7</v>
      </c>
      <c r="O27" s="56"/>
      <c r="P27" s="56"/>
      <c r="Q27" s="56"/>
    </row>
    <row r="28" spans="1:19" s="248" customFormat="1" outlineLevel="1" x14ac:dyDescent="0.3">
      <c r="A28" s="194" t="s">
        <v>115</v>
      </c>
      <c r="B28" s="51">
        <v>30.948249705870001</v>
      </c>
      <c r="C28" s="30">
        <v>1</v>
      </c>
      <c r="D28" s="30">
        <v>23.686199999999999</v>
      </c>
      <c r="E28" s="51">
        <v>30.948249705870001</v>
      </c>
      <c r="F28" s="51">
        <v>733.04643218316005</v>
      </c>
      <c r="G28" s="126">
        <v>0.366836</v>
      </c>
      <c r="H28" s="51">
        <v>30.339210293320001</v>
      </c>
      <c r="I28" s="30">
        <v>1</v>
      </c>
      <c r="J28" s="30">
        <v>24.919599999999999</v>
      </c>
      <c r="K28" s="51">
        <v>30.339210293320001</v>
      </c>
      <c r="L28" s="51">
        <v>756.04098482543998</v>
      </c>
      <c r="M28" s="126">
        <v>0.363653</v>
      </c>
      <c r="N28" s="51">
        <v>-3.1819999999999999E-3</v>
      </c>
      <c r="O28" s="229"/>
      <c r="P28" s="229"/>
      <c r="Q28" s="229"/>
    </row>
    <row r="29" spans="1:19" outlineLevel="1" x14ac:dyDescent="0.3">
      <c r="A29" s="178" t="s">
        <v>3</v>
      </c>
      <c r="B29" s="98">
        <v>7.2184427593000002</v>
      </c>
      <c r="C29" s="71">
        <v>1.115502</v>
      </c>
      <c r="D29" s="71">
        <v>26.422000000000001</v>
      </c>
      <c r="E29" s="98">
        <v>8.0521862766800005</v>
      </c>
      <c r="F29" s="98">
        <v>190.72569458625</v>
      </c>
      <c r="G29" s="198">
        <v>9.5444000000000001E-2</v>
      </c>
      <c r="H29" s="98">
        <v>8.4728540687400002</v>
      </c>
      <c r="I29" s="71">
        <v>1.1025499999999999</v>
      </c>
      <c r="J29" s="71">
        <v>27.475100000000001</v>
      </c>
      <c r="K29" s="98">
        <v>9.3417435602500003</v>
      </c>
      <c r="L29" s="98">
        <v>232.79251282406</v>
      </c>
      <c r="M29" s="198">
        <v>0.111972</v>
      </c>
      <c r="N29" s="98">
        <v>1.6528000000000001E-2</v>
      </c>
      <c r="O29" s="103"/>
      <c r="P29" s="103"/>
      <c r="Q29" s="103"/>
    </row>
    <row r="30" spans="1:19" outlineLevel="1" x14ac:dyDescent="0.3">
      <c r="A30" s="178" t="s">
        <v>156</v>
      </c>
      <c r="B30" s="98">
        <v>0.2</v>
      </c>
      <c r="C30" s="71">
        <v>0.76420399999999999</v>
      </c>
      <c r="D30" s="71">
        <v>18.101099999999999</v>
      </c>
      <c r="E30" s="98">
        <v>0.15284089470000001</v>
      </c>
      <c r="F30" s="98">
        <v>3.6202200000000002</v>
      </c>
      <c r="G30" s="198">
        <v>1.812E-3</v>
      </c>
      <c r="H30" s="98">
        <v>0.2</v>
      </c>
      <c r="I30" s="71">
        <v>0.75685800000000003</v>
      </c>
      <c r="J30" s="71">
        <v>18.860600000000002</v>
      </c>
      <c r="K30" s="98">
        <v>0.1513716111</v>
      </c>
      <c r="L30" s="98">
        <v>3.7721200000000001</v>
      </c>
      <c r="M30" s="198">
        <v>1.8140000000000001E-3</v>
      </c>
      <c r="N30" s="98">
        <v>3.0000000000000001E-6</v>
      </c>
      <c r="O30" s="103"/>
      <c r="P30" s="103"/>
      <c r="Q30" s="103"/>
    </row>
    <row r="31" spans="1:19" outlineLevel="1" x14ac:dyDescent="0.3">
      <c r="A31" s="178" t="s">
        <v>15</v>
      </c>
      <c r="B31" s="98">
        <v>2.9833158329999998</v>
      </c>
      <c r="C31" s="71">
        <v>1.3828260000000001</v>
      </c>
      <c r="D31" s="71">
        <v>32.753900000000002</v>
      </c>
      <c r="E31" s="98">
        <v>4.1254075563999999</v>
      </c>
      <c r="F31" s="98">
        <v>97.715228462499994</v>
      </c>
      <c r="G31" s="198">
        <v>4.8898999999999998E-2</v>
      </c>
      <c r="H31" s="98">
        <v>2.9833158329999998</v>
      </c>
      <c r="I31" s="71">
        <v>1.376952</v>
      </c>
      <c r="J31" s="71">
        <v>34.313099999999999</v>
      </c>
      <c r="K31" s="98">
        <v>4.1078835338199999</v>
      </c>
      <c r="L31" s="98">
        <v>102.36681450931</v>
      </c>
      <c r="M31" s="198">
        <v>4.9237999999999997E-2</v>
      </c>
      <c r="N31" s="98">
        <v>3.39E-4</v>
      </c>
      <c r="O31" s="103"/>
      <c r="P31" s="103"/>
      <c r="Q31" s="103"/>
    </row>
    <row r="32" spans="1:19" outlineLevel="1" x14ac:dyDescent="0.3">
      <c r="A32" s="178" t="s">
        <v>16</v>
      </c>
      <c r="B32" s="98">
        <v>722.89722436017996</v>
      </c>
      <c r="C32" s="71">
        <v>4.2219E-2</v>
      </c>
      <c r="D32" s="71">
        <v>1</v>
      </c>
      <c r="E32" s="98">
        <v>30.519763590579998</v>
      </c>
      <c r="F32" s="98">
        <v>722.89722436017996</v>
      </c>
      <c r="G32" s="198">
        <v>0.361757</v>
      </c>
      <c r="H32" s="98">
        <v>723.39249155497998</v>
      </c>
      <c r="I32" s="71">
        <v>4.0128999999999998E-2</v>
      </c>
      <c r="J32" s="71">
        <v>1</v>
      </c>
      <c r="K32" s="98">
        <v>29.029057109509999</v>
      </c>
      <c r="L32" s="98">
        <v>723.39249155497998</v>
      </c>
      <c r="M32" s="198">
        <v>0.34794999999999998</v>
      </c>
      <c r="N32" s="98">
        <v>-1.3807E-2</v>
      </c>
      <c r="O32" s="103"/>
      <c r="P32" s="103"/>
      <c r="Q32" s="103"/>
    </row>
    <row r="33" spans="1:17" outlineLevel="1" x14ac:dyDescent="0.3">
      <c r="A33" s="178" t="s">
        <v>95</v>
      </c>
      <c r="B33" s="98">
        <v>61.797514372999998</v>
      </c>
      <c r="C33" s="71">
        <v>9.1299999999999992E-3</v>
      </c>
      <c r="D33" s="71">
        <v>0.21626000000000001</v>
      </c>
      <c r="E33" s="98">
        <v>0.56422433561999996</v>
      </c>
      <c r="F33" s="98">
        <v>13.3643304583</v>
      </c>
      <c r="G33" s="198">
        <v>6.6880000000000004E-3</v>
      </c>
      <c r="H33" s="98">
        <v>61.811992211000003</v>
      </c>
      <c r="I33" s="71">
        <v>9.1859999999999997E-3</v>
      </c>
      <c r="J33" s="71">
        <v>0.22891</v>
      </c>
      <c r="K33" s="98">
        <v>0.56780137470000003</v>
      </c>
      <c r="L33" s="98">
        <v>14.149383137019999</v>
      </c>
      <c r="M33" s="198">
        <v>6.8060000000000004E-3</v>
      </c>
      <c r="N33" s="98">
        <v>1.18E-4</v>
      </c>
      <c r="O33" s="103"/>
      <c r="P33" s="103"/>
      <c r="Q33" s="103"/>
    </row>
    <row r="34" spans="1:17" ht="14.4" x14ac:dyDescent="0.3">
      <c r="A34" s="65" t="s">
        <v>14</v>
      </c>
      <c r="B34" s="227">
        <f t="shared" ref="B34:M34" si="4">SUM(B$35:B$38)</f>
        <v>16.91077458174</v>
      </c>
      <c r="C34" s="204">
        <f t="shared" si="4"/>
        <v>3.5405470000000001</v>
      </c>
      <c r="D34" s="204">
        <f t="shared" si="4"/>
        <v>83.862099999999998</v>
      </c>
      <c r="E34" s="227">
        <f t="shared" si="4"/>
        <v>10.002734439280001</v>
      </c>
      <c r="F34" s="227">
        <f t="shared" si="4"/>
        <v>236.92676847589999</v>
      </c>
      <c r="G34" s="61">
        <f t="shared" si="4"/>
        <v>0.118563</v>
      </c>
      <c r="H34" s="227">
        <f t="shared" si="4"/>
        <v>16.864499614869999</v>
      </c>
      <c r="I34" s="204">
        <f t="shared" si="4"/>
        <v>3.519631</v>
      </c>
      <c r="J34" s="204">
        <f t="shared" si="4"/>
        <v>87.707799999999992</v>
      </c>
      <c r="K34" s="227">
        <f t="shared" si="4"/>
        <v>9.8918540344900006</v>
      </c>
      <c r="L34" s="227">
        <f t="shared" si="4"/>
        <v>246.50104579736998</v>
      </c>
      <c r="M34" s="61">
        <f t="shared" si="4"/>
        <v>0.118566</v>
      </c>
      <c r="N34" s="227">
        <v>1.9999999999999999E-6</v>
      </c>
      <c r="O34" s="103"/>
      <c r="P34" s="103"/>
      <c r="Q34" s="103"/>
    </row>
    <row r="35" spans="1:17" outlineLevel="1" x14ac:dyDescent="0.3">
      <c r="A35" s="178" t="s">
        <v>115</v>
      </c>
      <c r="B35" s="98">
        <v>1.86586007195</v>
      </c>
      <c r="C35" s="71">
        <v>1</v>
      </c>
      <c r="D35" s="71">
        <v>23.686199999999999</v>
      </c>
      <c r="E35" s="98">
        <v>1.86586007195</v>
      </c>
      <c r="F35" s="98">
        <v>44.195134836229997</v>
      </c>
      <c r="G35" s="198">
        <v>2.2116E-2</v>
      </c>
      <c r="H35" s="98">
        <v>1.7990445508499999</v>
      </c>
      <c r="I35" s="71">
        <v>1</v>
      </c>
      <c r="J35" s="71">
        <v>24.919599999999999</v>
      </c>
      <c r="K35" s="98">
        <v>1.7990445508499999</v>
      </c>
      <c r="L35" s="98">
        <v>44.831470589349998</v>
      </c>
      <c r="M35" s="198">
        <v>2.1564E-2</v>
      </c>
      <c r="N35" s="98">
        <v>-5.53E-4</v>
      </c>
      <c r="O35" s="103"/>
      <c r="P35" s="103"/>
      <c r="Q35" s="103"/>
    </row>
    <row r="36" spans="1:17" outlineLevel="1" x14ac:dyDescent="0.3">
      <c r="A36" s="178" t="s">
        <v>3</v>
      </c>
      <c r="B36" s="98">
        <v>0.48321233552999998</v>
      </c>
      <c r="C36" s="71">
        <v>1.115502</v>
      </c>
      <c r="D36" s="71">
        <v>26.422000000000001</v>
      </c>
      <c r="E36" s="98">
        <v>0.53902425586000002</v>
      </c>
      <c r="F36" s="98">
        <v>12.76743632937</v>
      </c>
      <c r="G36" s="198">
        <v>6.3889999999999997E-3</v>
      </c>
      <c r="H36" s="98">
        <v>0.49404638707999998</v>
      </c>
      <c r="I36" s="71">
        <v>1.1025499999999999</v>
      </c>
      <c r="J36" s="71">
        <v>27.475100000000001</v>
      </c>
      <c r="K36" s="98">
        <v>0.54471074535999997</v>
      </c>
      <c r="L36" s="98">
        <v>13.57397388966</v>
      </c>
      <c r="M36" s="198">
        <v>6.5290000000000001E-3</v>
      </c>
      <c r="N36" s="98">
        <v>1.3999999999999999E-4</v>
      </c>
      <c r="O36" s="103"/>
      <c r="P36" s="103"/>
      <c r="Q36" s="103"/>
    </row>
    <row r="37" spans="1:17" outlineLevel="1" x14ac:dyDescent="0.3">
      <c r="A37" s="178" t="s">
        <v>15</v>
      </c>
      <c r="B37" s="98">
        <v>5.2088875740000002</v>
      </c>
      <c r="C37" s="71">
        <v>1.3828260000000001</v>
      </c>
      <c r="D37" s="71">
        <v>32.753900000000002</v>
      </c>
      <c r="E37" s="98">
        <v>7.2029866635499999</v>
      </c>
      <c r="F37" s="98">
        <v>170.61138271004</v>
      </c>
      <c r="G37" s="198">
        <v>8.5377999999999996E-2</v>
      </c>
      <c r="H37" s="98">
        <v>5.2088875740000002</v>
      </c>
      <c r="I37" s="71">
        <v>1.376952</v>
      </c>
      <c r="J37" s="71">
        <v>34.313099999999999</v>
      </c>
      <c r="K37" s="98">
        <v>7.17238961362</v>
      </c>
      <c r="L37" s="98">
        <v>178.73308021541999</v>
      </c>
      <c r="M37" s="198">
        <v>8.5970000000000005E-2</v>
      </c>
      <c r="N37" s="98">
        <v>5.9199999999999997E-4</v>
      </c>
      <c r="O37" s="103"/>
      <c r="P37" s="103"/>
      <c r="Q37" s="103"/>
    </row>
    <row r="38" spans="1:17" outlineLevel="1" x14ac:dyDescent="0.3">
      <c r="A38" s="178" t="s">
        <v>16</v>
      </c>
      <c r="B38" s="98">
        <v>9.3528146002600003</v>
      </c>
      <c r="C38" s="71">
        <v>4.2219E-2</v>
      </c>
      <c r="D38" s="71">
        <v>1</v>
      </c>
      <c r="E38" s="98">
        <v>0.39486344792</v>
      </c>
      <c r="F38" s="98">
        <v>9.3528146002600003</v>
      </c>
      <c r="G38" s="198">
        <v>4.6800000000000001E-3</v>
      </c>
      <c r="H38" s="98">
        <v>9.3625211029400006</v>
      </c>
      <c r="I38" s="71">
        <v>4.0128999999999998E-2</v>
      </c>
      <c r="J38" s="71">
        <v>1</v>
      </c>
      <c r="K38" s="98">
        <v>0.37570912466</v>
      </c>
      <c r="L38" s="98">
        <v>9.3625211029400006</v>
      </c>
      <c r="M38" s="198">
        <v>4.5030000000000001E-3</v>
      </c>
      <c r="N38" s="98">
        <v>-1.7699999999999999E-4</v>
      </c>
      <c r="O38" s="103"/>
      <c r="P38" s="103"/>
      <c r="Q38" s="103"/>
    </row>
    <row r="39" spans="1:17" x14ac:dyDescent="0.3">
      <c r="B39" s="132"/>
      <c r="C39" s="111"/>
      <c r="D39" s="111"/>
      <c r="E39" s="132"/>
      <c r="F39" s="132"/>
      <c r="G39" s="215"/>
      <c r="H39" s="132"/>
      <c r="I39" s="111"/>
      <c r="J39" s="111"/>
      <c r="K39" s="132"/>
      <c r="L39" s="132"/>
      <c r="M39" s="215"/>
      <c r="N39" s="132"/>
      <c r="O39" s="103"/>
      <c r="P39" s="103"/>
      <c r="Q39" s="103"/>
    </row>
    <row r="40" spans="1:17" x14ac:dyDescent="0.3">
      <c r="B40" s="132"/>
      <c r="C40" s="111"/>
      <c r="D40" s="111"/>
      <c r="E40" s="132"/>
      <c r="F40" s="132"/>
      <c r="G40" s="215"/>
      <c r="H40" s="132"/>
      <c r="I40" s="111"/>
      <c r="J40" s="111"/>
      <c r="K40" s="132"/>
      <c r="L40" s="132"/>
      <c r="M40" s="215"/>
      <c r="N40" s="132"/>
      <c r="O40" s="103"/>
      <c r="P40" s="103"/>
      <c r="Q40" s="103"/>
    </row>
    <row r="41" spans="1:17" x14ac:dyDescent="0.3">
      <c r="B41" s="132"/>
      <c r="C41" s="111"/>
      <c r="D41" s="111"/>
      <c r="E41" s="132"/>
      <c r="F41" s="132"/>
      <c r="G41" s="215"/>
      <c r="H41" s="132"/>
      <c r="I41" s="111"/>
      <c r="J41" s="111"/>
      <c r="K41" s="132"/>
      <c r="L41" s="132"/>
      <c r="M41" s="215"/>
      <c r="N41" s="132"/>
      <c r="O41" s="103"/>
      <c r="P41" s="103"/>
      <c r="Q41" s="103"/>
    </row>
    <row r="42" spans="1:17" x14ac:dyDescent="0.3">
      <c r="B42" s="132"/>
      <c r="C42" s="111"/>
      <c r="D42" s="111"/>
      <c r="E42" s="132"/>
      <c r="F42" s="132"/>
      <c r="G42" s="215"/>
      <c r="H42" s="132"/>
      <c r="I42" s="111"/>
      <c r="J42" s="111"/>
      <c r="K42" s="132"/>
      <c r="L42" s="132"/>
      <c r="M42" s="215"/>
      <c r="N42" s="132"/>
      <c r="O42" s="103"/>
      <c r="P42" s="103"/>
      <c r="Q42" s="103"/>
    </row>
    <row r="43" spans="1:17" x14ac:dyDescent="0.3">
      <c r="B43" s="132"/>
      <c r="C43" s="111"/>
      <c r="D43" s="111"/>
      <c r="E43" s="132"/>
      <c r="F43" s="132"/>
      <c r="G43" s="215"/>
      <c r="H43" s="132"/>
      <c r="I43" s="111"/>
      <c r="J43" s="111"/>
      <c r="K43" s="132"/>
      <c r="L43" s="132"/>
      <c r="M43" s="215"/>
      <c r="N43" s="132"/>
      <c r="O43" s="103"/>
      <c r="P43" s="103"/>
      <c r="Q43" s="103"/>
    </row>
    <row r="44" spans="1:17" x14ac:dyDescent="0.3">
      <c r="B44" s="132"/>
      <c r="C44" s="111"/>
      <c r="D44" s="111"/>
      <c r="E44" s="132"/>
      <c r="F44" s="132"/>
      <c r="G44" s="215"/>
      <c r="H44" s="132"/>
      <c r="I44" s="111"/>
      <c r="J44" s="111"/>
      <c r="K44" s="132"/>
      <c r="L44" s="132"/>
      <c r="M44" s="215"/>
      <c r="N44" s="132"/>
      <c r="O44" s="103"/>
      <c r="P44" s="103"/>
      <c r="Q44" s="103"/>
    </row>
    <row r="45" spans="1:17" x14ac:dyDescent="0.3">
      <c r="B45" s="132"/>
      <c r="C45" s="111"/>
      <c r="D45" s="111"/>
      <c r="E45" s="132"/>
      <c r="F45" s="132"/>
      <c r="G45" s="215"/>
      <c r="H45" s="132"/>
      <c r="I45" s="111"/>
      <c r="J45" s="111"/>
      <c r="K45" s="132"/>
      <c r="L45" s="132"/>
      <c r="M45" s="215"/>
      <c r="N45" s="132"/>
      <c r="O45" s="103"/>
      <c r="P45" s="103"/>
      <c r="Q45" s="103"/>
    </row>
    <row r="46" spans="1:17" x14ac:dyDescent="0.3">
      <c r="B46" s="132"/>
      <c r="C46" s="111"/>
      <c r="D46" s="111"/>
      <c r="E46" s="132"/>
      <c r="F46" s="132"/>
      <c r="G46" s="215"/>
      <c r="H46" s="132"/>
      <c r="I46" s="111"/>
      <c r="J46" s="111"/>
      <c r="K46" s="132"/>
      <c r="L46" s="132"/>
      <c r="M46" s="215"/>
      <c r="N46" s="132"/>
      <c r="O46" s="103"/>
      <c r="P46" s="103"/>
      <c r="Q46" s="103"/>
    </row>
    <row r="47" spans="1:17" x14ac:dyDescent="0.3">
      <c r="B47" s="132"/>
      <c r="C47" s="111"/>
      <c r="D47" s="111"/>
      <c r="E47" s="132"/>
      <c r="F47" s="132"/>
      <c r="G47" s="215"/>
      <c r="H47" s="132"/>
      <c r="I47" s="111"/>
      <c r="J47" s="111"/>
      <c r="K47" s="132"/>
      <c r="L47" s="132"/>
      <c r="M47" s="215"/>
      <c r="N47" s="132"/>
      <c r="O47" s="103"/>
      <c r="P47" s="103"/>
      <c r="Q47" s="103"/>
    </row>
    <row r="48" spans="1:17" x14ac:dyDescent="0.3">
      <c r="B48" s="132"/>
      <c r="C48" s="111"/>
      <c r="D48" s="111"/>
      <c r="E48" s="132"/>
      <c r="F48" s="132"/>
      <c r="G48" s="215"/>
      <c r="H48" s="132"/>
      <c r="I48" s="111"/>
      <c r="J48" s="111"/>
      <c r="K48" s="132"/>
      <c r="L48" s="132"/>
      <c r="M48" s="215"/>
      <c r="N48" s="132"/>
      <c r="O48" s="103"/>
      <c r="P48" s="103"/>
      <c r="Q48" s="103"/>
    </row>
    <row r="49" spans="2:17" x14ac:dyDescent="0.3">
      <c r="B49" s="132"/>
      <c r="C49" s="111"/>
      <c r="D49" s="111"/>
      <c r="E49" s="132"/>
      <c r="F49" s="132"/>
      <c r="G49" s="215"/>
      <c r="H49" s="132"/>
      <c r="I49" s="111"/>
      <c r="J49" s="111"/>
      <c r="K49" s="132"/>
      <c r="L49" s="132"/>
      <c r="M49" s="215"/>
      <c r="N49" s="132"/>
      <c r="O49" s="103"/>
      <c r="P49" s="103"/>
      <c r="Q49" s="103"/>
    </row>
    <row r="50" spans="2:17" x14ac:dyDescent="0.3">
      <c r="B50" s="132"/>
      <c r="C50" s="111"/>
      <c r="D50" s="111"/>
      <c r="E50" s="132"/>
      <c r="F50" s="132"/>
      <c r="G50" s="215"/>
      <c r="H50" s="132"/>
      <c r="I50" s="111"/>
      <c r="J50" s="111"/>
      <c r="K50" s="132"/>
      <c r="L50" s="132"/>
      <c r="M50" s="215"/>
      <c r="N50" s="132"/>
      <c r="O50" s="103"/>
      <c r="P50" s="103"/>
      <c r="Q50" s="103"/>
    </row>
    <row r="51" spans="2:17" x14ac:dyDescent="0.3">
      <c r="B51" s="132"/>
      <c r="C51" s="111"/>
      <c r="D51" s="111"/>
      <c r="E51" s="132"/>
      <c r="F51" s="132"/>
      <c r="G51" s="215"/>
      <c r="H51" s="132"/>
      <c r="I51" s="111"/>
      <c r="J51" s="111"/>
      <c r="K51" s="132"/>
      <c r="L51" s="132"/>
      <c r="M51" s="215"/>
      <c r="N51" s="132"/>
      <c r="O51" s="103"/>
      <c r="P51" s="103"/>
      <c r="Q51" s="103"/>
    </row>
    <row r="52" spans="2:17" x14ac:dyDescent="0.3">
      <c r="B52" s="132"/>
      <c r="C52" s="111"/>
      <c r="D52" s="111"/>
      <c r="E52" s="132"/>
      <c r="F52" s="132"/>
      <c r="G52" s="215"/>
      <c r="H52" s="132"/>
      <c r="I52" s="111"/>
      <c r="J52" s="111"/>
      <c r="K52" s="132"/>
      <c r="L52" s="132"/>
      <c r="M52" s="215"/>
      <c r="N52" s="132"/>
      <c r="O52" s="103"/>
      <c r="P52" s="103"/>
      <c r="Q52" s="103"/>
    </row>
    <row r="53" spans="2:17" x14ac:dyDescent="0.3">
      <c r="B53" s="132"/>
      <c r="C53" s="111"/>
      <c r="D53" s="111"/>
      <c r="E53" s="132"/>
      <c r="F53" s="132"/>
      <c r="G53" s="215"/>
      <c r="H53" s="132"/>
      <c r="I53" s="111"/>
      <c r="J53" s="111"/>
      <c r="K53" s="132"/>
      <c r="L53" s="132"/>
      <c r="M53" s="215"/>
      <c r="N53" s="132"/>
      <c r="O53" s="103"/>
      <c r="P53" s="103"/>
      <c r="Q53" s="103"/>
    </row>
    <row r="54" spans="2:17" x14ac:dyDescent="0.3">
      <c r="B54" s="132"/>
      <c r="C54" s="111"/>
      <c r="D54" s="111"/>
      <c r="E54" s="132"/>
      <c r="F54" s="132"/>
      <c r="G54" s="215"/>
      <c r="H54" s="132"/>
      <c r="I54" s="111"/>
      <c r="J54" s="111"/>
      <c r="K54" s="132"/>
      <c r="L54" s="132"/>
      <c r="M54" s="215"/>
      <c r="N54" s="132"/>
      <c r="O54" s="103"/>
      <c r="P54" s="103"/>
      <c r="Q54" s="103"/>
    </row>
    <row r="55" spans="2:17" x14ac:dyDescent="0.3">
      <c r="B55" s="132"/>
      <c r="C55" s="111"/>
      <c r="D55" s="111"/>
      <c r="E55" s="132"/>
      <c r="F55" s="132"/>
      <c r="G55" s="215"/>
      <c r="H55" s="132"/>
      <c r="I55" s="111"/>
      <c r="J55" s="111"/>
      <c r="K55" s="132"/>
      <c r="L55" s="132"/>
      <c r="M55" s="215"/>
      <c r="N55" s="132"/>
      <c r="O55" s="103"/>
      <c r="P55" s="103"/>
      <c r="Q55" s="103"/>
    </row>
    <row r="56" spans="2:17" x14ac:dyDescent="0.3">
      <c r="B56" s="132"/>
      <c r="C56" s="111"/>
      <c r="D56" s="111"/>
      <c r="E56" s="132"/>
      <c r="F56" s="132"/>
      <c r="G56" s="215"/>
      <c r="H56" s="132"/>
      <c r="I56" s="111"/>
      <c r="J56" s="111"/>
      <c r="K56" s="132"/>
      <c r="L56" s="132"/>
      <c r="M56" s="215"/>
      <c r="N56" s="132"/>
      <c r="O56" s="103"/>
      <c r="P56" s="103"/>
      <c r="Q56" s="103"/>
    </row>
    <row r="57" spans="2:17" x14ac:dyDescent="0.3">
      <c r="B57" s="132"/>
      <c r="C57" s="111"/>
      <c r="D57" s="111"/>
      <c r="E57" s="132"/>
      <c r="F57" s="132"/>
      <c r="G57" s="215"/>
      <c r="H57" s="132"/>
      <c r="I57" s="111"/>
      <c r="J57" s="111"/>
      <c r="K57" s="132"/>
      <c r="L57" s="132"/>
      <c r="M57" s="215"/>
      <c r="N57" s="132"/>
      <c r="O57" s="103"/>
      <c r="P57" s="103"/>
      <c r="Q57" s="103"/>
    </row>
    <row r="58" spans="2:17" x14ac:dyDescent="0.3">
      <c r="B58" s="132"/>
      <c r="C58" s="111"/>
      <c r="D58" s="111"/>
      <c r="E58" s="132"/>
      <c r="F58" s="132"/>
      <c r="G58" s="215"/>
      <c r="H58" s="132"/>
      <c r="I58" s="111"/>
      <c r="J58" s="111"/>
      <c r="K58" s="132"/>
      <c r="L58" s="132"/>
      <c r="M58" s="215"/>
      <c r="N58" s="132"/>
      <c r="O58" s="103"/>
      <c r="P58" s="103"/>
      <c r="Q58" s="103"/>
    </row>
    <row r="59" spans="2:17" x14ac:dyDescent="0.3">
      <c r="B59" s="132"/>
      <c r="C59" s="111"/>
      <c r="D59" s="111"/>
      <c r="E59" s="132"/>
      <c r="F59" s="132"/>
      <c r="G59" s="215"/>
      <c r="H59" s="132"/>
      <c r="I59" s="111"/>
      <c r="J59" s="111"/>
      <c r="K59" s="132"/>
      <c r="L59" s="132"/>
      <c r="M59" s="215"/>
      <c r="N59" s="132"/>
      <c r="O59" s="103"/>
      <c r="P59" s="103"/>
      <c r="Q59" s="103"/>
    </row>
    <row r="60" spans="2:17" x14ac:dyDescent="0.3">
      <c r="B60" s="132"/>
      <c r="C60" s="111"/>
      <c r="D60" s="111"/>
      <c r="E60" s="132"/>
      <c r="F60" s="132"/>
      <c r="G60" s="215"/>
      <c r="H60" s="132"/>
      <c r="I60" s="111"/>
      <c r="J60" s="111"/>
      <c r="K60" s="132"/>
      <c r="L60" s="132"/>
      <c r="M60" s="215"/>
      <c r="N60" s="132"/>
      <c r="O60" s="103"/>
      <c r="P60" s="103"/>
      <c r="Q60" s="103"/>
    </row>
    <row r="61" spans="2:17" x14ac:dyDescent="0.3">
      <c r="B61" s="132"/>
      <c r="C61" s="111"/>
      <c r="D61" s="111"/>
      <c r="E61" s="132"/>
      <c r="F61" s="132"/>
      <c r="G61" s="215"/>
      <c r="H61" s="132"/>
      <c r="I61" s="111"/>
      <c r="J61" s="111"/>
      <c r="K61" s="132"/>
      <c r="L61" s="132"/>
      <c r="M61" s="215"/>
      <c r="N61" s="132"/>
      <c r="O61" s="103"/>
      <c r="P61" s="103"/>
      <c r="Q61" s="103"/>
    </row>
    <row r="62" spans="2:17" x14ac:dyDescent="0.3">
      <c r="B62" s="132"/>
      <c r="C62" s="111"/>
      <c r="D62" s="111"/>
      <c r="E62" s="132"/>
      <c r="F62" s="132"/>
      <c r="G62" s="215"/>
      <c r="H62" s="132"/>
      <c r="I62" s="111"/>
      <c r="J62" s="111"/>
      <c r="K62" s="132"/>
      <c r="L62" s="132"/>
      <c r="M62" s="215"/>
      <c r="N62" s="132"/>
      <c r="O62" s="103"/>
      <c r="P62" s="103"/>
      <c r="Q62" s="103"/>
    </row>
    <row r="63" spans="2:17" x14ac:dyDescent="0.3">
      <c r="B63" s="132"/>
      <c r="C63" s="111"/>
      <c r="D63" s="111"/>
      <c r="E63" s="132"/>
      <c r="F63" s="132"/>
      <c r="G63" s="215"/>
      <c r="H63" s="132"/>
      <c r="I63" s="111"/>
      <c r="J63" s="111"/>
      <c r="K63" s="132"/>
      <c r="L63" s="132"/>
      <c r="M63" s="215"/>
      <c r="N63" s="132"/>
      <c r="O63" s="103"/>
      <c r="P63" s="103"/>
      <c r="Q63" s="103"/>
    </row>
    <row r="64" spans="2:17" x14ac:dyDescent="0.3">
      <c r="B64" s="132"/>
      <c r="C64" s="111"/>
      <c r="D64" s="111"/>
      <c r="E64" s="132"/>
      <c r="F64" s="132"/>
      <c r="G64" s="215"/>
      <c r="H64" s="132"/>
      <c r="I64" s="111"/>
      <c r="J64" s="111"/>
      <c r="K64" s="132"/>
      <c r="L64" s="132"/>
      <c r="M64" s="215"/>
      <c r="N64" s="132"/>
      <c r="O64" s="103"/>
      <c r="P64" s="103"/>
      <c r="Q64" s="103"/>
    </row>
    <row r="65" spans="2:17" x14ac:dyDescent="0.3">
      <c r="B65" s="132"/>
      <c r="C65" s="111"/>
      <c r="D65" s="111"/>
      <c r="E65" s="132"/>
      <c r="F65" s="132"/>
      <c r="G65" s="215"/>
      <c r="H65" s="132"/>
      <c r="I65" s="111"/>
      <c r="J65" s="111"/>
      <c r="K65" s="132"/>
      <c r="L65" s="132"/>
      <c r="M65" s="215"/>
      <c r="N65" s="132"/>
      <c r="O65" s="103"/>
      <c r="P65" s="103"/>
      <c r="Q65" s="103"/>
    </row>
    <row r="66" spans="2:17" x14ac:dyDescent="0.3">
      <c r="B66" s="132"/>
      <c r="C66" s="111"/>
      <c r="D66" s="111"/>
      <c r="E66" s="132"/>
      <c r="F66" s="132"/>
      <c r="G66" s="215"/>
      <c r="H66" s="132"/>
      <c r="I66" s="111"/>
      <c r="J66" s="111"/>
      <c r="K66" s="132"/>
      <c r="L66" s="132"/>
      <c r="M66" s="215"/>
      <c r="N66" s="132"/>
      <c r="O66" s="103"/>
      <c r="P66" s="103"/>
      <c r="Q66" s="103"/>
    </row>
    <row r="67" spans="2:17" x14ac:dyDescent="0.3">
      <c r="B67" s="132"/>
      <c r="C67" s="111"/>
      <c r="D67" s="111"/>
      <c r="E67" s="132"/>
      <c r="F67" s="132"/>
      <c r="G67" s="215"/>
      <c r="H67" s="132"/>
      <c r="I67" s="111"/>
      <c r="J67" s="111"/>
      <c r="K67" s="132"/>
      <c r="L67" s="132"/>
      <c r="M67" s="215"/>
      <c r="N67" s="132"/>
      <c r="O67" s="103"/>
      <c r="P67" s="103"/>
      <c r="Q67" s="103"/>
    </row>
    <row r="68" spans="2:17" x14ac:dyDescent="0.3">
      <c r="B68" s="132"/>
      <c r="C68" s="111"/>
      <c r="D68" s="111"/>
      <c r="E68" s="132"/>
      <c r="F68" s="132"/>
      <c r="G68" s="215"/>
      <c r="H68" s="132"/>
      <c r="I68" s="111"/>
      <c r="J68" s="111"/>
      <c r="K68" s="132"/>
      <c r="L68" s="132"/>
      <c r="M68" s="215"/>
      <c r="N68" s="132"/>
      <c r="O68" s="103"/>
      <c r="P68" s="103"/>
      <c r="Q68" s="103"/>
    </row>
    <row r="69" spans="2:17" x14ac:dyDescent="0.3">
      <c r="B69" s="132"/>
      <c r="C69" s="111"/>
      <c r="D69" s="111"/>
      <c r="E69" s="132"/>
      <c r="F69" s="132"/>
      <c r="G69" s="215"/>
      <c r="H69" s="132"/>
      <c r="I69" s="111"/>
      <c r="J69" s="111"/>
      <c r="K69" s="132"/>
      <c r="L69" s="132"/>
      <c r="M69" s="215"/>
      <c r="N69" s="132"/>
      <c r="O69" s="103"/>
      <c r="P69" s="103"/>
      <c r="Q69" s="103"/>
    </row>
    <row r="70" spans="2:17" x14ac:dyDescent="0.3">
      <c r="B70" s="132"/>
      <c r="C70" s="111"/>
      <c r="D70" s="111"/>
      <c r="E70" s="132"/>
      <c r="F70" s="132"/>
      <c r="G70" s="215"/>
      <c r="H70" s="132"/>
      <c r="I70" s="111"/>
      <c r="J70" s="111"/>
      <c r="K70" s="132"/>
      <c r="L70" s="132"/>
      <c r="M70" s="215"/>
      <c r="N70" s="132"/>
      <c r="O70" s="103"/>
      <c r="P70" s="103"/>
      <c r="Q70" s="103"/>
    </row>
    <row r="71" spans="2:17" x14ac:dyDescent="0.3">
      <c r="B71" s="132"/>
      <c r="C71" s="111"/>
      <c r="D71" s="111"/>
      <c r="E71" s="132"/>
      <c r="F71" s="132"/>
      <c r="G71" s="215"/>
      <c r="H71" s="132"/>
      <c r="I71" s="111"/>
      <c r="J71" s="111"/>
      <c r="K71" s="132"/>
      <c r="L71" s="132"/>
      <c r="M71" s="215"/>
      <c r="N71" s="132"/>
      <c r="O71" s="103"/>
      <c r="P71" s="103"/>
      <c r="Q71" s="103"/>
    </row>
    <row r="72" spans="2:17" x14ac:dyDescent="0.3">
      <c r="B72" s="132"/>
      <c r="C72" s="111"/>
      <c r="D72" s="111"/>
      <c r="E72" s="132"/>
      <c r="F72" s="132"/>
      <c r="G72" s="215"/>
      <c r="H72" s="132"/>
      <c r="I72" s="111"/>
      <c r="J72" s="111"/>
      <c r="K72" s="132"/>
      <c r="L72" s="132"/>
      <c r="M72" s="215"/>
      <c r="N72" s="132"/>
      <c r="O72" s="103"/>
      <c r="P72" s="103"/>
      <c r="Q72" s="103"/>
    </row>
    <row r="73" spans="2:17" x14ac:dyDescent="0.3">
      <c r="B73" s="132"/>
      <c r="C73" s="111"/>
      <c r="D73" s="111"/>
      <c r="E73" s="132"/>
      <c r="F73" s="132"/>
      <c r="G73" s="215"/>
      <c r="H73" s="132"/>
      <c r="I73" s="111"/>
      <c r="J73" s="111"/>
      <c r="K73" s="132"/>
      <c r="L73" s="132"/>
      <c r="M73" s="215"/>
      <c r="N73" s="132"/>
      <c r="O73" s="103"/>
      <c r="P73" s="103"/>
      <c r="Q73" s="103"/>
    </row>
    <row r="74" spans="2:17" x14ac:dyDescent="0.3">
      <c r="B74" s="132"/>
      <c r="C74" s="111"/>
      <c r="D74" s="111"/>
      <c r="E74" s="132"/>
      <c r="F74" s="132"/>
      <c r="G74" s="215"/>
      <c r="H74" s="132"/>
      <c r="I74" s="111"/>
      <c r="J74" s="111"/>
      <c r="K74" s="132"/>
      <c r="L74" s="132"/>
      <c r="M74" s="215"/>
      <c r="N74" s="132"/>
      <c r="O74" s="103"/>
      <c r="P74" s="103"/>
      <c r="Q74" s="103"/>
    </row>
    <row r="75" spans="2:17" x14ac:dyDescent="0.3">
      <c r="B75" s="132"/>
      <c r="C75" s="111"/>
      <c r="D75" s="111"/>
      <c r="E75" s="132"/>
      <c r="F75" s="132"/>
      <c r="G75" s="215"/>
      <c r="H75" s="132"/>
      <c r="I75" s="111"/>
      <c r="J75" s="111"/>
      <c r="K75" s="132"/>
      <c r="L75" s="132"/>
      <c r="M75" s="215"/>
      <c r="N75" s="132"/>
      <c r="O75" s="103"/>
      <c r="P75" s="103"/>
      <c r="Q75" s="103"/>
    </row>
    <row r="76" spans="2:17" x14ac:dyDescent="0.3">
      <c r="B76" s="132"/>
      <c r="C76" s="111"/>
      <c r="D76" s="111"/>
      <c r="E76" s="132"/>
      <c r="F76" s="132"/>
      <c r="G76" s="215"/>
      <c r="H76" s="132"/>
      <c r="I76" s="111"/>
      <c r="J76" s="111"/>
      <c r="K76" s="132"/>
      <c r="L76" s="132"/>
      <c r="M76" s="215"/>
      <c r="N76" s="132"/>
      <c r="O76" s="103"/>
      <c r="P76" s="103"/>
      <c r="Q76" s="103"/>
    </row>
    <row r="77" spans="2:17" x14ac:dyDescent="0.3">
      <c r="B77" s="132"/>
      <c r="C77" s="111"/>
      <c r="D77" s="111"/>
      <c r="E77" s="132"/>
      <c r="F77" s="132"/>
      <c r="G77" s="215"/>
      <c r="H77" s="132"/>
      <c r="I77" s="111"/>
      <c r="J77" s="111"/>
      <c r="K77" s="132"/>
      <c r="L77" s="132"/>
      <c r="M77" s="215"/>
      <c r="N77" s="132"/>
      <c r="O77" s="103"/>
      <c r="P77" s="103"/>
      <c r="Q77" s="103"/>
    </row>
    <row r="78" spans="2:17" x14ac:dyDescent="0.3">
      <c r="B78" s="132"/>
      <c r="C78" s="111"/>
      <c r="D78" s="111"/>
      <c r="E78" s="132"/>
      <c r="F78" s="132"/>
      <c r="G78" s="215"/>
      <c r="H78" s="132"/>
      <c r="I78" s="111"/>
      <c r="J78" s="111"/>
      <c r="K78" s="132"/>
      <c r="L78" s="132"/>
      <c r="M78" s="215"/>
      <c r="N78" s="132"/>
      <c r="O78" s="103"/>
      <c r="P78" s="103"/>
      <c r="Q78" s="103"/>
    </row>
    <row r="79" spans="2:17" x14ac:dyDescent="0.3">
      <c r="B79" s="132"/>
      <c r="C79" s="111"/>
      <c r="D79" s="111"/>
      <c r="E79" s="132"/>
      <c r="F79" s="132"/>
      <c r="G79" s="215"/>
      <c r="H79" s="132"/>
      <c r="I79" s="111"/>
      <c r="J79" s="111"/>
      <c r="K79" s="132"/>
      <c r="L79" s="132"/>
      <c r="M79" s="215"/>
      <c r="N79" s="132"/>
      <c r="O79" s="103"/>
      <c r="P79" s="103"/>
      <c r="Q79" s="103"/>
    </row>
    <row r="80" spans="2:17" x14ac:dyDescent="0.3">
      <c r="B80" s="132"/>
      <c r="C80" s="111"/>
      <c r="D80" s="111"/>
      <c r="E80" s="132"/>
      <c r="F80" s="132"/>
      <c r="G80" s="215"/>
      <c r="H80" s="132"/>
      <c r="I80" s="111"/>
      <c r="J80" s="111"/>
      <c r="K80" s="132"/>
      <c r="L80" s="132"/>
      <c r="M80" s="215"/>
      <c r="N80" s="132"/>
      <c r="O80" s="103"/>
      <c r="P80" s="103"/>
      <c r="Q80" s="103"/>
    </row>
    <row r="81" spans="2:17" x14ac:dyDescent="0.3">
      <c r="B81" s="132"/>
      <c r="C81" s="111"/>
      <c r="D81" s="111"/>
      <c r="E81" s="132"/>
      <c r="F81" s="132"/>
      <c r="G81" s="215"/>
      <c r="H81" s="132"/>
      <c r="I81" s="111"/>
      <c r="J81" s="111"/>
      <c r="K81" s="132"/>
      <c r="L81" s="132"/>
      <c r="M81" s="215"/>
      <c r="N81" s="132"/>
      <c r="O81" s="103"/>
      <c r="P81" s="103"/>
      <c r="Q81" s="103"/>
    </row>
    <row r="82" spans="2:17" x14ac:dyDescent="0.3">
      <c r="B82" s="132"/>
      <c r="C82" s="111"/>
      <c r="D82" s="111"/>
      <c r="E82" s="132"/>
      <c r="F82" s="132"/>
      <c r="G82" s="215"/>
      <c r="H82" s="132"/>
      <c r="I82" s="111"/>
      <c r="J82" s="111"/>
      <c r="K82" s="132"/>
      <c r="L82" s="132"/>
      <c r="M82" s="215"/>
      <c r="N82" s="132"/>
      <c r="O82" s="103"/>
      <c r="P82" s="103"/>
      <c r="Q82" s="103"/>
    </row>
    <row r="83" spans="2:17" x14ac:dyDescent="0.3">
      <c r="B83" s="132"/>
      <c r="C83" s="111"/>
      <c r="D83" s="111"/>
      <c r="E83" s="132"/>
      <c r="F83" s="132"/>
      <c r="G83" s="215"/>
      <c r="H83" s="132"/>
      <c r="I83" s="111"/>
      <c r="J83" s="111"/>
      <c r="K83" s="132"/>
      <c r="L83" s="132"/>
      <c r="M83" s="215"/>
      <c r="N83" s="132"/>
      <c r="O83" s="103"/>
      <c r="P83" s="103"/>
      <c r="Q83" s="103"/>
    </row>
    <row r="84" spans="2:17" x14ac:dyDescent="0.3">
      <c r="B84" s="132"/>
      <c r="C84" s="111"/>
      <c r="D84" s="111"/>
      <c r="E84" s="132"/>
      <c r="F84" s="132"/>
      <c r="G84" s="215"/>
      <c r="H84" s="132"/>
      <c r="I84" s="111"/>
      <c r="J84" s="111"/>
      <c r="K84" s="132"/>
      <c r="L84" s="132"/>
      <c r="M84" s="215"/>
      <c r="N84" s="132"/>
      <c r="O84" s="103"/>
      <c r="P84" s="103"/>
      <c r="Q84" s="103"/>
    </row>
    <row r="85" spans="2:17" x14ac:dyDescent="0.3">
      <c r="B85" s="132"/>
      <c r="C85" s="111"/>
      <c r="D85" s="111"/>
      <c r="E85" s="132"/>
      <c r="F85" s="132"/>
      <c r="G85" s="215"/>
      <c r="H85" s="132"/>
      <c r="I85" s="111"/>
      <c r="J85" s="111"/>
      <c r="K85" s="132"/>
      <c r="L85" s="132"/>
      <c r="M85" s="215"/>
      <c r="N85" s="132"/>
      <c r="O85" s="103"/>
      <c r="P85" s="103"/>
      <c r="Q85" s="103"/>
    </row>
    <row r="86" spans="2:17" x14ac:dyDescent="0.3">
      <c r="B86" s="132"/>
      <c r="C86" s="111"/>
      <c r="D86" s="111"/>
      <c r="E86" s="132"/>
      <c r="F86" s="132"/>
      <c r="G86" s="215"/>
      <c r="H86" s="132"/>
      <c r="I86" s="111"/>
      <c r="J86" s="111"/>
      <c r="K86" s="132"/>
      <c r="L86" s="132"/>
      <c r="M86" s="215"/>
      <c r="N86" s="132"/>
      <c r="O86" s="103"/>
      <c r="P86" s="103"/>
      <c r="Q86" s="103"/>
    </row>
    <row r="87" spans="2:17" x14ac:dyDescent="0.3">
      <c r="B87" s="132"/>
      <c r="C87" s="111"/>
      <c r="D87" s="111"/>
      <c r="E87" s="132"/>
      <c r="F87" s="132"/>
      <c r="G87" s="215"/>
      <c r="H87" s="132"/>
      <c r="I87" s="111"/>
      <c r="J87" s="111"/>
      <c r="K87" s="132"/>
      <c r="L87" s="132"/>
      <c r="M87" s="215"/>
      <c r="N87" s="132"/>
      <c r="O87" s="103"/>
      <c r="P87" s="103"/>
      <c r="Q87" s="103"/>
    </row>
    <row r="88" spans="2:17" x14ac:dyDescent="0.3">
      <c r="B88" s="132"/>
      <c r="C88" s="111"/>
      <c r="D88" s="111"/>
      <c r="E88" s="132"/>
      <c r="F88" s="132"/>
      <c r="G88" s="215"/>
      <c r="H88" s="132"/>
      <c r="I88" s="111"/>
      <c r="J88" s="111"/>
      <c r="K88" s="132"/>
      <c r="L88" s="132"/>
      <c r="M88" s="215"/>
      <c r="N88" s="132"/>
      <c r="O88" s="103"/>
      <c r="P88" s="103"/>
      <c r="Q88" s="103"/>
    </row>
    <row r="89" spans="2:17" x14ac:dyDescent="0.3">
      <c r="B89" s="132"/>
      <c r="C89" s="111"/>
      <c r="D89" s="111"/>
      <c r="E89" s="132"/>
      <c r="F89" s="132"/>
      <c r="G89" s="215"/>
      <c r="H89" s="132"/>
      <c r="I89" s="111"/>
      <c r="J89" s="111"/>
      <c r="K89" s="132"/>
      <c r="L89" s="132"/>
      <c r="M89" s="215"/>
      <c r="N89" s="132"/>
      <c r="O89" s="103"/>
      <c r="P89" s="103"/>
      <c r="Q89" s="103"/>
    </row>
    <row r="90" spans="2:17" x14ac:dyDescent="0.3">
      <c r="B90" s="132"/>
      <c r="C90" s="111"/>
      <c r="D90" s="111"/>
      <c r="E90" s="132"/>
      <c r="F90" s="132"/>
      <c r="G90" s="215"/>
      <c r="H90" s="132"/>
      <c r="I90" s="111"/>
      <c r="J90" s="111"/>
      <c r="K90" s="132"/>
      <c r="L90" s="132"/>
      <c r="M90" s="215"/>
      <c r="N90" s="132"/>
      <c r="O90" s="103"/>
      <c r="P90" s="103"/>
      <c r="Q90" s="103"/>
    </row>
    <row r="91" spans="2:17" x14ac:dyDescent="0.3">
      <c r="B91" s="132"/>
      <c r="C91" s="111"/>
      <c r="D91" s="111"/>
      <c r="E91" s="132"/>
      <c r="F91" s="132"/>
      <c r="G91" s="215"/>
      <c r="H91" s="132"/>
      <c r="I91" s="111"/>
      <c r="J91" s="111"/>
      <c r="K91" s="132"/>
      <c r="L91" s="132"/>
      <c r="M91" s="215"/>
      <c r="N91" s="132"/>
      <c r="O91" s="103"/>
      <c r="P91" s="103"/>
      <c r="Q91" s="103"/>
    </row>
    <row r="92" spans="2:17" x14ac:dyDescent="0.3">
      <c r="B92" s="132"/>
      <c r="C92" s="111"/>
      <c r="D92" s="111"/>
      <c r="E92" s="132"/>
      <c r="F92" s="132"/>
      <c r="G92" s="215"/>
      <c r="H92" s="132"/>
      <c r="I92" s="111"/>
      <c r="J92" s="111"/>
      <c r="K92" s="132"/>
      <c r="L92" s="132"/>
      <c r="M92" s="215"/>
      <c r="N92" s="132"/>
      <c r="O92" s="103"/>
      <c r="P92" s="103"/>
      <c r="Q92" s="103"/>
    </row>
    <row r="93" spans="2:17" x14ac:dyDescent="0.3">
      <c r="B93" s="132"/>
      <c r="C93" s="111"/>
      <c r="D93" s="111"/>
      <c r="E93" s="132"/>
      <c r="F93" s="132"/>
      <c r="G93" s="215"/>
      <c r="H93" s="132"/>
      <c r="I93" s="111"/>
      <c r="J93" s="111"/>
      <c r="K93" s="132"/>
      <c r="L93" s="132"/>
      <c r="M93" s="215"/>
      <c r="N93" s="132"/>
      <c r="O93" s="103"/>
      <c r="P93" s="103"/>
      <c r="Q93" s="103"/>
    </row>
    <row r="94" spans="2:17" x14ac:dyDescent="0.3">
      <c r="B94" s="132"/>
      <c r="C94" s="111"/>
      <c r="D94" s="111"/>
      <c r="E94" s="132"/>
      <c r="F94" s="132"/>
      <c r="G94" s="215"/>
      <c r="H94" s="132"/>
      <c r="I94" s="111"/>
      <c r="J94" s="111"/>
      <c r="K94" s="132"/>
      <c r="L94" s="132"/>
      <c r="M94" s="215"/>
      <c r="N94" s="132"/>
      <c r="O94" s="103"/>
      <c r="P94" s="103"/>
      <c r="Q94" s="103"/>
    </row>
    <row r="95" spans="2:17" x14ac:dyDescent="0.3">
      <c r="B95" s="132"/>
      <c r="C95" s="111"/>
      <c r="D95" s="111"/>
      <c r="E95" s="132"/>
      <c r="F95" s="132"/>
      <c r="G95" s="215"/>
      <c r="H95" s="132"/>
      <c r="I95" s="111"/>
      <c r="J95" s="111"/>
      <c r="K95" s="132"/>
      <c r="L95" s="132"/>
      <c r="M95" s="215"/>
      <c r="N95" s="132"/>
      <c r="O95" s="103"/>
      <c r="P95" s="103"/>
      <c r="Q95" s="103"/>
    </row>
    <row r="96" spans="2:17" x14ac:dyDescent="0.3">
      <c r="B96" s="132"/>
      <c r="C96" s="111"/>
      <c r="D96" s="111"/>
      <c r="E96" s="132"/>
      <c r="F96" s="132"/>
      <c r="G96" s="215"/>
      <c r="H96" s="132"/>
      <c r="I96" s="111"/>
      <c r="J96" s="111"/>
      <c r="K96" s="132"/>
      <c r="L96" s="132"/>
      <c r="M96" s="215"/>
      <c r="N96" s="132"/>
      <c r="O96" s="103"/>
      <c r="P96" s="103"/>
      <c r="Q96" s="103"/>
    </row>
    <row r="97" spans="2:17" x14ac:dyDescent="0.3">
      <c r="B97" s="132"/>
      <c r="C97" s="111"/>
      <c r="D97" s="111"/>
      <c r="E97" s="132"/>
      <c r="F97" s="132"/>
      <c r="G97" s="215"/>
      <c r="H97" s="132"/>
      <c r="I97" s="111"/>
      <c r="J97" s="111"/>
      <c r="K97" s="132"/>
      <c r="L97" s="132"/>
      <c r="M97" s="215"/>
      <c r="N97" s="132"/>
      <c r="O97" s="103"/>
      <c r="P97" s="103"/>
      <c r="Q97" s="103"/>
    </row>
    <row r="98" spans="2:17" x14ac:dyDescent="0.3">
      <c r="B98" s="132"/>
      <c r="C98" s="111"/>
      <c r="D98" s="111"/>
      <c r="E98" s="132"/>
      <c r="F98" s="132"/>
      <c r="G98" s="215"/>
      <c r="H98" s="132"/>
      <c r="I98" s="111"/>
      <c r="J98" s="111"/>
      <c r="K98" s="132"/>
      <c r="L98" s="132"/>
      <c r="M98" s="215"/>
      <c r="N98" s="132"/>
      <c r="O98" s="103"/>
      <c r="P98" s="103"/>
      <c r="Q98" s="103"/>
    </row>
    <row r="99" spans="2:17" x14ac:dyDescent="0.3">
      <c r="B99" s="132"/>
      <c r="C99" s="111"/>
      <c r="D99" s="111"/>
      <c r="E99" s="132"/>
      <c r="F99" s="132"/>
      <c r="G99" s="215"/>
      <c r="H99" s="132"/>
      <c r="I99" s="111"/>
      <c r="J99" s="111"/>
      <c r="K99" s="132"/>
      <c r="L99" s="132"/>
      <c r="M99" s="215"/>
      <c r="N99" s="132"/>
      <c r="O99" s="103"/>
      <c r="P99" s="103"/>
      <c r="Q99" s="103"/>
    </row>
    <row r="100" spans="2:17" x14ac:dyDescent="0.3">
      <c r="B100" s="132"/>
      <c r="C100" s="111"/>
      <c r="D100" s="111"/>
      <c r="E100" s="132"/>
      <c r="F100" s="132"/>
      <c r="G100" s="215"/>
      <c r="H100" s="132"/>
      <c r="I100" s="111"/>
      <c r="J100" s="111"/>
      <c r="K100" s="132"/>
      <c r="L100" s="132"/>
      <c r="M100" s="215"/>
      <c r="N100" s="132"/>
      <c r="O100" s="103"/>
      <c r="P100" s="103"/>
      <c r="Q100" s="103"/>
    </row>
    <row r="101" spans="2:17" x14ac:dyDescent="0.3">
      <c r="B101" s="132"/>
      <c r="C101" s="111"/>
      <c r="D101" s="111"/>
      <c r="E101" s="132"/>
      <c r="F101" s="132"/>
      <c r="G101" s="215"/>
      <c r="H101" s="132"/>
      <c r="I101" s="111"/>
      <c r="J101" s="111"/>
      <c r="K101" s="132"/>
      <c r="L101" s="132"/>
      <c r="M101" s="215"/>
      <c r="N101" s="132"/>
      <c r="O101" s="103"/>
      <c r="P101" s="103"/>
      <c r="Q101" s="103"/>
    </row>
    <row r="102" spans="2:17" x14ac:dyDescent="0.3">
      <c r="B102" s="132"/>
      <c r="C102" s="111"/>
      <c r="D102" s="111"/>
      <c r="E102" s="132"/>
      <c r="F102" s="132"/>
      <c r="G102" s="215"/>
      <c r="H102" s="132"/>
      <c r="I102" s="111"/>
      <c r="J102" s="111"/>
      <c r="K102" s="132"/>
      <c r="L102" s="132"/>
      <c r="M102" s="215"/>
      <c r="N102" s="132"/>
      <c r="O102" s="103"/>
      <c r="P102" s="103"/>
      <c r="Q102" s="103"/>
    </row>
    <row r="103" spans="2:17" x14ac:dyDescent="0.3">
      <c r="B103" s="132"/>
      <c r="C103" s="111"/>
      <c r="D103" s="111"/>
      <c r="E103" s="132"/>
      <c r="F103" s="132"/>
      <c r="G103" s="215"/>
      <c r="H103" s="132"/>
      <c r="I103" s="111"/>
      <c r="J103" s="111"/>
      <c r="K103" s="132"/>
      <c r="L103" s="132"/>
      <c r="M103" s="215"/>
      <c r="N103" s="132"/>
      <c r="O103" s="103"/>
      <c r="P103" s="103"/>
      <c r="Q103" s="103"/>
    </row>
    <row r="104" spans="2:17" x14ac:dyDescent="0.3">
      <c r="B104" s="132"/>
      <c r="C104" s="111"/>
      <c r="D104" s="111"/>
      <c r="E104" s="132"/>
      <c r="F104" s="132"/>
      <c r="G104" s="215"/>
      <c r="H104" s="132"/>
      <c r="I104" s="111"/>
      <c r="J104" s="111"/>
      <c r="K104" s="132"/>
      <c r="L104" s="132"/>
      <c r="M104" s="215"/>
      <c r="N104" s="132"/>
      <c r="O104" s="103"/>
      <c r="P104" s="103"/>
      <c r="Q104" s="103"/>
    </row>
    <row r="105" spans="2:17" x14ac:dyDescent="0.3">
      <c r="B105" s="132"/>
      <c r="C105" s="111"/>
      <c r="D105" s="111"/>
      <c r="E105" s="132"/>
      <c r="F105" s="132"/>
      <c r="G105" s="215"/>
      <c r="H105" s="132"/>
      <c r="I105" s="111"/>
      <c r="J105" s="111"/>
      <c r="K105" s="132"/>
      <c r="L105" s="132"/>
      <c r="M105" s="215"/>
      <c r="N105" s="132"/>
      <c r="O105" s="103"/>
      <c r="P105" s="103"/>
      <c r="Q105" s="103"/>
    </row>
    <row r="106" spans="2:17" x14ac:dyDescent="0.3">
      <c r="B106" s="132"/>
      <c r="C106" s="111"/>
      <c r="D106" s="111"/>
      <c r="E106" s="132"/>
      <c r="F106" s="132"/>
      <c r="G106" s="215"/>
      <c r="H106" s="132"/>
      <c r="I106" s="111"/>
      <c r="J106" s="111"/>
      <c r="K106" s="132"/>
      <c r="L106" s="132"/>
      <c r="M106" s="215"/>
      <c r="N106" s="132"/>
      <c r="O106" s="103"/>
      <c r="P106" s="103"/>
      <c r="Q106" s="103"/>
    </row>
    <row r="107" spans="2:17" x14ac:dyDescent="0.3">
      <c r="B107" s="132"/>
      <c r="C107" s="111"/>
      <c r="D107" s="111"/>
      <c r="E107" s="132"/>
      <c r="F107" s="132"/>
      <c r="G107" s="215"/>
      <c r="H107" s="132"/>
      <c r="I107" s="111"/>
      <c r="J107" s="111"/>
      <c r="K107" s="132"/>
      <c r="L107" s="132"/>
      <c r="M107" s="215"/>
      <c r="N107" s="132"/>
      <c r="O107" s="103"/>
      <c r="P107" s="103"/>
      <c r="Q107" s="103"/>
    </row>
    <row r="108" spans="2:17" x14ac:dyDescent="0.3">
      <c r="B108" s="132"/>
      <c r="C108" s="111"/>
      <c r="D108" s="111"/>
      <c r="E108" s="132"/>
      <c r="F108" s="132"/>
      <c r="G108" s="215"/>
      <c r="H108" s="132"/>
      <c r="I108" s="111"/>
      <c r="J108" s="111"/>
      <c r="K108" s="132"/>
      <c r="L108" s="132"/>
      <c r="M108" s="215"/>
      <c r="N108" s="132"/>
      <c r="O108" s="103"/>
      <c r="P108" s="103"/>
      <c r="Q108" s="103"/>
    </row>
    <row r="109" spans="2:17" x14ac:dyDescent="0.3">
      <c r="B109" s="132"/>
      <c r="C109" s="111"/>
      <c r="D109" s="111"/>
      <c r="E109" s="132"/>
      <c r="F109" s="132"/>
      <c r="G109" s="215"/>
      <c r="H109" s="132"/>
      <c r="I109" s="111"/>
      <c r="J109" s="111"/>
      <c r="K109" s="132"/>
      <c r="L109" s="132"/>
      <c r="M109" s="215"/>
      <c r="N109" s="132"/>
      <c r="O109" s="103"/>
      <c r="P109" s="103"/>
      <c r="Q109" s="103"/>
    </row>
    <row r="110" spans="2:17" x14ac:dyDescent="0.3">
      <c r="B110" s="132"/>
      <c r="C110" s="111"/>
      <c r="D110" s="111"/>
      <c r="E110" s="132"/>
      <c r="F110" s="132"/>
      <c r="G110" s="215"/>
      <c r="H110" s="132"/>
      <c r="I110" s="111"/>
      <c r="J110" s="111"/>
      <c r="K110" s="132"/>
      <c r="L110" s="132"/>
      <c r="M110" s="215"/>
      <c r="N110" s="132"/>
      <c r="O110" s="103"/>
      <c r="P110" s="103"/>
      <c r="Q110" s="103"/>
    </row>
    <row r="111" spans="2:17" x14ac:dyDescent="0.3">
      <c r="B111" s="132"/>
      <c r="C111" s="111"/>
      <c r="D111" s="111"/>
      <c r="E111" s="132"/>
      <c r="F111" s="132"/>
      <c r="G111" s="215"/>
      <c r="H111" s="132"/>
      <c r="I111" s="111"/>
      <c r="J111" s="111"/>
      <c r="K111" s="132"/>
      <c r="L111" s="132"/>
      <c r="M111" s="215"/>
      <c r="N111" s="132"/>
      <c r="O111" s="103"/>
      <c r="P111" s="103"/>
      <c r="Q111" s="103"/>
    </row>
    <row r="112" spans="2:17" x14ac:dyDescent="0.3">
      <c r="B112" s="132"/>
      <c r="C112" s="111"/>
      <c r="D112" s="111"/>
      <c r="E112" s="132"/>
      <c r="F112" s="132"/>
      <c r="G112" s="215"/>
      <c r="H112" s="132"/>
      <c r="I112" s="111"/>
      <c r="J112" s="111"/>
      <c r="K112" s="132"/>
      <c r="L112" s="132"/>
      <c r="M112" s="215"/>
      <c r="N112" s="132"/>
      <c r="O112" s="103"/>
      <c r="P112" s="103"/>
      <c r="Q112" s="103"/>
    </row>
    <row r="113" spans="2:17" x14ac:dyDescent="0.3">
      <c r="B113" s="132"/>
      <c r="C113" s="111"/>
      <c r="D113" s="111"/>
      <c r="E113" s="132"/>
      <c r="F113" s="132"/>
      <c r="G113" s="215"/>
      <c r="H113" s="132"/>
      <c r="I113" s="111"/>
      <c r="J113" s="111"/>
      <c r="K113" s="132"/>
      <c r="L113" s="132"/>
      <c r="M113" s="215"/>
      <c r="N113" s="132"/>
      <c r="O113" s="103"/>
      <c r="P113" s="103"/>
      <c r="Q113" s="103"/>
    </row>
    <row r="114" spans="2:17" x14ac:dyDescent="0.3">
      <c r="B114" s="132"/>
      <c r="C114" s="111"/>
      <c r="D114" s="111"/>
      <c r="E114" s="132"/>
      <c r="F114" s="132"/>
      <c r="G114" s="215"/>
      <c r="H114" s="132"/>
      <c r="I114" s="111"/>
      <c r="J114" s="111"/>
      <c r="K114" s="132"/>
      <c r="L114" s="132"/>
      <c r="M114" s="215"/>
      <c r="N114" s="132"/>
      <c r="O114" s="103"/>
      <c r="P114" s="103"/>
      <c r="Q114" s="103"/>
    </row>
    <row r="115" spans="2:17" x14ac:dyDescent="0.3">
      <c r="B115" s="132"/>
      <c r="C115" s="111"/>
      <c r="D115" s="111"/>
      <c r="E115" s="132"/>
      <c r="F115" s="132"/>
      <c r="G115" s="215"/>
      <c r="H115" s="132"/>
      <c r="I115" s="111"/>
      <c r="J115" s="111"/>
      <c r="K115" s="132"/>
      <c r="L115" s="132"/>
      <c r="M115" s="215"/>
      <c r="N115" s="132"/>
      <c r="O115" s="103"/>
      <c r="P115" s="103"/>
      <c r="Q115" s="103"/>
    </row>
    <row r="116" spans="2:17" x14ac:dyDescent="0.3">
      <c r="B116" s="132"/>
      <c r="C116" s="111"/>
      <c r="D116" s="111"/>
      <c r="E116" s="132"/>
      <c r="F116" s="132"/>
      <c r="G116" s="215"/>
      <c r="H116" s="132"/>
      <c r="I116" s="111"/>
      <c r="J116" s="111"/>
      <c r="K116" s="132"/>
      <c r="L116" s="132"/>
      <c r="M116" s="215"/>
      <c r="N116" s="132"/>
      <c r="O116" s="103"/>
      <c r="P116" s="103"/>
      <c r="Q116" s="103"/>
    </row>
    <row r="117" spans="2:17" x14ac:dyDescent="0.3">
      <c r="B117" s="132"/>
      <c r="C117" s="111"/>
      <c r="D117" s="111"/>
      <c r="E117" s="132"/>
      <c r="F117" s="132"/>
      <c r="G117" s="215"/>
      <c r="H117" s="132"/>
      <c r="I117" s="111"/>
      <c r="J117" s="111"/>
      <c r="K117" s="132"/>
      <c r="L117" s="132"/>
      <c r="M117" s="215"/>
      <c r="N117" s="132"/>
      <c r="O117" s="103"/>
      <c r="P117" s="103"/>
      <c r="Q117" s="103"/>
    </row>
    <row r="118" spans="2:17" x14ac:dyDescent="0.3">
      <c r="B118" s="132"/>
      <c r="C118" s="111"/>
      <c r="D118" s="111"/>
      <c r="E118" s="132"/>
      <c r="F118" s="132"/>
      <c r="G118" s="215"/>
      <c r="H118" s="132"/>
      <c r="I118" s="111"/>
      <c r="J118" s="111"/>
      <c r="K118" s="132"/>
      <c r="L118" s="132"/>
      <c r="M118" s="215"/>
      <c r="N118" s="132"/>
      <c r="O118" s="103"/>
      <c r="P118" s="103"/>
      <c r="Q118" s="103"/>
    </row>
    <row r="119" spans="2:17" x14ac:dyDescent="0.3">
      <c r="B119" s="132"/>
      <c r="C119" s="111"/>
      <c r="D119" s="111"/>
      <c r="E119" s="132"/>
      <c r="F119" s="132"/>
      <c r="G119" s="215"/>
      <c r="H119" s="132"/>
      <c r="I119" s="111"/>
      <c r="J119" s="111"/>
      <c r="K119" s="132"/>
      <c r="L119" s="132"/>
      <c r="M119" s="215"/>
      <c r="N119" s="132"/>
      <c r="O119" s="103"/>
      <c r="P119" s="103"/>
      <c r="Q119" s="103"/>
    </row>
    <row r="120" spans="2:17" x14ac:dyDescent="0.3">
      <c r="B120" s="132"/>
      <c r="C120" s="111"/>
      <c r="D120" s="111"/>
      <c r="E120" s="132"/>
      <c r="F120" s="132"/>
      <c r="G120" s="215"/>
      <c r="H120" s="132"/>
      <c r="I120" s="111"/>
      <c r="J120" s="111"/>
      <c r="K120" s="132"/>
      <c r="L120" s="132"/>
      <c r="M120" s="215"/>
      <c r="N120" s="132"/>
      <c r="O120" s="103"/>
      <c r="P120" s="103"/>
      <c r="Q120" s="103"/>
    </row>
    <row r="121" spans="2:17" x14ac:dyDescent="0.3">
      <c r="B121" s="132"/>
      <c r="C121" s="111"/>
      <c r="D121" s="111"/>
      <c r="E121" s="132"/>
      <c r="F121" s="132"/>
      <c r="G121" s="215"/>
      <c r="H121" s="132"/>
      <c r="I121" s="111"/>
      <c r="J121" s="111"/>
      <c r="K121" s="132"/>
      <c r="L121" s="132"/>
      <c r="M121" s="215"/>
      <c r="N121" s="132"/>
      <c r="O121" s="103"/>
      <c r="P121" s="103"/>
      <c r="Q121" s="103"/>
    </row>
    <row r="122" spans="2:17" x14ac:dyDescent="0.3">
      <c r="B122" s="132"/>
      <c r="C122" s="111"/>
      <c r="D122" s="111"/>
      <c r="E122" s="132"/>
      <c r="F122" s="132"/>
      <c r="G122" s="215"/>
      <c r="H122" s="132"/>
      <c r="I122" s="111"/>
      <c r="J122" s="111"/>
      <c r="K122" s="132"/>
      <c r="L122" s="132"/>
      <c r="M122" s="215"/>
      <c r="N122" s="132"/>
      <c r="O122" s="103"/>
      <c r="P122" s="103"/>
      <c r="Q122" s="103"/>
    </row>
    <row r="123" spans="2:17" x14ac:dyDescent="0.3">
      <c r="B123" s="132"/>
      <c r="C123" s="111"/>
      <c r="D123" s="111"/>
      <c r="E123" s="132"/>
      <c r="F123" s="132"/>
      <c r="G123" s="215"/>
      <c r="H123" s="132"/>
      <c r="I123" s="111"/>
      <c r="J123" s="111"/>
      <c r="K123" s="132"/>
      <c r="L123" s="132"/>
      <c r="M123" s="215"/>
      <c r="N123" s="132"/>
      <c r="O123" s="103"/>
      <c r="P123" s="103"/>
      <c r="Q123" s="103"/>
    </row>
    <row r="124" spans="2:17" x14ac:dyDescent="0.3">
      <c r="B124" s="132"/>
      <c r="C124" s="111"/>
      <c r="D124" s="111"/>
      <c r="E124" s="132"/>
      <c r="F124" s="132"/>
      <c r="G124" s="215"/>
      <c r="H124" s="132"/>
      <c r="I124" s="111"/>
      <c r="J124" s="111"/>
      <c r="K124" s="132"/>
      <c r="L124" s="132"/>
      <c r="M124" s="215"/>
      <c r="N124" s="132"/>
      <c r="O124" s="103"/>
      <c r="P124" s="103"/>
      <c r="Q124" s="103"/>
    </row>
    <row r="125" spans="2:17" x14ac:dyDescent="0.3">
      <c r="B125" s="132"/>
      <c r="C125" s="111"/>
      <c r="D125" s="111"/>
      <c r="E125" s="132"/>
      <c r="F125" s="132"/>
      <c r="G125" s="215"/>
      <c r="H125" s="132"/>
      <c r="I125" s="111"/>
      <c r="J125" s="111"/>
      <c r="K125" s="132"/>
      <c r="L125" s="132"/>
      <c r="M125" s="215"/>
      <c r="N125" s="132"/>
      <c r="O125" s="103"/>
      <c r="P125" s="103"/>
      <c r="Q125" s="103"/>
    </row>
    <row r="126" spans="2:17" x14ac:dyDescent="0.3">
      <c r="B126" s="132"/>
      <c r="C126" s="111"/>
      <c r="D126" s="111"/>
      <c r="E126" s="132"/>
      <c r="F126" s="132"/>
      <c r="G126" s="215"/>
      <c r="H126" s="132"/>
      <c r="I126" s="111"/>
      <c r="J126" s="111"/>
      <c r="K126" s="132"/>
      <c r="L126" s="132"/>
      <c r="M126" s="215"/>
      <c r="N126" s="132"/>
      <c r="O126" s="103"/>
      <c r="P126" s="103"/>
      <c r="Q126" s="103"/>
    </row>
    <row r="127" spans="2:17" x14ac:dyDescent="0.3">
      <c r="B127" s="132"/>
      <c r="C127" s="111"/>
      <c r="D127" s="111"/>
      <c r="E127" s="132"/>
      <c r="F127" s="132"/>
      <c r="G127" s="215"/>
      <c r="H127" s="132"/>
      <c r="I127" s="111"/>
      <c r="J127" s="111"/>
      <c r="K127" s="132"/>
      <c r="L127" s="132"/>
      <c r="M127" s="215"/>
      <c r="N127" s="132"/>
      <c r="O127" s="103"/>
      <c r="P127" s="103"/>
      <c r="Q127" s="103"/>
    </row>
    <row r="128" spans="2:17" x14ac:dyDescent="0.3">
      <c r="B128" s="132"/>
      <c r="C128" s="111"/>
      <c r="D128" s="111"/>
      <c r="E128" s="132"/>
      <c r="F128" s="132"/>
      <c r="G128" s="215"/>
      <c r="H128" s="132"/>
      <c r="I128" s="111"/>
      <c r="J128" s="111"/>
      <c r="K128" s="132"/>
      <c r="L128" s="132"/>
      <c r="M128" s="215"/>
      <c r="N128" s="132"/>
      <c r="O128" s="103"/>
      <c r="P128" s="103"/>
      <c r="Q128" s="103"/>
    </row>
    <row r="129" spans="2:17" x14ac:dyDescent="0.3">
      <c r="B129" s="132"/>
      <c r="C129" s="111"/>
      <c r="D129" s="111"/>
      <c r="E129" s="132"/>
      <c r="F129" s="132"/>
      <c r="G129" s="215"/>
      <c r="H129" s="132"/>
      <c r="I129" s="111"/>
      <c r="J129" s="111"/>
      <c r="K129" s="132"/>
      <c r="L129" s="132"/>
      <c r="M129" s="215"/>
      <c r="N129" s="132"/>
      <c r="O129" s="103"/>
      <c r="P129" s="103"/>
      <c r="Q129" s="103"/>
    </row>
    <row r="130" spans="2:17" x14ac:dyDescent="0.3">
      <c r="B130" s="132"/>
      <c r="C130" s="111"/>
      <c r="D130" s="111"/>
      <c r="E130" s="132"/>
      <c r="F130" s="132"/>
      <c r="G130" s="215"/>
      <c r="H130" s="132"/>
      <c r="I130" s="111"/>
      <c r="J130" s="111"/>
      <c r="K130" s="132"/>
      <c r="L130" s="132"/>
      <c r="M130" s="215"/>
      <c r="N130" s="132"/>
      <c r="O130" s="103"/>
      <c r="P130" s="103"/>
      <c r="Q130" s="103"/>
    </row>
    <row r="131" spans="2:17" x14ac:dyDescent="0.3">
      <c r="B131" s="132"/>
      <c r="C131" s="111"/>
      <c r="D131" s="111"/>
      <c r="E131" s="132"/>
      <c r="F131" s="132"/>
      <c r="G131" s="215"/>
      <c r="H131" s="132"/>
      <c r="I131" s="111"/>
      <c r="J131" s="111"/>
      <c r="K131" s="132"/>
      <c r="L131" s="132"/>
      <c r="M131" s="215"/>
      <c r="N131" s="132"/>
      <c r="O131" s="103"/>
      <c r="P131" s="103"/>
      <c r="Q131" s="103"/>
    </row>
    <row r="132" spans="2:17" x14ac:dyDescent="0.3">
      <c r="B132" s="132"/>
      <c r="C132" s="111"/>
      <c r="D132" s="111"/>
      <c r="E132" s="132"/>
      <c r="F132" s="132"/>
      <c r="G132" s="215"/>
      <c r="H132" s="132"/>
      <c r="I132" s="111"/>
      <c r="J132" s="111"/>
      <c r="K132" s="132"/>
      <c r="L132" s="132"/>
      <c r="M132" s="215"/>
      <c r="N132" s="132"/>
      <c r="O132" s="103"/>
      <c r="P132" s="103"/>
      <c r="Q132" s="103"/>
    </row>
    <row r="133" spans="2:17" x14ac:dyDescent="0.3">
      <c r="B133" s="132"/>
      <c r="C133" s="111"/>
      <c r="D133" s="111"/>
      <c r="E133" s="132"/>
      <c r="F133" s="132"/>
      <c r="G133" s="215"/>
      <c r="H133" s="132"/>
      <c r="I133" s="111"/>
      <c r="J133" s="111"/>
      <c r="K133" s="132"/>
      <c r="L133" s="132"/>
      <c r="M133" s="215"/>
      <c r="N133" s="132"/>
      <c r="O133" s="103"/>
      <c r="P133" s="103"/>
      <c r="Q133" s="103"/>
    </row>
    <row r="134" spans="2:17" x14ac:dyDescent="0.3">
      <c r="B134" s="132"/>
      <c r="C134" s="111"/>
      <c r="D134" s="111"/>
      <c r="E134" s="132"/>
      <c r="F134" s="132"/>
      <c r="G134" s="215"/>
      <c r="H134" s="132"/>
      <c r="I134" s="111"/>
      <c r="J134" s="111"/>
      <c r="K134" s="132"/>
      <c r="L134" s="132"/>
      <c r="M134" s="215"/>
      <c r="N134" s="132"/>
      <c r="O134" s="103"/>
      <c r="P134" s="103"/>
      <c r="Q134" s="103"/>
    </row>
    <row r="135" spans="2:17" x14ac:dyDescent="0.3">
      <c r="B135" s="132"/>
      <c r="C135" s="111"/>
      <c r="D135" s="111"/>
      <c r="E135" s="132"/>
      <c r="F135" s="132"/>
      <c r="G135" s="215"/>
      <c r="H135" s="132"/>
      <c r="I135" s="111"/>
      <c r="J135" s="111"/>
      <c r="K135" s="132"/>
      <c r="L135" s="132"/>
      <c r="M135" s="215"/>
      <c r="N135" s="132"/>
      <c r="O135" s="103"/>
      <c r="P135" s="103"/>
      <c r="Q135" s="103"/>
    </row>
    <row r="136" spans="2:17" x14ac:dyDescent="0.3">
      <c r="B136" s="132"/>
      <c r="C136" s="111"/>
      <c r="D136" s="111"/>
      <c r="E136" s="132"/>
      <c r="F136" s="132"/>
      <c r="G136" s="215"/>
      <c r="H136" s="132"/>
      <c r="I136" s="111"/>
      <c r="J136" s="111"/>
      <c r="K136" s="132"/>
      <c r="L136" s="132"/>
      <c r="M136" s="215"/>
      <c r="N136" s="132"/>
      <c r="O136" s="103"/>
      <c r="P136" s="103"/>
      <c r="Q136" s="103"/>
    </row>
    <row r="137" spans="2:17" x14ac:dyDescent="0.3">
      <c r="B137" s="132"/>
      <c r="C137" s="111"/>
      <c r="D137" s="111"/>
      <c r="E137" s="132"/>
      <c r="F137" s="132"/>
      <c r="G137" s="215"/>
      <c r="H137" s="132"/>
      <c r="I137" s="111"/>
      <c r="J137" s="111"/>
      <c r="K137" s="132"/>
      <c r="L137" s="132"/>
      <c r="M137" s="215"/>
      <c r="N137" s="132"/>
      <c r="O137" s="103"/>
      <c r="P137" s="103"/>
      <c r="Q137" s="103"/>
    </row>
    <row r="138" spans="2:17" x14ac:dyDescent="0.3">
      <c r="B138" s="132"/>
      <c r="C138" s="111"/>
      <c r="D138" s="111"/>
      <c r="E138" s="132"/>
      <c r="F138" s="132"/>
      <c r="G138" s="215"/>
      <c r="H138" s="132"/>
      <c r="I138" s="111"/>
      <c r="J138" s="111"/>
      <c r="K138" s="132"/>
      <c r="L138" s="132"/>
      <c r="M138" s="215"/>
      <c r="N138" s="132"/>
      <c r="O138" s="103"/>
      <c r="P138" s="103"/>
      <c r="Q138" s="103"/>
    </row>
    <row r="139" spans="2:17" x14ac:dyDescent="0.3">
      <c r="B139" s="132"/>
      <c r="C139" s="111"/>
      <c r="D139" s="111"/>
      <c r="E139" s="132"/>
      <c r="F139" s="132"/>
      <c r="G139" s="215"/>
      <c r="H139" s="132"/>
      <c r="I139" s="111"/>
      <c r="J139" s="111"/>
      <c r="K139" s="132"/>
      <c r="L139" s="132"/>
      <c r="M139" s="215"/>
      <c r="N139" s="132"/>
      <c r="O139" s="103"/>
      <c r="P139" s="103"/>
      <c r="Q139" s="103"/>
    </row>
    <row r="140" spans="2:17" x14ac:dyDescent="0.3">
      <c r="B140" s="132"/>
      <c r="C140" s="111"/>
      <c r="D140" s="111"/>
      <c r="E140" s="132"/>
      <c r="F140" s="132"/>
      <c r="G140" s="215"/>
      <c r="H140" s="132"/>
      <c r="I140" s="111"/>
      <c r="J140" s="111"/>
      <c r="K140" s="132"/>
      <c r="L140" s="132"/>
      <c r="M140" s="215"/>
      <c r="N140" s="132"/>
      <c r="O140" s="103"/>
      <c r="P140" s="103"/>
      <c r="Q140" s="103"/>
    </row>
    <row r="141" spans="2:17" x14ac:dyDescent="0.3">
      <c r="B141" s="132"/>
      <c r="C141" s="111"/>
      <c r="D141" s="111"/>
      <c r="E141" s="132"/>
      <c r="F141" s="132"/>
      <c r="G141" s="215"/>
      <c r="H141" s="132"/>
      <c r="I141" s="111"/>
      <c r="J141" s="111"/>
      <c r="K141" s="132"/>
      <c r="L141" s="132"/>
      <c r="M141" s="215"/>
      <c r="N141" s="132"/>
      <c r="O141" s="103"/>
      <c r="P141" s="103"/>
      <c r="Q141" s="103"/>
    </row>
    <row r="142" spans="2:17" x14ac:dyDescent="0.3">
      <c r="B142" s="132"/>
      <c r="C142" s="111"/>
      <c r="D142" s="111"/>
      <c r="E142" s="132"/>
      <c r="F142" s="132"/>
      <c r="G142" s="215"/>
      <c r="H142" s="132"/>
      <c r="I142" s="111"/>
      <c r="J142" s="111"/>
      <c r="K142" s="132"/>
      <c r="L142" s="132"/>
      <c r="M142" s="215"/>
      <c r="N142" s="132"/>
      <c r="O142" s="103"/>
      <c r="P142" s="103"/>
      <c r="Q142" s="103"/>
    </row>
    <row r="143" spans="2:17" x14ac:dyDescent="0.3">
      <c r="B143" s="132"/>
      <c r="C143" s="111"/>
      <c r="D143" s="111"/>
      <c r="E143" s="132"/>
      <c r="F143" s="132"/>
      <c r="G143" s="215"/>
      <c r="H143" s="132"/>
      <c r="I143" s="111"/>
      <c r="J143" s="111"/>
      <c r="K143" s="132"/>
      <c r="L143" s="132"/>
      <c r="M143" s="215"/>
      <c r="N143" s="132"/>
      <c r="O143" s="103"/>
      <c r="P143" s="103"/>
      <c r="Q143" s="103"/>
    </row>
    <row r="144" spans="2:17" x14ac:dyDescent="0.3">
      <c r="B144" s="132"/>
      <c r="C144" s="111"/>
      <c r="D144" s="111"/>
      <c r="E144" s="132"/>
      <c r="F144" s="132"/>
      <c r="G144" s="215"/>
      <c r="H144" s="132"/>
      <c r="I144" s="111"/>
      <c r="J144" s="111"/>
      <c r="K144" s="132"/>
      <c r="L144" s="132"/>
      <c r="M144" s="215"/>
      <c r="N144" s="132"/>
      <c r="O144" s="103"/>
      <c r="P144" s="103"/>
      <c r="Q144" s="103"/>
    </row>
    <row r="145" spans="2:17" x14ac:dyDescent="0.3">
      <c r="B145" s="132"/>
      <c r="C145" s="111"/>
      <c r="D145" s="111"/>
      <c r="E145" s="132"/>
      <c r="F145" s="132"/>
      <c r="G145" s="215"/>
      <c r="H145" s="132"/>
      <c r="I145" s="111"/>
      <c r="J145" s="111"/>
      <c r="K145" s="132"/>
      <c r="L145" s="132"/>
      <c r="M145" s="215"/>
      <c r="N145" s="132"/>
      <c r="O145" s="103"/>
      <c r="P145" s="103"/>
      <c r="Q145" s="103"/>
    </row>
    <row r="146" spans="2:17" x14ac:dyDescent="0.3">
      <c r="B146" s="132"/>
      <c r="C146" s="111"/>
      <c r="D146" s="111"/>
      <c r="E146" s="132"/>
      <c r="F146" s="132"/>
      <c r="G146" s="215"/>
      <c r="H146" s="132"/>
      <c r="I146" s="111"/>
      <c r="J146" s="111"/>
      <c r="K146" s="132"/>
      <c r="L146" s="132"/>
      <c r="M146" s="215"/>
      <c r="N146" s="132"/>
      <c r="O146" s="103"/>
      <c r="P146" s="103"/>
      <c r="Q146" s="103"/>
    </row>
    <row r="147" spans="2:17" x14ac:dyDescent="0.3">
      <c r="B147" s="132"/>
      <c r="C147" s="111"/>
      <c r="D147" s="111"/>
      <c r="E147" s="132"/>
      <c r="F147" s="132"/>
      <c r="G147" s="215"/>
      <c r="H147" s="132"/>
      <c r="I147" s="111"/>
      <c r="J147" s="111"/>
      <c r="K147" s="132"/>
      <c r="L147" s="132"/>
      <c r="M147" s="215"/>
      <c r="N147" s="132"/>
      <c r="O147" s="103"/>
      <c r="P147" s="103"/>
      <c r="Q147" s="103"/>
    </row>
    <row r="148" spans="2:17" x14ac:dyDescent="0.3">
      <c r="B148" s="132"/>
      <c r="C148" s="111"/>
      <c r="D148" s="111"/>
      <c r="E148" s="132"/>
      <c r="F148" s="132"/>
      <c r="G148" s="215"/>
      <c r="H148" s="132"/>
      <c r="I148" s="111"/>
      <c r="J148" s="111"/>
      <c r="K148" s="132"/>
      <c r="L148" s="132"/>
      <c r="M148" s="215"/>
      <c r="N148" s="132"/>
      <c r="O148" s="103"/>
      <c r="P148" s="103"/>
      <c r="Q148" s="103"/>
    </row>
    <row r="149" spans="2:17" x14ac:dyDescent="0.3">
      <c r="B149" s="132"/>
      <c r="C149" s="111"/>
      <c r="D149" s="111"/>
      <c r="E149" s="132"/>
      <c r="F149" s="132"/>
      <c r="G149" s="215"/>
      <c r="H149" s="132"/>
      <c r="I149" s="111"/>
      <c r="J149" s="111"/>
      <c r="K149" s="132"/>
      <c r="L149" s="132"/>
      <c r="M149" s="215"/>
      <c r="N149" s="132"/>
      <c r="O149" s="103"/>
      <c r="P149" s="103"/>
      <c r="Q149" s="103"/>
    </row>
    <row r="150" spans="2:17" x14ac:dyDescent="0.3">
      <c r="B150" s="132"/>
      <c r="C150" s="111"/>
      <c r="D150" s="111"/>
      <c r="E150" s="132"/>
      <c r="F150" s="132"/>
      <c r="G150" s="215"/>
      <c r="H150" s="132"/>
      <c r="I150" s="111"/>
      <c r="J150" s="111"/>
      <c r="K150" s="132"/>
      <c r="L150" s="132"/>
      <c r="M150" s="215"/>
      <c r="N150" s="132"/>
      <c r="O150" s="103"/>
      <c r="P150" s="103"/>
      <c r="Q150" s="103"/>
    </row>
    <row r="151" spans="2:17" x14ac:dyDescent="0.3">
      <c r="B151" s="132"/>
      <c r="C151" s="111"/>
      <c r="D151" s="111"/>
      <c r="E151" s="132"/>
      <c r="F151" s="132"/>
      <c r="G151" s="215"/>
      <c r="H151" s="132"/>
      <c r="I151" s="111"/>
      <c r="J151" s="111"/>
      <c r="K151" s="132"/>
      <c r="L151" s="132"/>
      <c r="M151" s="215"/>
      <c r="N151" s="132"/>
      <c r="O151" s="103"/>
      <c r="P151" s="103"/>
      <c r="Q151" s="103"/>
    </row>
    <row r="152" spans="2:17" x14ac:dyDescent="0.3">
      <c r="B152" s="132"/>
      <c r="C152" s="111"/>
      <c r="D152" s="111"/>
      <c r="E152" s="132"/>
      <c r="F152" s="132"/>
      <c r="G152" s="215"/>
      <c r="H152" s="132"/>
      <c r="I152" s="111"/>
      <c r="J152" s="111"/>
      <c r="K152" s="132"/>
      <c r="L152" s="132"/>
      <c r="M152" s="215"/>
      <c r="N152" s="132"/>
      <c r="O152" s="103"/>
      <c r="P152" s="103"/>
      <c r="Q152" s="103"/>
    </row>
    <row r="153" spans="2:17" x14ac:dyDescent="0.3">
      <c r="B153" s="132"/>
      <c r="C153" s="111"/>
      <c r="D153" s="111"/>
      <c r="E153" s="132"/>
      <c r="F153" s="132"/>
      <c r="G153" s="215"/>
      <c r="H153" s="132"/>
      <c r="I153" s="111"/>
      <c r="J153" s="111"/>
      <c r="K153" s="132"/>
      <c r="L153" s="132"/>
      <c r="M153" s="215"/>
      <c r="N153" s="132"/>
      <c r="O153" s="103"/>
      <c r="P153" s="103"/>
      <c r="Q153" s="103"/>
    </row>
    <row r="154" spans="2:17" x14ac:dyDescent="0.3">
      <c r="B154" s="132"/>
      <c r="C154" s="111"/>
      <c r="D154" s="111"/>
      <c r="E154" s="132"/>
      <c r="F154" s="132"/>
      <c r="G154" s="215"/>
      <c r="H154" s="132"/>
      <c r="I154" s="111"/>
      <c r="J154" s="111"/>
      <c r="K154" s="132"/>
      <c r="L154" s="132"/>
      <c r="M154" s="215"/>
      <c r="N154" s="132"/>
      <c r="O154" s="103"/>
      <c r="P154" s="103"/>
      <c r="Q154" s="103"/>
    </row>
    <row r="155" spans="2:17" x14ac:dyDescent="0.3">
      <c r="B155" s="132"/>
      <c r="C155" s="111"/>
      <c r="D155" s="111"/>
      <c r="E155" s="132"/>
      <c r="F155" s="132"/>
      <c r="G155" s="215"/>
      <c r="H155" s="132"/>
      <c r="I155" s="111"/>
      <c r="J155" s="111"/>
      <c r="K155" s="132"/>
      <c r="L155" s="132"/>
      <c r="M155" s="215"/>
      <c r="N155" s="132"/>
      <c r="O155" s="103"/>
      <c r="P155" s="103"/>
      <c r="Q155" s="103"/>
    </row>
    <row r="156" spans="2:17" x14ac:dyDescent="0.3">
      <c r="B156" s="132"/>
      <c r="C156" s="111"/>
      <c r="D156" s="111"/>
      <c r="E156" s="132"/>
      <c r="F156" s="132"/>
      <c r="G156" s="215"/>
      <c r="H156" s="132"/>
      <c r="I156" s="111"/>
      <c r="J156" s="111"/>
      <c r="K156" s="132"/>
      <c r="L156" s="132"/>
      <c r="M156" s="215"/>
      <c r="N156" s="132"/>
      <c r="O156" s="103"/>
      <c r="P156" s="103"/>
      <c r="Q156" s="103"/>
    </row>
    <row r="157" spans="2:17" x14ac:dyDescent="0.3">
      <c r="B157" s="132"/>
      <c r="C157" s="111"/>
      <c r="D157" s="111"/>
      <c r="E157" s="132"/>
      <c r="F157" s="132"/>
      <c r="G157" s="215"/>
      <c r="H157" s="132"/>
      <c r="I157" s="111"/>
      <c r="J157" s="111"/>
      <c r="K157" s="132"/>
      <c r="L157" s="132"/>
      <c r="M157" s="215"/>
      <c r="N157" s="132"/>
      <c r="O157" s="103"/>
      <c r="P157" s="103"/>
      <c r="Q157" s="103"/>
    </row>
    <row r="158" spans="2:17" x14ac:dyDescent="0.3">
      <c r="B158" s="132"/>
      <c r="C158" s="111"/>
      <c r="D158" s="111"/>
      <c r="E158" s="132"/>
      <c r="F158" s="132"/>
      <c r="G158" s="215"/>
      <c r="H158" s="132"/>
      <c r="I158" s="111"/>
      <c r="J158" s="111"/>
      <c r="K158" s="132"/>
      <c r="L158" s="132"/>
      <c r="M158" s="215"/>
      <c r="N158" s="132"/>
      <c r="O158" s="103"/>
      <c r="P158" s="103"/>
      <c r="Q158" s="103"/>
    </row>
    <row r="159" spans="2:17" x14ac:dyDescent="0.3">
      <c r="B159" s="132"/>
      <c r="C159" s="111"/>
      <c r="D159" s="111"/>
      <c r="E159" s="132"/>
      <c r="F159" s="132"/>
      <c r="G159" s="215"/>
      <c r="H159" s="132"/>
      <c r="I159" s="111"/>
      <c r="J159" s="111"/>
      <c r="K159" s="132"/>
      <c r="L159" s="132"/>
      <c r="M159" s="215"/>
      <c r="N159" s="132"/>
      <c r="O159" s="103"/>
      <c r="P159" s="103"/>
      <c r="Q159" s="103"/>
    </row>
    <row r="160" spans="2:17" x14ac:dyDescent="0.3">
      <c r="B160" s="132"/>
      <c r="C160" s="111"/>
      <c r="D160" s="111"/>
      <c r="E160" s="132"/>
      <c r="F160" s="132"/>
      <c r="G160" s="215"/>
      <c r="H160" s="132"/>
      <c r="I160" s="111"/>
      <c r="J160" s="111"/>
      <c r="K160" s="132"/>
      <c r="L160" s="132"/>
      <c r="M160" s="215"/>
      <c r="N160" s="132"/>
      <c r="O160" s="103"/>
      <c r="P160" s="103"/>
      <c r="Q160" s="103"/>
    </row>
    <row r="161" spans="2:17" x14ac:dyDescent="0.3">
      <c r="B161" s="132"/>
      <c r="C161" s="111"/>
      <c r="D161" s="111"/>
      <c r="E161" s="132"/>
      <c r="F161" s="132"/>
      <c r="G161" s="215"/>
      <c r="H161" s="132"/>
      <c r="I161" s="111"/>
      <c r="J161" s="111"/>
      <c r="K161" s="132"/>
      <c r="L161" s="132"/>
      <c r="M161" s="215"/>
      <c r="N161" s="132"/>
      <c r="O161" s="103"/>
      <c r="P161" s="103"/>
      <c r="Q161" s="103"/>
    </row>
    <row r="162" spans="2:17" x14ac:dyDescent="0.3">
      <c r="B162" s="132"/>
      <c r="C162" s="111"/>
      <c r="D162" s="111"/>
      <c r="E162" s="132"/>
      <c r="F162" s="132"/>
      <c r="G162" s="215"/>
      <c r="H162" s="132"/>
      <c r="I162" s="111"/>
      <c r="J162" s="111"/>
      <c r="K162" s="132"/>
      <c r="L162" s="132"/>
      <c r="M162" s="215"/>
      <c r="N162" s="132"/>
      <c r="O162" s="103"/>
      <c r="P162" s="103"/>
      <c r="Q162" s="103"/>
    </row>
    <row r="163" spans="2:17" x14ac:dyDescent="0.3">
      <c r="B163" s="132"/>
      <c r="C163" s="111"/>
      <c r="D163" s="111"/>
      <c r="E163" s="132"/>
      <c r="F163" s="132"/>
      <c r="G163" s="215"/>
      <c r="H163" s="132"/>
      <c r="I163" s="111"/>
      <c r="J163" s="111"/>
      <c r="K163" s="132"/>
      <c r="L163" s="132"/>
      <c r="M163" s="215"/>
      <c r="N163" s="132"/>
      <c r="O163" s="103"/>
      <c r="P163" s="103"/>
      <c r="Q163" s="103"/>
    </row>
    <row r="164" spans="2:17" x14ac:dyDescent="0.3">
      <c r="B164" s="132"/>
      <c r="C164" s="111"/>
      <c r="D164" s="111"/>
      <c r="E164" s="132"/>
      <c r="F164" s="132"/>
      <c r="G164" s="215"/>
      <c r="H164" s="132"/>
      <c r="I164" s="111"/>
      <c r="J164" s="111"/>
      <c r="K164" s="132"/>
      <c r="L164" s="132"/>
      <c r="M164" s="215"/>
      <c r="N164" s="132"/>
      <c r="O164" s="103"/>
      <c r="P164" s="103"/>
      <c r="Q164" s="103"/>
    </row>
    <row r="165" spans="2:17" x14ac:dyDescent="0.3">
      <c r="B165" s="132"/>
      <c r="C165" s="111"/>
      <c r="D165" s="111"/>
      <c r="E165" s="132"/>
      <c r="F165" s="132"/>
      <c r="G165" s="215"/>
      <c r="H165" s="132"/>
      <c r="I165" s="111"/>
      <c r="J165" s="111"/>
      <c r="K165" s="132"/>
      <c r="L165" s="132"/>
      <c r="M165" s="215"/>
      <c r="N165" s="132"/>
      <c r="O165" s="103"/>
      <c r="P165" s="103"/>
      <c r="Q165" s="103"/>
    </row>
    <row r="166" spans="2:17" x14ac:dyDescent="0.3">
      <c r="B166" s="132"/>
      <c r="C166" s="111"/>
      <c r="D166" s="111"/>
      <c r="E166" s="132"/>
      <c r="F166" s="132"/>
      <c r="G166" s="215"/>
      <c r="H166" s="132"/>
      <c r="I166" s="111"/>
      <c r="J166" s="111"/>
      <c r="K166" s="132"/>
      <c r="L166" s="132"/>
      <c r="M166" s="215"/>
      <c r="N166" s="132"/>
      <c r="O166" s="103"/>
      <c r="P166" s="103"/>
      <c r="Q166" s="103"/>
    </row>
    <row r="167" spans="2:17" x14ac:dyDescent="0.3">
      <c r="B167" s="132"/>
      <c r="C167" s="111"/>
      <c r="D167" s="111"/>
      <c r="E167" s="132"/>
      <c r="F167" s="132"/>
      <c r="G167" s="215"/>
      <c r="H167" s="132"/>
      <c r="I167" s="111"/>
      <c r="J167" s="111"/>
      <c r="K167" s="132"/>
      <c r="L167" s="132"/>
      <c r="M167" s="215"/>
      <c r="N167" s="132"/>
      <c r="O167" s="103"/>
      <c r="P167" s="103"/>
      <c r="Q167" s="103"/>
    </row>
    <row r="168" spans="2:17" x14ac:dyDescent="0.3">
      <c r="B168" s="132"/>
      <c r="C168" s="111"/>
      <c r="D168" s="111"/>
      <c r="E168" s="132"/>
      <c r="F168" s="132"/>
      <c r="G168" s="215"/>
      <c r="H168" s="132"/>
      <c r="I168" s="111"/>
      <c r="J168" s="111"/>
      <c r="K168" s="132"/>
      <c r="L168" s="132"/>
      <c r="M168" s="215"/>
      <c r="N168" s="132"/>
      <c r="O168" s="103"/>
      <c r="P168" s="103"/>
      <c r="Q168" s="103"/>
    </row>
    <row r="169" spans="2:17" x14ac:dyDescent="0.3">
      <c r="B169" s="132"/>
      <c r="C169" s="111"/>
      <c r="D169" s="111"/>
      <c r="E169" s="132"/>
      <c r="F169" s="132"/>
      <c r="G169" s="215"/>
      <c r="H169" s="132"/>
      <c r="I169" s="111"/>
      <c r="J169" s="111"/>
      <c r="K169" s="132"/>
      <c r="L169" s="132"/>
      <c r="M169" s="215"/>
      <c r="N169" s="132"/>
      <c r="O169" s="103"/>
      <c r="P169" s="103"/>
      <c r="Q169" s="103"/>
    </row>
    <row r="170" spans="2:17" x14ac:dyDescent="0.3">
      <c r="B170" s="132"/>
      <c r="C170" s="111"/>
      <c r="D170" s="111"/>
      <c r="E170" s="132"/>
      <c r="F170" s="132"/>
      <c r="G170" s="215"/>
      <c r="H170" s="132"/>
      <c r="I170" s="111"/>
      <c r="J170" s="111"/>
      <c r="K170" s="132"/>
      <c r="L170" s="132"/>
      <c r="M170" s="215"/>
      <c r="N170" s="132"/>
      <c r="O170" s="103"/>
      <c r="P170" s="103"/>
      <c r="Q170" s="103"/>
    </row>
    <row r="171" spans="2:17" x14ac:dyDescent="0.3">
      <c r="B171" s="132"/>
      <c r="C171" s="111"/>
      <c r="D171" s="111"/>
      <c r="E171" s="132"/>
      <c r="F171" s="132"/>
      <c r="G171" s="215"/>
      <c r="H171" s="132"/>
      <c r="I171" s="111"/>
      <c r="J171" s="111"/>
      <c r="K171" s="132"/>
      <c r="L171" s="132"/>
      <c r="M171" s="215"/>
      <c r="N171" s="132"/>
      <c r="O171" s="103"/>
      <c r="P171" s="103"/>
      <c r="Q171" s="103"/>
    </row>
    <row r="172" spans="2:17" x14ac:dyDescent="0.3">
      <c r="B172" s="132"/>
      <c r="C172" s="111"/>
      <c r="D172" s="111"/>
      <c r="E172" s="132"/>
      <c r="F172" s="132"/>
      <c r="G172" s="215"/>
      <c r="H172" s="132"/>
      <c r="I172" s="111"/>
      <c r="J172" s="111"/>
      <c r="K172" s="132"/>
      <c r="L172" s="132"/>
      <c r="M172" s="215"/>
      <c r="N172" s="132"/>
      <c r="O172" s="103"/>
      <c r="P172" s="103"/>
      <c r="Q172" s="103"/>
    </row>
    <row r="173" spans="2:17" x14ac:dyDescent="0.3">
      <c r="B173" s="132"/>
      <c r="C173" s="111"/>
      <c r="D173" s="111"/>
      <c r="E173" s="132"/>
      <c r="F173" s="132"/>
      <c r="G173" s="215"/>
      <c r="H173" s="132"/>
      <c r="I173" s="111"/>
      <c r="J173" s="111"/>
      <c r="K173" s="132"/>
      <c r="L173" s="132"/>
      <c r="M173" s="215"/>
      <c r="N173" s="132"/>
      <c r="O173" s="103"/>
      <c r="P173" s="103"/>
      <c r="Q173" s="103"/>
    </row>
    <row r="174" spans="2:17" x14ac:dyDescent="0.3">
      <c r="B174" s="132"/>
      <c r="C174" s="111"/>
      <c r="D174" s="111"/>
      <c r="E174" s="132"/>
      <c r="F174" s="132"/>
      <c r="G174" s="215"/>
      <c r="H174" s="132"/>
      <c r="I174" s="111"/>
      <c r="J174" s="111"/>
      <c r="K174" s="132"/>
      <c r="L174" s="132"/>
      <c r="M174" s="215"/>
      <c r="N174" s="132"/>
      <c r="O174" s="103"/>
      <c r="P174" s="103"/>
      <c r="Q174" s="103"/>
    </row>
    <row r="175" spans="2:17" x14ac:dyDescent="0.3">
      <c r="B175" s="132"/>
      <c r="C175" s="111"/>
      <c r="D175" s="111"/>
      <c r="E175" s="132"/>
      <c r="F175" s="132"/>
      <c r="G175" s="215"/>
      <c r="H175" s="132"/>
      <c r="I175" s="111"/>
      <c r="J175" s="111"/>
      <c r="K175" s="132"/>
      <c r="L175" s="132"/>
      <c r="M175" s="215"/>
      <c r="N175" s="132"/>
      <c r="O175" s="103"/>
      <c r="P175" s="103"/>
      <c r="Q175" s="103"/>
    </row>
    <row r="176" spans="2:17" x14ac:dyDescent="0.3">
      <c r="B176" s="132"/>
      <c r="C176" s="111"/>
      <c r="D176" s="111"/>
      <c r="E176" s="132"/>
      <c r="F176" s="132"/>
      <c r="G176" s="215"/>
      <c r="H176" s="132"/>
      <c r="I176" s="111"/>
      <c r="J176" s="111"/>
      <c r="K176" s="132"/>
      <c r="L176" s="132"/>
      <c r="M176" s="215"/>
      <c r="N176" s="132"/>
      <c r="O176" s="103"/>
      <c r="P176" s="103"/>
      <c r="Q176" s="103"/>
    </row>
    <row r="177" spans="2:17" x14ac:dyDescent="0.3">
      <c r="B177" s="132"/>
      <c r="C177" s="111"/>
      <c r="D177" s="111"/>
      <c r="E177" s="132"/>
      <c r="F177" s="132"/>
      <c r="G177" s="215"/>
      <c r="H177" s="132"/>
      <c r="I177" s="111"/>
      <c r="J177" s="111"/>
      <c r="K177" s="132"/>
      <c r="L177" s="132"/>
      <c r="M177" s="215"/>
      <c r="N177" s="132"/>
      <c r="O177" s="103"/>
      <c r="P177" s="103"/>
      <c r="Q177" s="103"/>
    </row>
    <row r="178" spans="2:17" x14ac:dyDescent="0.3">
      <c r="B178" s="132"/>
      <c r="C178" s="111"/>
      <c r="D178" s="111"/>
      <c r="E178" s="132"/>
      <c r="F178" s="132"/>
      <c r="G178" s="215"/>
      <c r="H178" s="132"/>
      <c r="I178" s="111"/>
      <c r="J178" s="111"/>
      <c r="K178" s="132"/>
      <c r="L178" s="132"/>
      <c r="M178" s="215"/>
      <c r="N178" s="132"/>
      <c r="O178" s="103"/>
      <c r="P178" s="103"/>
      <c r="Q178" s="103"/>
    </row>
    <row r="179" spans="2:17" x14ac:dyDescent="0.3">
      <c r="B179" s="132"/>
      <c r="C179" s="111"/>
      <c r="D179" s="111"/>
      <c r="E179" s="132"/>
      <c r="F179" s="132"/>
      <c r="G179" s="215"/>
      <c r="H179" s="132"/>
      <c r="I179" s="111"/>
      <c r="J179" s="111"/>
      <c r="K179" s="132"/>
      <c r="L179" s="132"/>
      <c r="M179" s="215"/>
      <c r="N179" s="132"/>
      <c r="O179" s="103"/>
      <c r="P179" s="103"/>
      <c r="Q179" s="103"/>
    </row>
    <row r="180" spans="2:17" x14ac:dyDescent="0.3">
      <c r="B180" s="132"/>
      <c r="C180" s="111"/>
      <c r="D180" s="111"/>
      <c r="E180" s="132"/>
      <c r="F180" s="132"/>
      <c r="G180" s="215"/>
      <c r="H180" s="132"/>
      <c r="I180" s="111"/>
      <c r="J180" s="111"/>
      <c r="K180" s="132"/>
      <c r="L180" s="132"/>
      <c r="M180" s="215"/>
      <c r="N180" s="132"/>
      <c r="O180" s="103"/>
      <c r="P180" s="103"/>
      <c r="Q180" s="103"/>
    </row>
    <row r="181" spans="2:17" x14ac:dyDescent="0.3">
      <c r="B181" s="132"/>
      <c r="C181" s="111"/>
      <c r="D181" s="111"/>
      <c r="E181" s="132"/>
      <c r="F181" s="132"/>
      <c r="G181" s="215"/>
      <c r="H181" s="132"/>
      <c r="I181" s="111"/>
      <c r="J181" s="111"/>
      <c r="K181" s="132"/>
      <c r="L181" s="132"/>
      <c r="M181" s="215"/>
      <c r="N181" s="132"/>
      <c r="O181" s="103"/>
      <c r="P181" s="103"/>
      <c r="Q181" s="103"/>
    </row>
    <row r="182" spans="2:17" x14ac:dyDescent="0.3">
      <c r="B182" s="132"/>
      <c r="C182" s="111"/>
      <c r="D182" s="111"/>
      <c r="E182" s="132"/>
      <c r="F182" s="132"/>
      <c r="G182" s="215"/>
      <c r="H182" s="132"/>
      <c r="I182" s="111"/>
      <c r="J182" s="111"/>
      <c r="K182" s="132"/>
      <c r="L182" s="132"/>
      <c r="M182" s="215"/>
      <c r="N182" s="132"/>
      <c r="O182" s="103"/>
      <c r="P182" s="103"/>
      <c r="Q182" s="103"/>
    </row>
    <row r="183" spans="2:17" x14ac:dyDescent="0.3">
      <c r="B183" s="132"/>
      <c r="C183" s="111"/>
      <c r="D183" s="111"/>
      <c r="E183" s="132"/>
      <c r="F183" s="132"/>
      <c r="G183" s="215"/>
      <c r="H183" s="132"/>
      <c r="I183" s="111"/>
      <c r="J183" s="111"/>
      <c r="K183" s="132"/>
      <c r="L183" s="132"/>
      <c r="M183" s="215"/>
      <c r="N183" s="132"/>
      <c r="O183" s="103"/>
      <c r="P183" s="103"/>
      <c r="Q183" s="103"/>
    </row>
    <row r="184" spans="2:17" x14ac:dyDescent="0.3">
      <c r="B184" s="132"/>
      <c r="C184" s="111"/>
      <c r="D184" s="111"/>
      <c r="E184" s="132"/>
      <c r="F184" s="132"/>
      <c r="G184" s="215"/>
      <c r="H184" s="132"/>
      <c r="I184" s="111"/>
      <c r="J184" s="111"/>
      <c r="K184" s="132"/>
      <c r="L184" s="132"/>
      <c r="M184" s="215"/>
      <c r="N184" s="132"/>
      <c r="O184" s="103"/>
      <c r="P184" s="103"/>
      <c r="Q184" s="103"/>
    </row>
    <row r="185" spans="2:17" x14ac:dyDescent="0.3">
      <c r="B185" s="132"/>
      <c r="C185" s="111"/>
      <c r="D185" s="111"/>
      <c r="E185" s="132"/>
      <c r="F185" s="132"/>
      <c r="G185" s="215"/>
      <c r="H185" s="132"/>
      <c r="I185" s="111"/>
      <c r="J185" s="111"/>
      <c r="K185" s="132"/>
      <c r="L185" s="132"/>
      <c r="M185" s="215"/>
      <c r="N185" s="132"/>
      <c r="O185" s="103"/>
      <c r="P185" s="103"/>
      <c r="Q185" s="103"/>
    </row>
    <row r="186" spans="2:17" x14ac:dyDescent="0.3">
      <c r="B186" s="132"/>
      <c r="C186" s="111"/>
      <c r="D186" s="111"/>
      <c r="E186" s="132"/>
      <c r="F186" s="132"/>
      <c r="G186" s="215"/>
      <c r="H186" s="132"/>
      <c r="I186" s="111"/>
      <c r="J186" s="111"/>
      <c r="K186" s="132"/>
      <c r="L186" s="132"/>
      <c r="M186" s="215"/>
      <c r="N186" s="132"/>
      <c r="O186" s="103"/>
      <c r="P186" s="103"/>
      <c r="Q186" s="103"/>
    </row>
    <row r="187" spans="2:17" x14ac:dyDescent="0.3">
      <c r="B187" s="132"/>
      <c r="C187" s="111"/>
      <c r="D187" s="111"/>
      <c r="E187" s="132"/>
      <c r="F187" s="132"/>
      <c r="G187" s="215"/>
      <c r="H187" s="132"/>
      <c r="I187" s="111"/>
      <c r="J187" s="111"/>
      <c r="K187" s="132"/>
      <c r="L187" s="132"/>
      <c r="M187" s="215"/>
      <c r="N187" s="132"/>
      <c r="O187" s="103"/>
      <c r="P187" s="103"/>
      <c r="Q187" s="103"/>
    </row>
    <row r="188" spans="2:17" x14ac:dyDescent="0.3">
      <c r="B188" s="132"/>
      <c r="C188" s="111"/>
      <c r="D188" s="111"/>
      <c r="E188" s="132"/>
      <c r="F188" s="132"/>
      <c r="G188" s="215"/>
      <c r="H188" s="132"/>
      <c r="I188" s="111"/>
      <c r="J188" s="111"/>
      <c r="K188" s="132"/>
      <c r="L188" s="132"/>
      <c r="M188" s="215"/>
      <c r="N188" s="132"/>
      <c r="O188" s="103"/>
      <c r="P188" s="103"/>
      <c r="Q188" s="103"/>
    </row>
    <row r="189" spans="2:17" x14ac:dyDescent="0.3">
      <c r="B189" s="132"/>
      <c r="C189" s="111"/>
      <c r="D189" s="111"/>
      <c r="E189" s="132"/>
      <c r="F189" s="132"/>
      <c r="G189" s="215"/>
      <c r="H189" s="132"/>
      <c r="I189" s="111"/>
      <c r="J189" s="111"/>
      <c r="K189" s="132"/>
      <c r="L189" s="132"/>
      <c r="M189" s="215"/>
      <c r="N189" s="132"/>
      <c r="O189" s="103"/>
      <c r="P189" s="103"/>
      <c r="Q189" s="103"/>
    </row>
    <row r="190" spans="2:17" x14ac:dyDescent="0.3">
      <c r="B190" s="132"/>
      <c r="C190" s="111"/>
      <c r="D190" s="111"/>
      <c r="E190" s="132"/>
      <c r="F190" s="132"/>
      <c r="G190" s="215"/>
      <c r="H190" s="132"/>
      <c r="I190" s="111"/>
      <c r="J190" s="111"/>
      <c r="K190" s="132"/>
      <c r="L190" s="132"/>
      <c r="M190" s="215"/>
      <c r="N190" s="132"/>
      <c r="O190" s="103"/>
      <c r="P190" s="103"/>
      <c r="Q190" s="103"/>
    </row>
    <row r="191" spans="2:17" x14ac:dyDescent="0.3">
      <c r="B191" s="132"/>
      <c r="C191" s="111"/>
      <c r="D191" s="111"/>
      <c r="E191" s="132"/>
      <c r="F191" s="132"/>
      <c r="G191" s="215"/>
      <c r="H191" s="132"/>
      <c r="I191" s="111"/>
      <c r="J191" s="111"/>
      <c r="K191" s="132"/>
      <c r="L191" s="132"/>
      <c r="M191" s="215"/>
      <c r="N191" s="132"/>
      <c r="O191" s="103"/>
      <c r="P191" s="103"/>
      <c r="Q191" s="103"/>
    </row>
    <row r="192" spans="2:17" x14ac:dyDescent="0.3">
      <c r="B192" s="132"/>
      <c r="C192" s="111"/>
      <c r="D192" s="111"/>
      <c r="E192" s="132"/>
      <c r="F192" s="132"/>
      <c r="G192" s="215"/>
      <c r="H192" s="132"/>
      <c r="I192" s="111"/>
      <c r="J192" s="111"/>
      <c r="K192" s="132"/>
      <c r="L192" s="132"/>
      <c r="M192" s="215"/>
      <c r="N192" s="132"/>
      <c r="O192" s="103"/>
      <c r="P192" s="103"/>
      <c r="Q192" s="103"/>
    </row>
    <row r="193" spans="2:17" x14ac:dyDescent="0.3">
      <c r="B193" s="132"/>
      <c r="C193" s="111"/>
      <c r="D193" s="111"/>
      <c r="E193" s="132"/>
      <c r="F193" s="132"/>
      <c r="G193" s="215"/>
      <c r="H193" s="132"/>
      <c r="I193" s="111"/>
      <c r="J193" s="111"/>
      <c r="K193" s="132"/>
      <c r="L193" s="132"/>
      <c r="M193" s="215"/>
      <c r="N193" s="132"/>
      <c r="O193" s="103"/>
      <c r="P193" s="103"/>
      <c r="Q193" s="103"/>
    </row>
    <row r="194" spans="2:17" x14ac:dyDescent="0.3">
      <c r="B194" s="132"/>
      <c r="C194" s="111"/>
      <c r="D194" s="111"/>
      <c r="E194" s="132"/>
      <c r="F194" s="132"/>
      <c r="G194" s="215"/>
      <c r="H194" s="132"/>
      <c r="I194" s="111"/>
      <c r="J194" s="111"/>
      <c r="K194" s="132"/>
      <c r="L194" s="132"/>
      <c r="M194" s="215"/>
      <c r="N194" s="132"/>
      <c r="O194" s="103"/>
      <c r="P194" s="103"/>
      <c r="Q194" s="103"/>
    </row>
    <row r="195" spans="2:17" x14ac:dyDescent="0.3">
      <c r="B195" s="132"/>
      <c r="C195" s="111"/>
      <c r="D195" s="111"/>
      <c r="E195" s="132"/>
      <c r="F195" s="132"/>
      <c r="G195" s="215"/>
      <c r="H195" s="132"/>
      <c r="I195" s="111"/>
      <c r="J195" s="111"/>
      <c r="K195" s="132"/>
      <c r="L195" s="132"/>
      <c r="M195" s="215"/>
      <c r="N195" s="132"/>
      <c r="O195" s="103"/>
      <c r="P195" s="103"/>
      <c r="Q195" s="103"/>
    </row>
    <row r="196" spans="2:17" x14ac:dyDescent="0.3">
      <c r="B196" s="132"/>
      <c r="C196" s="111"/>
      <c r="D196" s="111"/>
      <c r="E196" s="132"/>
      <c r="F196" s="132"/>
      <c r="G196" s="215"/>
      <c r="H196" s="132"/>
      <c r="I196" s="111"/>
      <c r="J196" s="111"/>
      <c r="K196" s="132"/>
      <c r="L196" s="132"/>
      <c r="M196" s="215"/>
      <c r="N196" s="132"/>
      <c r="O196" s="103"/>
      <c r="P196" s="103"/>
      <c r="Q196" s="103"/>
    </row>
    <row r="197" spans="2:17" x14ac:dyDescent="0.3">
      <c r="B197" s="132"/>
      <c r="C197" s="111"/>
      <c r="D197" s="111"/>
      <c r="E197" s="132"/>
      <c r="F197" s="132"/>
      <c r="G197" s="215"/>
      <c r="H197" s="132"/>
      <c r="I197" s="111"/>
      <c r="J197" s="111"/>
      <c r="K197" s="132"/>
      <c r="L197" s="132"/>
      <c r="M197" s="215"/>
      <c r="N197" s="132"/>
      <c r="O197" s="103"/>
      <c r="P197" s="103"/>
      <c r="Q197" s="103"/>
    </row>
    <row r="198" spans="2:17" x14ac:dyDescent="0.3">
      <c r="B198" s="132"/>
      <c r="C198" s="111"/>
      <c r="D198" s="111"/>
      <c r="E198" s="132"/>
      <c r="F198" s="132"/>
      <c r="G198" s="215"/>
      <c r="H198" s="132"/>
      <c r="I198" s="111"/>
      <c r="J198" s="111"/>
      <c r="K198" s="132"/>
      <c r="L198" s="132"/>
      <c r="M198" s="215"/>
      <c r="N198" s="132"/>
      <c r="O198" s="103"/>
      <c r="P198" s="103"/>
      <c r="Q198" s="103"/>
    </row>
    <row r="199" spans="2:17" x14ac:dyDescent="0.3">
      <c r="B199" s="132"/>
      <c r="C199" s="111"/>
      <c r="D199" s="111"/>
      <c r="E199" s="132"/>
      <c r="F199" s="132"/>
      <c r="G199" s="215"/>
      <c r="H199" s="132"/>
      <c r="I199" s="111"/>
      <c r="J199" s="111"/>
      <c r="K199" s="132"/>
      <c r="L199" s="132"/>
      <c r="M199" s="215"/>
      <c r="N199" s="132"/>
      <c r="O199" s="103"/>
      <c r="P199" s="103"/>
      <c r="Q199" s="103"/>
    </row>
    <row r="200" spans="2:17" x14ac:dyDescent="0.3">
      <c r="B200" s="132"/>
      <c r="C200" s="111"/>
      <c r="D200" s="111"/>
      <c r="E200" s="132"/>
      <c r="F200" s="132"/>
      <c r="G200" s="215"/>
      <c r="H200" s="132"/>
      <c r="I200" s="111"/>
      <c r="J200" s="111"/>
      <c r="K200" s="132"/>
      <c r="L200" s="132"/>
      <c r="M200" s="215"/>
      <c r="N200" s="132"/>
      <c r="O200" s="103"/>
      <c r="P200" s="103"/>
      <c r="Q200" s="103"/>
    </row>
    <row r="201" spans="2:17" x14ac:dyDescent="0.3">
      <c r="B201" s="132"/>
      <c r="C201" s="111"/>
      <c r="D201" s="111"/>
      <c r="E201" s="132"/>
      <c r="F201" s="132"/>
      <c r="G201" s="215"/>
      <c r="H201" s="132"/>
      <c r="I201" s="111"/>
      <c r="J201" s="111"/>
      <c r="K201" s="132"/>
      <c r="L201" s="132"/>
      <c r="M201" s="215"/>
      <c r="N201" s="132"/>
      <c r="O201" s="103"/>
      <c r="P201" s="103"/>
      <c r="Q201" s="103"/>
    </row>
    <row r="202" spans="2:17" x14ac:dyDescent="0.3">
      <c r="B202" s="132"/>
      <c r="C202" s="111"/>
      <c r="D202" s="111"/>
      <c r="E202" s="132"/>
      <c r="F202" s="132"/>
      <c r="G202" s="215"/>
      <c r="H202" s="132"/>
      <c r="I202" s="111"/>
      <c r="J202" s="111"/>
      <c r="K202" s="132"/>
      <c r="L202" s="132"/>
      <c r="M202" s="215"/>
      <c r="N202" s="132"/>
      <c r="O202" s="103"/>
      <c r="P202" s="103"/>
      <c r="Q202" s="103"/>
    </row>
    <row r="203" spans="2:17" x14ac:dyDescent="0.3">
      <c r="B203" s="132"/>
      <c r="C203" s="111"/>
      <c r="D203" s="111"/>
      <c r="E203" s="132"/>
      <c r="F203" s="132"/>
      <c r="G203" s="215"/>
      <c r="H203" s="132"/>
      <c r="I203" s="111"/>
      <c r="J203" s="111"/>
      <c r="K203" s="132"/>
      <c r="L203" s="132"/>
      <c r="M203" s="215"/>
      <c r="N203" s="132"/>
      <c r="O203" s="103"/>
      <c r="P203" s="103"/>
      <c r="Q203" s="103"/>
    </row>
    <row r="204" spans="2:17" x14ac:dyDescent="0.3">
      <c r="B204" s="132"/>
      <c r="C204" s="111"/>
      <c r="D204" s="111"/>
      <c r="E204" s="132"/>
      <c r="F204" s="132"/>
      <c r="G204" s="215"/>
      <c r="H204" s="132"/>
      <c r="I204" s="111"/>
      <c r="J204" s="111"/>
      <c r="K204" s="132"/>
      <c r="L204" s="132"/>
      <c r="M204" s="215"/>
      <c r="N204" s="132"/>
      <c r="O204" s="103"/>
      <c r="P204" s="103"/>
      <c r="Q204" s="103"/>
    </row>
    <row r="205" spans="2:17" x14ac:dyDescent="0.3">
      <c r="B205" s="132"/>
      <c r="C205" s="111"/>
      <c r="D205" s="111"/>
      <c r="E205" s="132"/>
      <c r="F205" s="132"/>
      <c r="G205" s="215"/>
      <c r="H205" s="132"/>
      <c r="I205" s="111"/>
      <c r="J205" s="111"/>
      <c r="K205" s="132"/>
      <c r="L205" s="132"/>
      <c r="M205" s="215"/>
      <c r="N205" s="132"/>
      <c r="O205" s="103"/>
      <c r="P205" s="103"/>
      <c r="Q205" s="103"/>
    </row>
    <row r="206" spans="2:17" x14ac:dyDescent="0.3">
      <c r="B206" s="132"/>
      <c r="C206" s="111"/>
      <c r="D206" s="111"/>
      <c r="E206" s="132"/>
      <c r="F206" s="132"/>
      <c r="G206" s="215"/>
      <c r="H206" s="132"/>
      <c r="I206" s="111"/>
      <c r="J206" s="111"/>
      <c r="K206" s="132"/>
      <c r="L206" s="132"/>
      <c r="M206" s="215"/>
      <c r="N206" s="132"/>
      <c r="O206" s="103"/>
      <c r="P206" s="103"/>
      <c r="Q206" s="103"/>
    </row>
    <row r="207" spans="2:17" x14ac:dyDescent="0.3">
      <c r="B207" s="132"/>
      <c r="C207" s="111"/>
      <c r="D207" s="111"/>
      <c r="E207" s="132"/>
      <c r="F207" s="132"/>
      <c r="G207" s="215"/>
      <c r="H207" s="132"/>
      <c r="I207" s="111"/>
      <c r="J207" s="111"/>
      <c r="K207" s="132"/>
      <c r="L207" s="132"/>
      <c r="M207" s="215"/>
      <c r="N207" s="132"/>
      <c r="O207" s="103"/>
      <c r="P207" s="103"/>
      <c r="Q207" s="103"/>
    </row>
    <row r="208" spans="2:17" x14ac:dyDescent="0.3">
      <c r="B208" s="132"/>
      <c r="C208" s="111"/>
      <c r="D208" s="111"/>
      <c r="E208" s="132"/>
      <c r="F208" s="132"/>
      <c r="G208" s="215"/>
      <c r="H208" s="132"/>
      <c r="I208" s="111"/>
      <c r="J208" s="111"/>
      <c r="K208" s="132"/>
      <c r="L208" s="132"/>
      <c r="M208" s="215"/>
      <c r="N208" s="132"/>
      <c r="O208" s="103"/>
      <c r="P208" s="103"/>
      <c r="Q208" s="103"/>
    </row>
    <row r="209" spans="2:17" x14ac:dyDescent="0.3">
      <c r="B209" s="132"/>
      <c r="C209" s="111"/>
      <c r="D209" s="111"/>
      <c r="E209" s="132"/>
      <c r="F209" s="132"/>
      <c r="G209" s="215"/>
      <c r="H209" s="132"/>
      <c r="I209" s="111"/>
      <c r="J209" s="111"/>
      <c r="K209" s="132"/>
      <c r="L209" s="132"/>
      <c r="M209" s="215"/>
      <c r="N209" s="132"/>
      <c r="O209" s="103"/>
      <c r="P209" s="103"/>
      <c r="Q209" s="103"/>
    </row>
    <row r="210" spans="2:17" x14ac:dyDescent="0.3">
      <c r="B210" s="132"/>
      <c r="C210" s="111"/>
      <c r="D210" s="111"/>
      <c r="E210" s="132"/>
      <c r="F210" s="132"/>
      <c r="G210" s="215"/>
      <c r="H210" s="132"/>
      <c r="I210" s="111"/>
      <c r="J210" s="111"/>
      <c r="K210" s="132"/>
      <c r="L210" s="132"/>
      <c r="M210" s="215"/>
      <c r="N210" s="132"/>
      <c r="O210" s="103"/>
      <c r="P210" s="103"/>
      <c r="Q210" s="103"/>
    </row>
    <row r="211" spans="2:17" x14ac:dyDescent="0.3">
      <c r="B211" s="132"/>
      <c r="C211" s="111"/>
      <c r="D211" s="111"/>
      <c r="E211" s="132"/>
      <c r="F211" s="132"/>
      <c r="G211" s="215"/>
      <c r="H211" s="132"/>
      <c r="I211" s="111"/>
      <c r="J211" s="111"/>
      <c r="K211" s="132"/>
      <c r="L211" s="132"/>
      <c r="M211" s="215"/>
      <c r="N211" s="132"/>
      <c r="O211" s="103"/>
      <c r="P211" s="103"/>
      <c r="Q211" s="103"/>
    </row>
    <row r="212" spans="2:17" x14ac:dyDescent="0.3">
      <c r="B212" s="132"/>
      <c r="C212" s="111"/>
      <c r="D212" s="111"/>
      <c r="E212" s="132"/>
      <c r="F212" s="132"/>
      <c r="G212" s="215"/>
      <c r="H212" s="132"/>
      <c r="I212" s="111"/>
      <c r="J212" s="111"/>
      <c r="K212" s="132"/>
      <c r="L212" s="132"/>
      <c r="M212" s="215"/>
      <c r="N212" s="132"/>
      <c r="O212" s="103"/>
      <c r="P212" s="103"/>
      <c r="Q212" s="103"/>
    </row>
    <row r="213" spans="2:17" x14ac:dyDescent="0.3">
      <c r="B213" s="132"/>
      <c r="C213" s="111"/>
      <c r="D213" s="111"/>
      <c r="E213" s="132"/>
      <c r="F213" s="132"/>
      <c r="G213" s="215"/>
      <c r="H213" s="132"/>
      <c r="I213" s="111"/>
      <c r="J213" s="111"/>
      <c r="K213" s="132"/>
      <c r="L213" s="132"/>
      <c r="M213" s="215"/>
      <c r="N213" s="132"/>
      <c r="O213" s="103"/>
      <c r="P213" s="103"/>
      <c r="Q213" s="103"/>
    </row>
    <row r="214" spans="2:17" x14ac:dyDescent="0.3">
      <c r="B214" s="132"/>
      <c r="C214" s="111"/>
      <c r="D214" s="111"/>
      <c r="E214" s="132"/>
      <c r="F214" s="132"/>
      <c r="G214" s="215"/>
      <c r="H214" s="132"/>
      <c r="I214" s="111"/>
      <c r="J214" s="111"/>
      <c r="K214" s="132"/>
      <c r="L214" s="132"/>
      <c r="M214" s="215"/>
      <c r="N214" s="132"/>
      <c r="O214" s="103"/>
      <c r="P214" s="103"/>
      <c r="Q214" s="103"/>
    </row>
    <row r="215" spans="2:17" x14ac:dyDescent="0.3">
      <c r="B215" s="132"/>
      <c r="C215" s="111"/>
      <c r="D215" s="111"/>
      <c r="E215" s="132"/>
      <c r="F215" s="132"/>
      <c r="G215" s="215"/>
      <c r="H215" s="132"/>
      <c r="I215" s="111"/>
      <c r="J215" s="111"/>
      <c r="K215" s="132"/>
      <c r="L215" s="132"/>
      <c r="M215" s="215"/>
      <c r="N215" s="132"/>
      <c r="O215" s="103"/>
      <c r="P215" s="103"/>
      <c r="Q215" s="103"/>
    </row>
    <row r="216" spans="2:17" x14ac:dyDescent="0.3">
      <c r="B216" s="132"/>
      <c r="C216" s="111"/>
      <c r="D216" s="111"/>
      <c r="E216" s="132"/>
      <c r="F216" s="132"/>
      <c r="G216" s="215"/>
      <c r="H216" s="132"/>
      <c r="I216" s="111"/>
      <c r="J216" s="111"/>
      <c r="K216" s="132"/>
      <c r="L216" s="132"/>
      <c r="M216" s="215"/>
      <c r="N216" s="132"/>
      <c r="O216" s="103"/>
      <c r="P216" s="103"/>
      <c r="Q216" s="103"/>
    </row>
    <row r="217" spans="2:17" x14ac:dyDescent="0.3">
      <c r="B217" s="132"/>
      <c r="C217" s="111"/>
      <c r="D217" s="111"/>
      <c r="E217" s="132"/>
      <c r="F217" s="132"/>
      <c r="G217" s="215"/>
      <c r="H217" s="132"/>
      <c r="I217" s="111"/>
      <c r="J217" s="111"/>
      <c r="K217" s="132"/>
      <c r="L217" s="132"/>
      <c r="M217" s="215"/>
      <c r="N217" s="132"/>
      <c r="O217" s="103"/>
      <c r="P217" s="103"/>
      <c r="Q217" s="103"/>
    </row>
    <row r="218" spans="2:17" x14ac:dyDescent="0.3">
      <c r="B218" s="132"/>
      <c r="C218" s="111"/>
      <c r="D218" s="111"/>
      <c r="E218" s="132"/>
      <c r="F218" s="132"/>
      <c r="G218" s="215"/>
      <c r="H218" s="132"/>
      <c r="I218" s="111"/>
      <c r="J218" s="111"/>
      <c r="K218" s="132"/>
      <c r="L218" s="132"/>
      <c r="M218" s="215"/>
      <c r="N218" s="132"/>
      <c r="O218" s="103"/>
      <c r="P218" s="103"/>
      <c r="Q218" s="103"/>
    </row>
    <row r="219" spans="2:17" x14ac:dyDescent="0.3">
      <c r="B219" s="132"/>
      <c r="C219" s="111"/>
      <c r="D219" s="111"/>
      <c r="E219" s="132"/>
      <c r="F219" s="132"/>
      <c r="G219" s="215"/>
      <c r="H219" s="132"/>
      <c r="I219" s="111"/>
      <c r="J219" s="111"/>
      <c r="K219" s="132"/>
      <c r="L219" s="132"/>
      <c r="M219" s="215"/>
      <c r="N219" s="132"/>
      <c r="O219" s="103"/>
      <c r="P219" s="103"/>
      <c r="Q219" s="103"/>
    </row>
    <row r="220" spans="2:17" x14ac:dyDescent="0.3">
      <c r="B220" s="132"/>
      <c r="C220" s="111"/>
      <c r="D220" s="111"/>
      <c r="E220" s="132"/>
      <c r="F220" s="132"/>
      <c r="G220" s="215"/>
      <c r="H220" s="132"/>
      <c r="I220" s="111"/>
      <c r="J220" s="111"/>
      <c r="K220" s="132"/>
      <c r="L220" s="132"/>
      <c r="M220" s="215"/>
      <c r="N220" s="132"/>
      <c r="O220" s="103"/>
      <c r="P220" s="103"/>
      <c r="Q220" s="103"/>
    </row>
    <row r="221" spans="2:17" x14ac:dyDescent="0.3">
      <c r="B221" s="132"/>
      <c r="C221" s="111"/>
      <c r="D221" s="111"/>
      <c r="E221" s="132"/>
      <c r="F221" s="132"/>
      <c r="G221" s="215"/>
      <c r="H221" s="132"/>
      <c r="I221" s="111"/>
      <c r="J221" s="111"/>
      <c r="K221" s="132"/>
      <c r="L221" s="132"/>
      <c r="M221" s="215"/>
      <c r="N221" s="132"/>
      <c r="O221" s="103"/>
      <c r="P221" s="103"/>
      <c r="Q221" s="103"/>
    </row>
    <row r="222" spans="2:17" x14ac:dyDescent="0.3">
      <c r="B222" s="132"/>
      <c r="C222" s="111"/>
      <c r="D222" s="111"/>
      <c r="E222" s="132"/>
      <c r="F222" s="132"/>
      <c r="G222" s="215"/>
      <c r="H222" s="132"/>
      <c r="I222" s="111"/>
      <c r="J222" s="111"/>
      <c r="K222" s="132"/>
      <c r="L222" s="132"/>
      <c r="M222" s="215"/>
      <c r="N222" s="132"/>
      <c r="O222" s="103"/>
      <c r="P222" s="103"/>
      <c r="Q222" s="103"/>
    </row>
    <row r="223" spans="2:17" x14ac:dyDescent="0.3">
      <c r="B223" s="132"/>
      <c r="C223" s="111"/>
      <c r="D223" s="111"/>
      <c r="E223" s="132"/>
      <c r="F223" s="132"/>
      <c r="G223" s="215"/>
      <c r="H223" s="132"/>
      <c r="I223" s="111"/>
      <c r="J223" s="111"/>
      <c r="K223" s="132"/>
      <c r="L223" s="132"/>
      <c r="M223" s="215"/>
      <c r="N223" s="132"/>
      <c r="O223" s="103"/>
      <c r="P223" s="103"/>
      <c r="Q223" s="103"/>
    </row>
    <row r="224" spans="2:17" x14ac:dyDescent="0.3">
      <c r="B224" s="132"/>
      <c r="C224" s="111"/>
      <c r="D224" s="111"/>
      <c r="E224" s="132"/>
      <c r="F224" s="132"/>
      <c r="G224" s="215"/>
      <c r="H224" s="132"/>
      <c r="I224" s="111"/>
      <c r="J224" s="111"/>
      <c r="K224" s="132"/>
      <c r="L224" s="132"/>
      <c r="M224" s="215"/>
      <c r="N224" s="132"/>
      <c r="O224" s="103"/>
      <c r="P224" s="103"/>
      <c r="Q224" s="103"/>
    </row>
    <row r="225" spans="2:17" x14ac:dyDescent="0.3">
      <c r="B225" s="132"/>
      <c r="C225" s="111"/>
      <c r="D225" s="111"/>
      <c r="E225" s="132"/>
      <c r="F225" s="132"/>
      <c r="G225" s="215"/>
      <c r="H225" s="132"/>
      <c r="I225" s="111"/>
      <c r="J225" s="111"/>
      <c r="K225" s="132"/>
      <c r="L225" s="132"/>
      <c r="M225" s="215"/>
      <c r="N225" s="132"/>
      <c r="O225" s="103"/>
      <c r="P225" s="103"/>
      <c r="Q225" s="103"/>
    </row>
    <row r="226" spans="2:17" x14ac:dyDescent="0.3">
      <c r="B226" s="132"/>
      <c r="C226" s="111"/>
      <c r="D226" s="111"/>
      <c r="E226" s="132"/>
      <c r="F226" s="132"/>
      <c r="G226" s="215"/>
      <c r="H226" s="132"/>
      <c r="I226" s="111"/>
      <c r="J226" s="111"/>
      <c r="K226" s="132"/>
      <c r="L226" s="132"/>
      <c r="M226" s="215"/>
      <c r="N226" s="132"/>
      <c r="O226" s="103"/>
      <c r="P226" s="103"/>
      <c r="Q226" s="103"/>
    </row>
    <row r="227" spans="2:17" x14ac:dyDescent="0.3">
      <c r="B227" s="132"/>
      <c r="C227" s="111"/>
      <c r="D227" s="111"/>
      <c r="E227" s="132"/>
      <c r="F227" s="132"/>
      <c r="G227" s="215"/>
      <c r="H227" s="132"/>
      <c r="I227" s="111"/>
      <c r="J227" s="111"/>
      <c r="K227" s="132"/>
      <c r="L227" s="132"/>
      <c r="M227" s="215"/>
      <c r="N227" s="132"/>
      <c r="O227" s="103"/>
      <c r="P227" s="103"/>
      <c r="Q227" s="103"/>
    </row>
    <row r="228" spans="2:17" x14ac:dyDescent="0.3">
      <c r="B228" s="132"/>
      <c r="C228" s="111"/>
      <c r="D228" s="111"/>
      <c r="E228" s="132"/>
      <c r="F228" s="132"/>
      <c r="G228" s="215"/>
      <c r="H228" s="132"/>
      <c r="I228" s="111"/>
      <c r="J228" s="111"/>
      <c r="K228" s="132"/>
      <c r="L228" s="132"/>
      <c r="M228" s="215"/>
      <c r="N228" s="132"/>
      <c r="O228" s="103"/>
      <c r="P228" s="103"/>
      <c r="Q228" s="103"/>
    </row>
    <row r="229" spans="2:17" x14ac:dyDescent="0.3">
      <c r="B229" s="132"/>
      <c r="C229" s="111"/>
      <c r="D229" s="111"/>
      <c r="E229" s="132"/>
      <c r="F229" s="132"/>
      <c r="G229" s="215"/>
      <c r="H229" s="132"/>
      <c r="I229" s="111"/>
      <c r="J229" s="111"/>
      <c r="K229" s="132"/>
      <c r="L229" s="132"/>
      <c r="M229" s="215"/>
      <c r="N229" s="132"/>
      <c r="O229" s="103"/>
      <c r="P229" s="103"/>
      <c r="Q229" s="103"/>
    </row>
    <row r="230" spans="2:17" x14ac:dyDescent="0.3">
      <c r="B230" s="132"/>
      <c r="C230" s="111"/>
      <c r="D230" s="111"/>
      <c r="E230" s="132"/>
      <c r="F230" s="132"/>
      <c r="G230" s="215"/>
      <c r="H230" s="132"/>
      <c r="I230" s="111"/>
      <c r="J230" s="111"/>
      <c r="K230" s="132"/>
      <c r="L230" s="132"/>
      <c r="M230" s="215"/>
      <c r="N230" s="132"/>
      <c r="O230" s="103"/>
      <c r="P230" s="103"/>
      <c r="Q230" s="103"/>
    </row>
    <row r="231" spans="2:17" x14ac:dyDescent="0.3">
      <c r="B231" s="132"/>
      <c r="C231" s="111"/>
      <c r="D231" s="111"/>
      <c r="E231" s="132"/>
      <c r="F231" s="132"/>
      <c r="G231" s="215"/>
      <c r="H231" s="132"/>
      <c r="I231" s="111"/>
      <c r="J231" s="111"/>
      <c r="K231" s="132"/>
      <c r="L231" s="132"/>
      <c r="M231" s="215"/>
      <c r="N231" s="132"/>
      <c r="O231" s="103"/>
      <c r="P231" s="103"/>
      <c r="Q231" s="103"/>
    </row>
    <row r="232" spans="2:17" x14ac:dyDescent="0.3">
      <c r="B232" s="132"/>
      <c r="C232" s="111"/>
      <c r="D232" s="111"/>
      <c r="E232" s="132"/>
      <c r="F232" s="132"/>
      <c r="G232" s="215"/>
      <c r="H232" s="132"/>
      <c r="I232" s="111"/>
      <c r="J232" s="111"/>
      <c r="K232" s="132"/>
      <c r="L232" s="132"/>
      <c r="M232" s="215"/>
      <c r="N232" s="132"/>
      <c r="O232" s="103"/>
      <c r="P232" s="103"/>
      <c r="Q232" s="103"/>
    </row>
    <row r="233" spans="2:17" x14ac:dyDescent="0.3">
      <c r="B233" s="132"/>
      <c r="C233" s="111"/>
      <c r="D233" s="111"/>
      <c r="E233" s="132"/>
      <c r="F233" s="132"/>
      <c r="G233" s="215"/>
      <c r="H233" s="132"/>
      <c r="I233" s="111"/>
      <c r="J233" s="111"/>
      <c r="K233" s="132"/>
      <c r="L233" s="132"/>
      <c r="M233" s="215"/>
      <c r="N233" s="132"/>
      <c r="O233" s="103"/>
      <c r="P233" s="103"/>
      <c r="Q233" s="103"/>
    </row>
    <row r="234" spans="2:17" x14ac:dyDescent="0.3">
      <c r="B234" s="132"/>
      <c r="C234" s="111"/>
      <c r="D234" s="111"/>
      <c r="E234" s="132"/>
      <c r="F234" s="132"/>
      <c r="G234" s="215"/>
      <c r="H234" s="132"/>
      <c r="I234" s="111"/>
      <c r="J234" s="111"/>
      <c r="K234" s="132"/>
      <c r="L234" s="132"/>
      <c r="M234" s="215"/>
      <c r="N234" s="132"/>
      <c r="O234" s="103"/>
      <c r="P234" s="103"/>
      <c r="Q234" s="103"/>
    </row>
    <row r="235" spans="2:17" x14ac:dyDescent="0.3">
      <c r="B235" s="132"/>
      <c r="C235" s="111"/>
      <c r="D235" s="111"/>
      <c r="E235" s="132"/>
      <c r="F235" s="132"/>
      <c r="G235" s="215"/>
      <c r="H235" s="132"/>
      <c r="I235" s="111"/>
      <c r="J235" s="111"/>
      <c r="K235" s="132"/>
      <c r="L235" s="132"/>
      <c r="M235" s="215"/>
      <c r="N235" s="132"/>
      <c r="O235" s="103"/>
      <c r="P235" s="103"/>
      <c r="Q235" s="103"/>
    </row>
    <row r="236" spans="2:17" x14ac:dyDescent="0.3">
      <c r="B236" s="132"/>
      <c r="C236" s="111"/>
      <c r="D236" s="111"/>
      <c r="E236" s="132"/>
      <c r="F236" s="132"/>
      <c r="G236" s="215"/>
      <c r="H236" s="132"/>
      <c r="I236" s="111"/>
      <c r="J236" s="111"/>
      <c r="K236" s="132"/>
      <c r="L236" s="132"/>
      <c r="M236" s="215"/>
      <c r="N236" s="132"/>
      <c r="O236" s="103"/>
      <c r="P236" s="103"/>
      <c r="Q236" s="103"/>
    </row>
    <row r="237" spans="2:17" x14ac:dyDescent="0.3">
      <c r="B237" s="132"/>
      <c r="C237" s="111"/>
      <c r="D237" s="111"/>
      <c r="E237" s="132"/>
      <c r="F237" s="132"/>
      <c r="G237" s="215"/>
      <c r="H237" s="132"/>
      <c r="I237" s="111"/>
      <c r="J237" s="111"/>
      <c r="K237" s="132"/>
      <c r="L237" s="132"/>
      <c r="M237" s="215"/>
      <c r="N237" s="132"/>
      <c r="O237" s="103"/>
      <c r="P237" s="103"/>
      <c r="Q237" s="103"/>
    </row>
    <row r="238" spans="2:17" x14ac:dyDescent="0.3">
      <c r="B238" s="132"/>
      <c r="C238" s="111"/>
      <c r="D238" s="111"/>
      <c r="E238" s="132"/>
      <c r="F238" s="132"/>
      <c r="G238" s="215"/>
      <c r="H238" s="132"/>
      <c r="I238" s="111"/>
      <c r="J238" s="111"/>
      <c r="K238" s="132"/>
      <c r="L238" s="132"/>
      <c r="M238" s="215"/>
      <c r="N238" s="132"/>
      <c r="O238" s="103"/>
      <c r="P238" s="103"/>
      <c r="Q238" s="103"/>
    </row>
    <row r="239" spans="2:17" x14ac:dyDescent="0.3">
      <c r="B239" s="132"/>
      <c r="C239" s="111"/>
      <c r="D239" s="111"/>
      <c r="E239" s="132"/>
      <c r="F239" s="132"/>
      <c r="G239" s="215"/>
      <c r="H239" s="132"/>
      <c r="I239" s="111"/>
      <c r="J239" s="111"/>
      <c r="K239" s="132"/>
      <c r="L239" s="132"/>
      <c r="M239" s="215"/>
      <c r="N239" s="132"/>
      <c r="O239" s="103"/>
      <c r="P239" s="103"/>
      <c r="Q239" s="103"/>
    </row>
    <row r="240" spans="2:17" x14ac:dyDescent="0.3">
      <c r="B240" s="132"/>
      <c r="C240" s="111"/>
      <c r="D240" s="111"/>
      <c r="E240" s="132"/>
      <c r="F240" s="132"/>
      <c r="G240" s="215"/>
      <c r="H240" s="132"/>
      <c r="I240" s="111"/>
      <c r="J240" s="111"/>
      <c r="K240" s="132"/>
      <c r="L240" s="132"/>
      <c r="M240" s="215"/>
      <c r="N240" s="132"/>
      <c r="O240" s="103"/>
      <c r="P240" s="103"/>
      <c r="Q240" s="103"/>
    </row>
    <row r="241" spans="2:17" x14ac:dyDescent="0.3">
      <c r="B241" s="132"/>
      <c r="C241" s="111"/>
      <c r="D241" s="111"/>
      <c r="E241" s="132"/>
      <c r="F241" s="132"/>
      <c r="G241" s="215"/>
      <c r="H241" s="132"/>
      <c r="I241" s="111"/>
      <c r="J241" s="111"/>
      <c r="K241" s="132"/>
      <c r="L241" s="132"/>
      <c r="M241" s="215"/>
      <c r="N241" s="132"/>
      <c r="O241" s="103"/>
      <c r="P241" s="103"/>
      <c r="Q241" s="103"/>
    </row>
    <row r="242" spans="2:17" x14ac:dyDescent="0.3">
      <c r="B242" s="132"/>
      <c r="C242" s="111"/>
      <c r="D242" s="111"/>
      <c r="E242" s="132"/>
      <c r="F242" s="132"/>
      <c r="G242" s="215"/>
      <c r="H242" s="132"/>
      <c r="I242" s="111"/>
      <c r="J242" s="111"/>
      <c r="K242" s="132"/>
      <c r="L242" s="132"/>
      <c r="M242" s="215"/>
      <c r="N242" s="132"/>
      <c r="O242" s="103"/>
      <c r="P242" s="103"/>
      <c r="Q242" s="103"/>
    </row>
    <row r="243" spans="2:17" x14ac:dyDescent="0.3">
      <c r="B243" s="132"/>
      <c r="C243" s="111"/>
      <c r="D243" s="111"/>
      <c r="E243" s="132"/>
      <c r="F243" s="132"/>
      <c r="G243" s="215"/>
      <c r="H243" s="132"/>
      <c r="I243" s="111"/>
      <c r="J243" s="111"/>
      <c r="K243" s="132"/>
      <c r="L243" s="132"/>
      <c r="M243" s="215"/>
      <c r="N243" s="132"/>
      <c r="O243" s="103"/>
      <c r="P243" s="103"/>
      <c r="Q243" s="103"/>
    </row>
    <row r="244" spans="2:17" x14ac:dyDescent="0.3">
      <c r="B244" s="132"/>
      <c r="C244" s="111"/>
      <c r="D244" s="111"/>
      <c r="E244" s="132"/>
      <c r="F244" s="132"/>
      <c r="G244" s="215"/>
      <c r="H244" s="132"/>
      <c r="I244" s="111"/>
      <c r="J244" s="111"/>
      <c r="K244" s="132"/>
      <c r="L244" s="132"/>
      <c r="M244" s="215"/>
      <c r="N244" s="132"/>
      <c r="O244" s="103"/>
      <c r="P244" s="103"/>
      <c r="Q244" s="103"/>
    </row>
    <row r="245" spans="2:17" x14ac:dyDescent="0.3">
      <c r="B245" s="132"/>
      <c r="C245" s="111"/>
      <c r="D245" s="111"/>
      <c r="E245" s="132"/>
      <c r="F245" s="132"/>
      <c r="G245" s="215"/>
      <c r="H245" s="132"/>
      <c r="I245" s="111"/>
      <c r="J245" s="111"/>
      <c r="K245" s="132"/>
      <c r="L245" s="132"/>
      <c r="M245" s="215"/>
      <c r="N245" s="132"/>
      <c r="O245" s="103"/>
      <c r="P245" s="103"/>
      <c r="Q245" s="103"/>
    </row>
    <row r="246" spans="2:17" x14ac:dyDescent="0.3">
      <c r="B246" s="132"/>
      <c r="C246" s="111"/>
      <c r="D246" s="111"/>
      <c r="E246" s="132"/>
      <c r="F246" s="132"/>
      <c r="G246" s="215"/>
      <c r="H246" s="132"/>
      <c r="I246" s="111"/>
      <c r="J246" s="111"/>
      <c r="K246" s="132"/>
      <c r="L246" s="132"/>
      <c r="M246" s="215"/>
      <c r="N246" s="132"/>
      <c r="O246" s="103"/>
      <c r="P246" s="103"/>
      <c r="Q246" s="103"/>
    </row>
    <row r="247" spans="2:17" x14ac:dyDescent="0.3">
      <c r="B247" s="132"/>
      <c r="C247" s="111"/>
      <c r="D247" s="111"/>
      <c r="E247" s="132"/>
      <c r="F247" s="132"/>
      <c r="G247" s="215"/>
      <c r="H247" s="132"/>
      <c r="I247" s="111"/>
      <c r="J247" s="111"/>
      <c r="K247" s="132"/>
      <c r="L247" s="132"/>
      <c r="M247" s="215"/>
      <c r="N247" s="132"/>
      <c r="O247" s="103"/>
      <c r="P247" s="103"/>
      <c r="Q247" s="103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09375" defaultRowHeight="13.8" outlineLevelRow="2" x14ac:dyDescent="0.3"/>
  <cols>
    <col min="1" max="1" width="81.44140625" style="222" customWidth="1"/>
    <col min="2" max="2" width="14.33203125" style="143" customWidth="1"/>
    <col min="3" max="3" width="15.44140625" style="143" customWidth="1"/>
    <col min="4" max="4" width="10.33203125" style="223" customWidth="1"/>
    <col min="5" max="5" width="8.88671875" style="121" hidden="1" customWidth="1"/>
    <col min="6" max="16384" width="9.109375" style="121"/>
  </cols>
  <sheetData>
    <row r="2" spans="1:20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ht="18" x14ac:dyDescent="0.35">
      <c r="A3" s="1" t="s">
        <v>162</v>
      </c>
      <c r="B3" s="1"/>
      <c r="C3" s="1"/>
      <c r="D3" s="1"/>
    </row>
    <row r="4" spans="1:20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</row>
    <row r="5" spans="1:20" s="110" customFormat="1" x14ac:dyDescent="0.3">
      <c r="B5" s="138"/>
      <c r="C5" s="138"/>
      <c r="D5" s="110" t="str">
        <f>VALVAL</f>
        <v>млрд. одиниць</v>
      </c>
    </row>
    <row r="6" spans="1:20" s="213" customFormat="1" x14ac:dyDescent="0.25">
      <c r="A6" s="9"/>
      <c r="B6" s="151" t="s">
        <v>163</v>
      </c>
      <c r="C6" s="151" t="s">
        <v>166</v>
      </c>
      <c r="D6" s="228" t="s">
        <v>184</v>
      </c>
      <c r="E6" s="154" t="s">
        <v>56</v>
      </c>
    </row>
    <row r="7" spans="1:20" s="212" customFormat="1" ht="15.6" x14ac:dyDescent="0.25">
      <c r="A7" s="46" t="s">
        <v>146</v>
      </c>
      <c r="B7" s="200">
        <f t="shared" ref="B7:C7" si="0">B$8+B$18</f>
        <v>83.428921517189991</v>
      </c>
      <c r="C7" s="200">
        <f t="shared" si="0"/>
        <v>2079.0153526481799</v>
      </c>
      <c r="D7" s="211">
        <v>0.99999899999999997</v>
      </c>
      <c r="E7" s="242" t="s">
        <v>87</v>
      </c>
    </row>
    <row r="8" spans="1:20" s="216" customFormat="1" ht="14.4" x14ac:dyDescent="0.25">
      <c r="A8" s="38" t="s">
        <v>66</v>
      </c>
      <c r="B8" s="226">
        <f t="shared" ref="B8:D8" si="1">B$9+B$12</f>
        <v>73.537067482699996</v>
      </c>
      <c r="C8" s="226">
        <f t="shared" si="1"/>
        <v>1832.51430685081</v>
      </c>
      <c r="D8" s="157">
        <f t="shared" si="1"/>
        <v>0.88143499999999997</v>
      </c>
      <c r="E8" s="179" t="s">
        <v>87</v>
      </c>
    </row>
    <row r="9" spans="1:20" s="150" customFormat="1" ht="14.4" outlineLevel="1" x14ac:dyDescent="0.25">
      <c r="A9" s="188" t="s">
        <v>48</v>
      </c>
      <c r="B9" s="153">
        <f t="shared" ref="B9:C9" si="2">SUM(B$10:B$11)</f>
        <v>32.954917376699996</v>
      </c>
      <c r="C9" s="153">
        <f t="shared" si="2"/>
        <v>821.22335906928004</v>
      </c>
      <c r="D9" s="128">
        <v>0.39500600000000002</v>
      </c>
      <c r="E9" s="85" t="s">
        <v>159</v>
      </c>
    </row>
    <row r="10" spans="1:20" s="117" customFormat="1" ht="14.4" outlineLevel="2" x14ac:dyDescent="0.25">
      <c r="A10" s="57" t="s">
        <v>187</v>
      </c>
      <c r="B10" s="59">
        <v>32.870002676619997</v>
      </c>
      <c r="C10" s="59">
        <v>819.10731870910001</v>
      </c>
      <c r="D10" s="260">
        <v>0.393988</v>
      </c>
      <c r="E10" s="102" t="s">
        <v>12</v>
      </c>
    </row>
    <row r="11" spans="1:20" ht="14.4" outlineLevel="2" x14ac:dyDescent="0.3">
      <c r="A11" s="234" t="s">
        <v>112</v>
      </c>
      <c r="B11" s="259">
        <v>8.4914700080000002E-2</v>
      </c>
      <c r="C11" s="259">
        <v>2.11604036018</v>
      </c>
      <c r="D11" s="260">
        <v>1.018E-3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0" ht="14.4" outlineLevel="1" x14ac:dyDescent="0.3">
      <c r="A12" s="134" t="s">
        <v>61</v>
      </c>
      <c r="B12" s="214">
        <f t="shared" ref="B12:C12" si="3">SUM(B$13:B$17)</f>
        <v>40.582150106</v>
      </c>
      <c r="C12" s="214">
        <f t="shared" si="3"/>
        <v>1011.2909477815299</v>
      </c>
      <c r="D12" s="41">
        <v>0.486429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20" ht="28.8" outlineLevel="2" x14ac:dyDescent="0.3">
      <c r="A13" s="210" t="s">
        <v>171</v>
      </c>
      <c r="B13" s="84">
        <v>12.23556655824</v>
      </c>
      <c r="C13" s="84">
        <v>304.90542440466999</v>
      </c>
      <c r="D13" s="185">
        <v>0.14665900000000001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20" ht="28.8" outlineLevel="2" x14ac:dyDescent="0.3">
      <c r="A14" s="210" t="s">
        <v>43</v>
      </c>
      <c r="B14" s="84">
        <v>1.6276943553000001</v>
      </c>
      <c r="C14" s="84">
        <v>40.561492256679998</v>
      </c>
      <c r="D14" s="185">
        <v>1.951E-2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spans="1:20" ht="28.8" outlineLevel="2" x14ac:dyDescent="0.3">
      <c r="A15" s="210" t="s">
        <v>208</v>
      </c>
      <c r="B15" s="84">
        <v>1.39131974407</v>
      </c>
      <c r="C15" s="84">
        <v>34.671131494180003</v>
      </c>
      <c r="D15" s="185">
        <v>1.6677000000000001E-2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spans="1:20" ht="14.4" outlineLevel="2" x14ac:dyDescent="0.3">
      <c r="A16" s="210" t="s">
        <v>54</v>
      </c>
      <c r="B16" s="84">
        <v>23.636672050360001</v>
      </c>
      <c r="C16" s="84">
        <v>589.01641282599996</v>
      </c>
      <c r="D16" s="185">
        <v>0.28331499999999998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spans="1:18" ht="14.4" outlineLevel="2" x14ac:dyDescent="0.3">
      <c r="A17" s="210" t="s">
        <v>174</v>
      </c>
      <c r="B17" s="84">
        <v>1.6908973980299999</v>
      </c>
      <c r="C17" s="84">
        <v>42.1364868</v>
      </c>
      <c r="D17" s="185">
        <v>2.0268000000000001E-2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spans="1:18" ht="14.4" x14ac:dyDescent="0.3">
      <c r="A18" s="193" t="s">
        <v>14</v>
      </c>
      <c r="B18" s="240">
        <f t="shared" ref="B18:D18" si="4">B$19+B$23</f>
        <v>9.8918540344900006</v>
      </c>
      <c r="C18" s="240">
        <f t="shared" si="4"/>
        <v>246.50104579737001</v>
      </c>
      <c r="D18" s="67">
        <f t="shared" si="4"/>
        <v>0.118564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1:18" ht="14.4" outlineLevel="1" x14ac:dyDescent="0.3">
      <c r="A19" s="134" t="s">
        <v>48</v>
      </c>
      <c r="B19" s="214">
        <f t="shared" ref="B19:C19" si="5">SUM(B$20:B$22)</f>
        <v>0.37570912466</v>
      </c>
      <c r="C19" s="214">
        <f t="shared" si="5"/>
        <v>9.3625211029400006</v>
      </c>
      <c r="D19" s="41">
        <v>4.5019999999999999E-3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1:18" ht="14.4" outlineLevel="2" x14ac:dyDescent="0.3">
      <c r="A20" s="210" t="s">
        <v>187</v>
      </c>
      <c r="B20" s="84">
        <v>0.16806094800999999</v>
      </c>
      <c r="C20" s="84">
        <v>4.1880116000000003</v>
      </c>
      <c r="D20" s="185">
        <v>2.0140000000000002E-3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</row>
    <row r="21" spans="1:18" ht="14.4" outlineLevel="2" x14ac:dyDescent="0.3">
      <c r="A21" s="210" t="s">
        <v>112</v>
      </c>
      <c r="B21" s="84">
        <v>0.20760986745000001</v>
      </c>
      <c r="C21" s="84">
        <v>5.1735548529399997</v>
      </c>
      <c r="D21" s="185">
        <v>2.4880000000000002E-3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spans="1:18" ht="14.4" outlineLevel="2" x14ac:dyDescent="0.3">
      <c r="A22" s="210" t="s">
        <v>131</v>
      </c>
      <c r="B22" s="84">
        <v>3.8309200000000002E-5</v>
      </c>
      <c r="C22" s="84">
        <v>9.5465000000000003E-4</v>
      </c>
      <c r="D22" s="185">
        <v>0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</row>
    <row r="23" spans="1:18" ht="14.4" outlineLevel="1" x14ac:dyDescent="0.3">
      <c r="A23" s="134" t="s">
        <v>61</v>
      </c>
      <c r="B23" s="214">
        <f t="shared" ref="B23:C23" si="6">SUM(B$24:B$26)</f>
        <v>9.5161449098300004</v>
      </c>
      <c r="C23" s="214">
        <f t="shared" si="6"/>
        <v>237.13852469443</v>
      </c>
      <c r="D23" s="41">
        <v>0.114062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spans="1:18" ht="28.8" outlineLevel="2" x14ac:dyDescent="0.3">
      <c r="A24" s="210" t="s">
        <v>171</v>
      </c>
      <c r="B24" s="84">
        <v>8.03347478305</v>
      </c>
      <c r="C24" s="84">
        <v>200.19097820318001</v>
      </c>
      <c r="D24" s="185">
        <v>9.6291000000000002E-2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spans="1:18" ht="28.8" outlineLevel="2" x14ac:dyDescent="0.3">
      <c r="A25" s="210" t="s">
        <v>208</v>
      </c>
      <c r="B25" s="84">
        <v>1.3705264419400001</v>
      </c>
      <c r="C25" s="84">
        <v>34.152970722520003</v>
      </c>
      <c r="D25" s="185">
        <v>1.6427000000000001E-2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</row>
    <row r="26" spans="1:18" ht="14.4" outlineLevel="2" x14ac:dyDescent="0.3">
      <c r="A26" s="210" t="s">
        <v>174</v>
      </c>
      <c r="B26" s="84">
        <v>0.11214368483999999</v>
      </c>
      <c r="C26" s="84">
        <v>2.7945757687300001</v>
      </c>
      <c r="D26" s="185">
        <v>1.3439999999999999E-3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</row>
    <row r="27" spans="1:18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</row>
    <row r="28" spans="1:18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</row>
    <row r="29" spans="1:18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1:18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1:18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</row>
    <row r="32" spans="1:18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</row>
    <row r="33" spans="2:18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</row>
    <row r="34" spans="2:18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</row>
    <row r="35" spans="2:18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</row>
    <row r="36" spans="2:18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2:18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</row>
    <row r="38" spans="2:18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2:18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2:18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2:18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2:18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2:18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2:18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2:18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2:18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2:18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</row>
    <row r="48" spans="2:18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</row>
    <row r="49" spans="2:18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</row>
    <row r="50" spans="2:18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</row>
    <row r="51" spans="2:18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</row>
    <row r="52" spans="2:18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</row>
    <row r="53" spans="2:18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</row>
    <row r="54" spans="2:18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</row>
    <row r="55" spans="2:18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</row>
    <row r="56" spans="2:18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</row>
    <row r="57" spans="2:18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</row>
    <row r="58" spans="2:18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</row>
    <row r="59" spans="2:18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</row>
    <row r="60" spans="2:18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</row>
    <row r="61" spans="2:18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</row>
    <row r="62" spans="2:18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</row>
    <row r="63" spans="2:18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</row>
    <row r="64" spans="2:18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</row>
    <row r="65" spans="2:18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</row>
    <row r="66" spans="2:18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</row>
    <row r="67" spans="2:18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</row>
    <row r="68" spans="2:18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</row>
    <row r="69" spans="2:18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</row>
    <row r="70" spans="2:18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</row>
    <row r="71" spans="2:18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</row>
    <row r="72" spans="2:18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</row>
    <row r="73" spans="2:18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</row>
    <row r="74" spans="2:18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</row>
    <row r="75" spans="2:18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  <row r="76" spans="2:18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</row>
    <row r="77" spans="2:18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</row>
    <row r="78" spans="2:18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</row>
    <row r="79" spans="2:18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</row>
    <row r="80" spans="2:18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</row>
    <row r="81" spans="2:18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</row>
    <row r="82" spans="2:18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</row>
    <row r="83" spans="2:18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</row>
    <row r="84" spans="2:18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</row>
    <row r="85" spans="2:18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</row>
    <row r="86" spans="2:18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</row>
    <row r="87" spans="2:18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</row>
    <row r="88" spans="2:18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</row>
    <row r="89" spans="2:18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</row>
    <row r="90" spans="2:18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</row>
    <row r="91" spans="2:18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</row>
    <row r="92" spans="2:18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</row>
    <row r="93" spans="2:18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</row>
    <row r="94" spans="2:18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</row>
    <row r="95" spans="2:18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</row>
    <row r="96" spans="2:18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</row>
    <row r="97" spans="2:18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</row>
    <row r="98" spans="2:18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</row>
    <row r="99" spans="2:18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</row>
    <row r="100" spans="2:18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</row>
    <row r="101" spans="2:18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</row>
    <row r="102" spans="2:18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</row>
    <row r="103" spans="2:18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</row>
    <row r="104" spans="2:18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</row>
    <row r="105" spans="2:18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</row>
    <row r="106" spans="2:18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</row>
    <row r="107" spans="2:18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</row>
    <row r="108" spans="2:18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</row>
    <row r="109" spans="2:18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</row>
    <row r="110" spans="2:18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</row>
    <row r="111" spans="2:18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</row>
    <row r="112" spans="2:18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</row>
    <row r="113" spans="2:18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</row>
    <row r="114" spans="2:18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</row>
    <row r="115" spans="2:18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</row>
    <row r="116" spans="2:18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</row>
    <row r="117" spans="2:18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</row>
    <row r="118" spans="2:18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</row>
    <row r="119" spans="2:18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2:18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</row>
    <row r="121" spans="2:18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</row>
    <row r="122" spans="2:18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</row>
    <row r="123" spans="2:18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</row>
    <row r="124" spans="2:18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</row>
    <row r="125" spans="2:18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</row>
    <row r="126" spans="2:18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</row>
    <row r="127" spans="2:18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</row>
    <row r="128" spans="2:18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</row>
    <row r="129" spans="2:18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</row>
    <row r="130" spans="2:18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</row>
    <row r="131" spans="2:18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2:18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</row>
    <row r="133" spans="2:18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</row>
    <row r="134" spans="2:18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</row>
    <row r="135" spans="2:18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</row>
    <row r="136" spans="2:18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</row>
    <row r="137" spans="2:18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</row>
    <row r="138" spans="2:18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</row>
    <row r="139" spans="2:18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</row>
    <row r="140" spans="2:18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</row>
    <row r="141" spans="2:18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</row>
    <row r="142" spans="2:18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</row>
    <row r="143" spans="2:18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</row>
    <row r="144" spans="2:18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2:18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</row>
    <row r="147" spans="2:18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</row>
    <row r="148" spans="2:18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</row>
    <row r="149" spans="2:18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</row>
    <row r="150" spans="2:18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2:18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8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2:18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</row>
    <row r="154" spans="2:18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8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</row>
    <row r="156" spans="2:18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</row>
    <row r="157" spans="2:18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8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</row>
    <row r="159" spans="2:18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</row>
    <row r="160" spans="2:18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</row>
    <row r="161" spans="2:18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2:18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</row>
    <row r="163" spans="2:18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</row>
    <row r="164" spans="2:18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</row>
    <row r="165" spans="2:18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</row>
    <row r="166" spans="2:18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</row>
    <row r="167" spans="2:18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</row>
    <row r="168" spans="2:18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</row>
    <row r="169" spans="2:18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</row>
    <row r="170" spans="2:18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</row>
    <row r="171" spans="2:18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pans="2:18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</row>
    <row r="173" spans="2:18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</row>
    <row r="174" spans="2:18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</row>
    <row r="175" spans="2:18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</row>
    <row r="176" spans="2:18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</row>
    <row r="177" spans="2:18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</row>
    <row r="178" spans="2:18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</row>
    <row r="179" spans="2:18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</row>
    <row r="180" spans="2:18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</row>
    <row r="181" spans="2:18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</row>
    <row r="182" spans="2:18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2:18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</row>
    <row r="184" spans="2:18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</row>
    <row r="185" spans="2:18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</row>
    <row r="186" spans="2:18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</row>
    <row r="187" spans="2:18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2:18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2:18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2:18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</row>
    <row r="191" spans="2:18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</row>
    <row r="192" spans="2:18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2:18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</row>
    <row r="194" spans="2:18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</row>
    <row r="195" spans="2:18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</row>
    <row r="196" spans="2:18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</row>
    <row r="197" spans="2:18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</row>
    <row r="198" spans="2:18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</row>
    <row r="199" spans="2:18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</row>
    <row r="200" spans="2:18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</row>
    <row r="201" spans="2:18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</row>
    <row r="202" spans="2:18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</row>
    <row r="203" spans="2:18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</row>
    <row r="204" spans="2:18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</row>
    <row r="205" spans="2:18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</row>
    <row r="206" spans="2:18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</row>
    <row r="207" spans="2:18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</row>
    <row r="208" spans="2:18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</row>
    <row r="209" spans="2:18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</row>
    <row r="210" spans="2:18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</row>
    <row r="211" spans="2:18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</row>
    <row r="212" spans="2:18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</row>
    <row r="213" spans="2:18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</row>
    <row r="214" spans="2:18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</row>
    <row r="215" spans="2:18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</row>
    <row r="216" spans="2:18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</row>
    <row r="217" spans="2:18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</row>
    <row r="218" spans="2:18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</row>
    <row r="219" spans="2:18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</row>
    <row r="220" spans="2:18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</row>
    <row r="221" spans="2:18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</row>
    <row r="222" spans="2:18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</row>
    <row r="223" spans="2:18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</row>
    <row r="224" spans="2:18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</row>
    <row r="225" spans="2:18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</row>
    <row r="226" spans="2:18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</row>
    <row r="227" spans="2:18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</row>
    <row r="228" spans="2:18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</row>
    <row r="229" spans="2:18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</row>
    <row r="230" spans="2:18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</row>
    <row r="231" spans="2:18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</row>
    <row r="232" spans="2:18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121" customWidth="1"/>
    <col min="2" max="2" width="14.33203125" style="143" customWidth="1"/>
    <col min="3" max="3" width="15.44140625" style="143" customWidth="1"/>
    <col min="4" max="4" width="10.33203125" style="223" customWidth="1"/>
    <col min="5" max="16384" width="9.109375" style="121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tr">
        <f>IF(REPORT_LANG="UKR","(за ознакою умовності)","by conditionality")</f>
        <v>(за ознакою умовності)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213" customFormat="1" x14ac:dyDescent="0.25">
      <c r="A6" s="245"/>
      <c r="B6" s="252" t="s">
        <v>55</v>
      </c>
      <c r="C6" s="252" t="s">
        <v>71</v>
      </c>
      <c r="D6" s="133" t="s">
        <v>184</v>
      </c>
    </row>
    <row r="7" spans="1:19" s="212" customFormat="1" ht="15.6" x14ac:dyDescent="0.25">
      <c r="A7" s="20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31">
        <f t="shared" ref="B7:C7" si="0">B$8+B$75</f>
        <v>83.428921517189991</v>
      </c>
      <c r="C7" s="31">
        <f t="shared" si="0"/>
        <v>2079.0153526481799</v>
      </c>
      <c r="D7" s="255">
        <v>1</v>
      </c>
    </row>
    <row r="8" spans="1:19" s="216" customFormat="1" ht="14.4" x14ac:dyDescent="0.25">
      <c r="A8" s="38" t="s">
        <v>66</v>
      </c>
      <c r="B8" s="226">
        <f t="shared" ref="B8:D8" si="1">B$9+B$44</f>
        <v>73.537067482699996</v>
      </c>
      <c r="C8" s="226">
        <f t="shared" si="1"/>
        <v>1832.5143068508098</v>
      </c>
      <c r="D8" s="157">
        <f t="shared" si="1"/>
        <v>0.88143400000000005</v>
      </c>
    </row>
    <row r="9" spans="1:19" s="150" customFormat="1" ht="14.4" outlineLevel="1" x14ac:dyDescent="0.25">
      <c r="A9" s="188" t="s">
        <v>48</v>
      </c>
      <c r="B9" s="153">
        <f t="shared" ref="B9:D9" si="2">B$10+B$42</f>
        <v>32.954917376700003</v>
      </c>
      <c r="C9" s="153">
        <f t="shared" si="2"/>
        <v>821.22335906927992</v>
      </c>
      <c r="D9" s="128">
        <f t="shared" si="2"/>
        <v>0.39500600000000002</v>
      </c>
    </row>
    <row r="10" spans="1:19" s="199" customFormat="1" ht="14.4" outlineLevel="2" x14ac:dyDescent="0.25">
      <c r="A10" s="80" t="s">
        <v>187</v>
      </c>
      <c r="B10" s="81">
        <f t="shared" ref="B10:C10" si="3">SUM(B$11:B$41)</f>
        <v>32.870002676620004</v>
      </c>
      <c r="C10" s="81">
        <f t="shared" si="3"/>
        <v>819.1073187090999</v>
      </c>
      <c r="D10" s="72">
        <v>0.393988</v>
      </c>
    </row>
    <row r="11" spans="1:19" outlineLevel="3" x14ac:dyDescent="0.3">
      <c r="A11" s="218" t="s">
        <v>136</v>
      </c>
      <c r="B11" s="19">
        <v>2.9182617296800002</v>
      </c>
      <c r="C11" s="19">
        <v>72.721914999999996</v>
      </c>
      <c r="D11" s="22">
        <v>3.4979000000000003E-2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outlineLevel="3" x14ac:dyDescent="0.3">
      <c r="A12" s="83" t="s">
        <v>195</v>
      </c>
      <c r="B12" s="98">
        <v>0.76377630458000001</v>
      </c>
      <c r="C12" s="98">
        <v>19.033000000000001</v>
      </c>
      <c r="D12" s="198">
        <v>9.1549999999999999E-3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outlineLevel="3" x14ac:dyDescent="0.3">
      <c r="A13" s="83" t="s">
        <v>31</v>
      </c>
      <c r="B13" s="98">
        <v>1.43081576495</v>
      </c>
      <c r="C13" s="98">
        <v>35.655356535899998</v>
      </c>
      <c r="D13" s="198">
        <v>1.7149999999999999E-2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outlineLevel="3" x14ac:dyDescent="0.3">
      <c r="A14" s="83" t="s">
        <v>35</v>
      </c>
      <c r="B14" s="98">
        <v>1.4647105089600001</v>
      </c>
      <c r="C14" s="98">
        <v>36.5</v>
      </c>
      <c r="D14" s="198">
        <v>1.7555999999999999E-2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outlineLevel="3" x14ac:dyDescent="0.3">
      <c r="A15" s="83" t="s">
        <v>81</v>
      </c>
      <c r="B15" s="98">
        <v>1.1517039197800001</v>
      </c>
      <c r="C15" s="98">
        <v>28.700001</v>
      </c>
      <c r="D15" s="198">
        <v>1.3805E-2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outlineLevel="3" x14ac:dyDescent="0.3">
      <c r="A16" s="83" t="s">
        <v>128</v>
      </c>
      <c r="B16" s="98">
        <v>1.88205268138</v>
      </c>
      <c r="C16" s="98">
        <v>46.9</v>
      </c>
      <c r="D16" s="198">
        <v>2.2558999999999999E-2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outlineLevel="3" x14ac:dyDescent="0.3">
      <c r="A17" s="83" t="s">
        <v>188</v>
      </c>
      <c r="B17" s="98">
        <v>3.7496050096500002</v>
      </c>
      <c r="C17" s="98">
        <v>93.438657000000006</v>
      </c>
      <c r="D17" s="198">
        <v>4.4943999999999998E-2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outlineLevel="3" x14ac:dyDescent="0.3">
      <c r="A18" s="83" t="s">
        <v>26</v>
      </c>
      <c r="B18" s="98">
        <v>0.48547103483999998</v>
      </c>
      <c r="C18" s="98">
        <v>12.097744</v>
      </c>
      <c r="D18" s="198">
        <v>5.8190000000000004E-3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7" outlineLevel="3" x14ac:dyDescent="0.3">
      <c r="A19" s="83" t="s">
        <v>76</v>
      </c>
      <c r="B19" s="98">
        <v>0.48547103483999998</v>
      </c>
      <c r="C19" s="98">
        <v>12.097744</v>
      </c>
      <c r="D19" s="198">
        <v>5.8190000000000004E-3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7" outlineLevel="3" x14ac:dyDescent="0.3">
      <c r="A20" s="83" t="s">
        <v>165</v>
      </c>
      <c r="B20" s="98">
        <v>0.75066537555000001</v>
      </c>
      <c r="C20" s="98">
        <v>18.706280892399999</v>
      </c>
      <c r="D20" s="198">
        <v>8.9980000000000008E-3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7" outlineLevel="3" x14ac:dyDescent="0.3">
      <c r="A21" s="83" t="s">
        <v>123</v>
      </c>
      <c r="B21" s="98">
        <v>0.48547103483999998</v>
      </c>
      <c r="C21" s="98">
        <v>12.097744</v>
      </c>
      <c r="D21" s="198">
        <v>5.8190000000000004E-3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outlineLevel="3" x14ac:dyDescent="0.3">
      <c r="A22" s="83" t="s">
        <v>185</v>
      </c>
      <c r="B22" s="98">
        <v>0.48547103483999998</v>
      </c>
      <c r="C22" s="98">
        <v>12.097744</v>
      </c>
      <c r="D22" s="198">
        <v>5.8190000000000004E-3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outlineLevel="3" x14ac:dyDescent="0.3">
      <c r="A23" s="83" t="s">
        <v>207</v>
      </c>
      <c r="B23" s="98">
        <v>1.8457074605999999</v>
      </c>
      <c r="C23" s="98">
        <v>45.9942916348</v>
      </c>
      <c r="D23" s="198">
        <v>2.2123E-2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outlineLevel="3" x14ac:dyDescent="0.3">
      <c r="A24" s="83" t="s">
        <v>145</v>
      </c>
      <c r="B24" s="98">
        <v>0.48547103483999998</v>
      </c>
      <c r="C24" s="98">
        <v>12.097744</v>
      </c>
      <c r="D24" s="198">
        <v>5.8190000000000004E-3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outlineLevel="3" x14ac:dyDescent="0.3">
      <c r="A25" s="83" t="s">
        <v>108</v>
      </c>
      <c r="B25" s="98">
        <v>0.48547103483999998</v>
      </c>
      <c r="C25" s="98">
        <v>12.097744</v>
      </c>
      <c r="D25" s="198">
        <v>5.8190000000000004E-3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outlineLevel="3" x14ac:dyDescent="0.3">
      <c r="A26" s="83" t="s">
        <v>169</v>
      </c>
      <c r="B26" s="98">
        <v>0.48547103483999998</v>
      </c>
      <c r="C26" s="98">
        <v>12.097744</v>
      </c>
      <c r="D26" s="198">
        <v>5.8190000000000004E-3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outlineLevel="3" x14ac:dyDescent="0.3">
      <c r="A27" s="83" t="s">
        <v>6</v>
      </c>
      <c r="B27" s="98">
        <v>0.48547103483999998</v>
      </c>
      <c r="C27" s="98">
        <v>12.097744</v>
      </c>
      <c r="D27" s="198">
        <v>5.8190000000000004E-3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outlineLevel="3" x14ac:dyDescent="0.3">
      <c r="A28" s="83" t="s">
        <v>52</v>
      </c>
      <c r="B28" s="98">
        <v>0.48547103483999998</v>
      </c>
      <c r="C28" s="98">
        <v>12.097744</v>
      </c>
      <c r="D28" s="198">
        <v>5.8190000000000004E-3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outlineLevel="3" x14ac:dyDescent="0.3">
      <c r="A29" s="83" t="s">
        <v>96</v>
      </c>
      <c r="B29" s="98">
        <v>0.48547103483999998</v>
      </c>
      <c r="C29" s="98">
        <v>12.097744</v>
      </c>
      <c r="D29" s="198">
        <v>5.8190000000000004E-3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outlineLevel="3" x14ac:dyDescent="0.3">
      <c r="A30" s="83" t="s">
        <v>88</v>
      </c>
      <c r="B30" s="98">
        <v>0.48547103483999998</v>
      </c>
      <c r="C30" s="98">
        <v>12.097744</v>
      </c>
      <c r="D30" s="198">
        <v>5.8190000000000004E-3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outlineLevel="3" x14ac:dyDescent="0.3">
      <c r="A31" s="83" t="s">
        <v>142</v>
      </c>
      <c r="B31" s="98">
        <v>0.48547103483999998</v>
      </c>
      <c r="C31" s="98">
        <v>12.097744</v>
      </c>
      <c r="D31" s="198">
        <v>5.8190000000000004E-3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outlineLevel="3" x14ac:dyDescent="0.3">
      <c r="A32" s="83" t="s">
        <v>196</v>
      </c>
      <c r="B32" s="98">
        <v>0.48547103483999998</v>
      </c>
      <c r="C32" s="98">
        <v>12.097744</v>
      </c>
      <c r="D32" s="198">
        <v>5.8190000000000004E-3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outlineLevel="3" x14ac:dyDescent="0.3">
      <c r="A33" s="83" t="s">
        <v>32</v>
      </c>
      <c r="B33" s="98">
        <v>0.48547103483999998</v>
      </c>
      <c r="C33" s="98">
        <v>12.097744</v>
      </c>
      <c r="D33" s="198">
        <v>5.8190000000000004E-3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3" x14ac:dyDescent="0.3">
      <c r="A34" s="83" t="s">
        <v>45</v>
      </c>
      <c r="B34" s="98">
        <v>3.21388453495</v>
      </c>
      <c r="C34" s="98">
        <v>80.0887170572</v>
      </c>
      <c r="D34" s="198">
        <v>3.8522000000000001E-2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3" x14ac:dyDescent="0.3">
      <c r="A35" s="83" t="s">
        <v>44</v>
      </c>
      <c r="B35" s="98">
        <v>0.48547131575000002</v>
      </c>
      <c r="C35" s="98">
        <v>12.097751000000001</v>
      </c>
      <c r="D35" s="198">
        <v>5.8190000000000004E-3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outlineLevel="3" x14ac:dyDescent="0.3">
      <c r="A36" s="83" t="s">
        <v>89</v>
      </c>
      <c r="B36" s="98">
        <v>0.40249442205000002</v>
      </c>
      <c r="C36" s="98">
        <v>10.029999999999999</v>
      </c>
      <c r="D36" s="198">
        <v>4.8240000000000002E-3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outlineLevel="3" x14ac:dyDescent="0.3">
      <c r="A37" s="83" t="s">
        <v>148</v>
      </c>
      <c r="B37" s="98">
        <v>1.84367741009</v>
      </c>
      <c r="C37" s="98">
        <v>45.943703588799998</v>
      </c>
      <c r="D37" s="198">
        <v>2.2099000000000001E-2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outlineLevel="3" x14ac:dyDescent="0.3">
      <c r="A38" s="83" t="s">
        <v>200</v>
      </c>
      <c r="B38" s="98">
        <v>1.5917292412499999</v>
      </c>
      <c r="C38" s="98">
        <v>39.665255999999999</v>
      </c>
      <c r="D38" s="198">
        <v>1.9078999999999999E-2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outlineLevel="3" x14ac:dyDescent="0.3">
      <c r="A39" s="83" t="s">
        <v>39</v>
      </c>
      <c r="B39" s="98">
        <v>1.15427105571</v>
      </c>
      <c r="C39" s="98">
        <v>28.763973</v>
      </c>
      <c r="D39" s="198">
        <v>1.3835E-2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outlineLevel="3" x14ac:dyDescent="0.3">
      <c r="A40" s="83" t="s">
        <v>85</v>
      </c>
      <c r="B40" s="98">
        <v>0.70225846319999996</v>
      </c>
      <c r="C40" s="98">
        <v>17.5</v>
      </c>
      <c r="D40" s="198">
        <v>8.4169999999999991E-3</v>
      </c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outlineLevel="3" x14ac:dyDescent="0.3">
      <c r="A41" s="83" t="s">
        <v>137</v>
      </c>
      <c r="B41" s="98">
        <v>0.72232299072999995</v>
      </c>
      <c r="C41" s="98">
        <v>18</v>
      </c>
      <c r="D41" s="198">
        <v>8.6580000000000008E-3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ht="14.4" outlineLevel="2" x14ac:dyDescent="0.3">
      <c r="A42" s="197" t="s">
        <v>112</v>
      </c>
      <c r="B42" s="190">
        <f t="shared" ref="B42:C42" si="4">SUM(B$43:B$43)</f>
        <v>8.4914700080000002E-2</v>
      </c>
      <c r="C42" s="190">
        <f t="shared" si="4"/>
        <v>2.11604036018</v>
      </c>
      <c r="D42" s="253">
        <v>1.018E-3</v>
      </c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outlineLevel="3" x14ac:dyDescent="0.3">
      <c r="A43" s="83" t="s">
        <v>29</v>
      </c>
      <c r="B43" s="98">
        <v>8.4914700080000002E-2</v>
      </c>
      <c r="C43" s="98">
        <v>2.11604036018</v>
      </c>
      <c r="D43" s="198">
        <v>1.018E-3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ht="14.4" outlineLevel="1" x14ac:dyDescent="0.3">
      <c r="A44" s="24" t="s">
        <v>61</v>
      </c>
      <c r="B44" s="214">
        <f t="shared" ref="B44:D44" si="5">B$45+B$52+B$60+B$65+B$73</f>
        <v>40.582150106</v>
      </c>
      <c r="C44" s="214">
        <f t="shared" si="5"/>
        <v>1011.2909477815299</v>
      </c>
      <c r="D44" s="41">
        <f t="shared" si="5"/>
        <v>0.48642800000000003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ht="14.4" outlineLevel="2" x14ac:dyDescent="0.3">
      <c r="A45" s="197" t="s">
        <v>171</v>
      </c>
      <c r="B45" s="190">
        <f t="shared" ref="B45:C45" si="6">SUM(B$46:B$51)</f>
        <v>12.23556655824</v>
      </c>
      <c r="C45" s="190">
        <f t="shared" si="6"/>
        <v>304.90542440466999</v>
      </c>
      <c r="D45" s="253">
        <v>0.14665800000000001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outlineLevel="3" x14ac:dyDescent="0.3">
      <c r="A46" s="83" t="s">
        <v>18</v>
      </c>
      <c r="B46" s="98">
        <v>3.6494398385200002</v>
      </c>
      <c r="C46" s="98">
        <v>90.942581000000004</v>
      </c>
      <c r="D46" s="198">
        <v>4.3742999999999997E-2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outlineLevel="3" x14ac:dyDescent="0.3">
      <c r="A47" s="83" t="s">
        <v>53</v>
      </c>
      <c r="B47" s="98">
        <v>0.50482430183000004</v>
      </c>
      <c r="C47" s="98">
        <v>12.580019672040001</v>
      </c>
      <c r="D47" s="198">
        <v>6.051E-3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outlineLevel="3" x14ac:dyDescent="0.3">
      <c r="A48" s="83" t="s">
        <v>91</v>
      </c>
      <c r="B48" s="98">
        <v>0.77576221756999997</v>
      </c>
      <c r="C48" s="98">
        <v>19.331684156840002</v>
      </c>
      <c r="D48" s="198">
        <v>9.2980000000000007E-3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1:17" outlineLevel="3" x14ac:dyDescent="0.3">
      <c r="A49" s="83" t="s">
        <v>126</v>
      </c>
      <c r="B49" s="98">
        <v>4.8656883093300003</v>
      </c>
      <c r="C49" s="98">
        <v>121.2510063932</v>
      </c>
      <c r="D49" s="198">
        <v>5.8320999999999998E-2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1:17" outlineLevel="3" x14ac:dyDescent="0.3">
      <c r="A50" s="83" t="s">
        <v>140</v>
      </c>
      <c r="B50" s="98">
        <v>2.4169861357900002</v>
      </c>
      <c r="C50" s="98">
        <v>60.230327709309996</v>
      </c>
      <c r="D50" s="198">
        <v>2.8971E-2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1:17" outlineLevel="3" x14ac:dyDescent="0.3">
      <c r="A51" s="83" t="s">
        <v>135</v>
      </c>
      <c r="B51" s="98">
        <v>2.2865755200000001E-2</v>
      </c>
      <c r="C51" s="98">
        <v>0.56980547327999997</v>
      </c>
      <c r="D51" s="198">
        <v>2.7399999999999999E-4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ht="14.4" outlineLevel="2" x14ac:dyDescent="0.3">
      <c r="A52" s="197" t="s">
        <v>43</v>
      </c>
      <c r="B52" s="190">
        <f t="shared" ref="B52:C52" si="7">SUM(B$53:B$59)</f>
        <v>1.6276943553000001</v>
      </c>
      <c r="C52" s="190">
        <f t="shared" si="7"/>
        <v>40.561492256679998</v>
      </c>
      <c r="D52" s="253">
        <v>1.951E-2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1:17" outlineLevel="3" x14ac:dyDescent="0.3">
      <c r="A53" s="83" t="s">
        <v>28</v>
      </c>
      <c r="B53" s="98">
        <v>0.1513716111</v>
      </c>
      <c r="C53" s="98">
        <v>3.7721200000000001</v>
      </c>
      <c r="D53" s="198">
        <v>1.8140000000000001E-3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outlineLevel="3" x14ac:dyDescent="0.3">
      <c r="A54" s="83" t="s">
        <v>50</v>
      </c>
      <c r="B54" s="98">
        <v>0.26839936666000003</v>
      </c>
      <c r="C54" s="98">
        <v>6.6884048576000001</v>
      </c>
      <c r="D54" s="198">
        <v>3.2169999999999998E-3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1:17" outlineLevel="3" x14ac:dyDescent="0.3">
      <c r="A55" s="83" t="s">
        <v>107</v>
      </c>
      <c r="B55" s="98">
        <v>6.4155608999999997E-3</v>
      </c>
      <c r="C55" s="98">
        <v>0.15987321143</v>
      </c>
      <c r="D55" s="198">
        <v>7.7000000000000001E-5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outlineLevel="3" x14ac:dyDescent="0.3">
      <c r="A56" s="83" t="s">
        <v>117</v>
      </c>
      <c r="B56" s="98">
        <v>0.60585586000000002</v>
      </c>
      <c r="C56" s="98">
        <v>15.09768568886</v>
      </c>
      <c r="D56" s="198">
        <v>7.2620000000000002E-3</v>
      </c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outlineLevel="3" x14ac:dyDescent="0.3">
      <c r="A57" s="83" t="s">
        <v>130</v>
      </c>
      <c r="B57" s="98">
        <v>3.3223687899999999E-3</v>
      </c>
      <c r="C57" s="98">
        <v>8.2792101300000004E-2</v>
      </c>
      <c r="D57" s="198">
        <v>4.0000000000000003E-5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outlineLevel="3" x14ac:dyDescent="0.3">
      <c r="A58" s="83" t="s">
        <v>205</v>
      </c>
      <c r="B58" s="98">
        <v>2.4528213149999999E-2</v>
      </c>
      <c r="C58" s="98">
        <v>0.61123326047000004</v>
      </c>
      <c r="D58" s="198">
        <v>2.9399999999999999E-4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outlineLevel="3" x14ac:dyDescent="0.3">
      <c r="A59" s="83" t="s">
        <v>25</v>
      </c>
      <c r="B59" s="98">
        <v>0.56780137470000003</v>
      </c>
      <c r="C59" s="98">
        <v>14.149383137019999</v>
      </c>
      <c r="D59" s="198">
        <v>6.8060000000000004E-3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ht="14.4" outlineLevel="2" x14ac:dyDescent="0.3">
      <c r="A60" s="197" t="s">
        <v>208</v>
      </c>
      <c r="B60" s="190">
        <f t="shared" ref="B60:C60" si="8">SUM(B$61:B$64)</f>
        <v>1.39131974407</v>
      </c>
      <c r="C60" s="190">
        <f t="shared" si="8"/>
        <v>34.671131494180003</v>
      </c>
      <c r="D60" s="253">
        <v>1.6677000000000001E-2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outlineLevel="3" x14ac:dyDescent="0.3">
      <c r="A61" s="83" t="s">
        <v>62</v>
      </c>
      <c r="B61" s="98">
        <v>0.27563745004000001</v>
      </c>
      <c r="C61" s="98">
        <v>6.8687750000000003</v>
      </c>
      <c r="D61" s="198">
        <v>3.3040000000000001E-3</v>
      </c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outlineLevel="3" x14ac:dyDescent="0.3">
      <c r="A62" s="83" t="s">
        <v>183</v>
      </c>
      <c r="B62" s="98">
        <v>5.6372490000000002E-5</v>
      </c>
      <c r="C62" s="98">
        <v>1.4047798800000001E-3</v>
      </c>
      <c r="D62" s="198">
        <v>9.9999999999999995E-7</v>
      </c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outlineLevel="3" x14ac:dyDescent="0.3">
      <c r="A63" s="83" t="s">
        <v>170</v>
      </c>
      <c r="B63" s="98">
        <v>0.18014628917</v>
      </c>
      <c r="C63" s="98">
        <v>4.4891734675099997</v>
      </c>
      <c r="D63" s="198">
        <v>2.1589999999999999E-3</v>
      </c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outlineLevel="3" x14ac:dyDescent="0.3">
      <c r="A64" s="83" t="s">
        <v>202</v>
      </c>
      <c r="B64" s="98">
        <v>0.93547963236999998</v>
      </c>
      <c r="C64" s="98">
        <v>23.311778246789999</v>
      </c>
      <c r="D64" s="198">
        <v>1.1213000000000001E-2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ht="14.4" outlineLevel="2" x14ac:dyDescent="0.3">
      <c r="A65" s="197" t="s">
        <v>54</v>
      </c>
      <c r="B65" s="190">
        <f t="shared" ref="B65:C65" si="9">SUM(B$66:B$72)</f>
        <v>23.636672050359998</v>
      </c>
      <c r="C65" s="190">
        <f t="shared" si="9"/>
        <v>589.01641282599996</v>
      </c>
      <c r="D65" s="253">
        <v>0.28331499999999998</v>
      </c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outlineLevel="3" x14ac:dyDescent="0.3">
      <c r="A66" s="83" t="s">
        <v>114</v>
      </c>
      <c r="B66" s="98">
        <v>3</v>
      </c>
      <c r="C66" s="98">
        <v>74.758799999999994</v>
      </c>
      <c r="D66" s="198">
        <v>3.5958999999999998E-2</v>
      </c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1:17" outlineLevel="3" x14ac:dyDescent="0.3">
      <c r="A67" s="83" t="s">
        <v>194</v>
      </c>
      <c r="B67" s="98">
        <v>11.805935</v>
      </c>
      <c r="C67" s="98">
        <v>294.19917782599998</v>
      </c>
      <c r="D67" s="198">
        <v>0.141509</v>
      </c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1:17" outlineLevel="3" x14ac:dyDescent="0.3">
      <c r="A68" s="83" t="s">
        <v>172</v>
      </c>
      <c r="B68" s="98">
        <v>1</v>
      </c>
      <c r="C68" s="98">
        <v>24.919599999999999</v>
      </c>
      <c r="D68" s="198">
        <v>1.1986E-2</v>
      </c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1:17" outlineLevel="3" x14ac:dyDescent="0.3">
      <c r="A69" s="83" t="s">
        <v>209</v>
      </c>
      <c r="B69" s="98">
        <v>3</v>
      </c>
      <c r="C69" s="98">
        <v>74.758799999999994</v>
      </c>
      <c r="D69" s="198">
        <v>3.5958999999999998E-2</v>
      </c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1:17" outlineLevel="3" x14ac:dyDescent="0.3">
      <c r="A70" s="83" t="s">
        <v>24</v>
      </c>
      <c r="B70" s="98">
        <v>2.35</v>
      </c>
      <c r="C70" s="98">
        <v>58.561059999999998</v>
      </c>
      <c r="D70" s="198">
        <v>2.8167999999999999E-2</v>
      </c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1:17" outlineLevel="3" x14ac:dyDescent="0.3">
      <c r="A71" s="83" t="s">
        <v>60</v>
      </c>
      <c r="B71" s="98">
        <v>1.10254980016</v>
      </c>
      <c r="C71" s="98">
        <v>27.475100000000001</v>
      </c>
      <c r="D71" s="198">
        <v>1.3214999999999999E-2</v>
      </c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1:17" outlineLevel="3" x14ac:dyDescent="0.3">
      <c r="A72" s="83" t="s">
        <v>178</v>
      </c>
      <c r="B72" s="98">
        <v>1.3781872502000001</v>
      </c>
      <c r="C72" s="98">
        <v>34.343874999999997</v>
      </c>
      <c r="D72" s="198">
        <v>1.6518999999999999E-2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1:17" ht="14.4" outlineLevel="2" x14ac:dyDescent="0.3">
      <c r="A73" s="197" t="s">
        <v>174</v>
      </c>
      <c r="B73" s="190">
        <f t="shared" ref="B73:C73" si="10">SUM(B$74:B$74)</f>
        <v>1.6908973980299999</v>
      </c>
      <c r="C73" s="190">
        <f t="shared" si="10"/>
        <v>42.1364868</v>
      </c>
      <c r="D73" s="253">
        <v>2.0268000000000001E-2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1:17" outlineLevel="3" x14ac:dyDescent="0.3">
      <c r="A74" s="83" t="s">
        <v>140</v>
      </c>
      <c r="B74" s="98">
        <v>1.6908973980299999</v>
      </c>
      <c r="C74" s="98">
        <v>42.1364868</v>
      </c>
      <c r="D74" s="198">
        <v>2.0268000000000001E-2</v>
      </c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1:17" ht="14.4" x14ac:dyDescent="0.3">
      <c r="A75" s="73" t="s">
        <v>14</v>
      </c>
      <c r="B75" s="240">
        <f t="shared" ref="B75:D75" si="11">B$76+B$87</f>
        <v>9.8918540344899988</v>
      </c>
      <c r="C75" s="240">
        <f t="shared" si="11"/>
        <v>246.50104579736998</v>
      </c>
      <c r="D75" s="67">
        <f t="shared" si="11"/>
        <v>0.118566</v>
      </c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 ht="14.4" outlineLevel="1" x14ac:dyDescent="0.3">
      <c r="A76" s="24" t="s">
        <v>48</v>
      </c>
      <c r="B76" s="214">
        <f t="shared" ref="B76:D76" si="12">B$77+B$81+B$85</f>
        <v>0.37570912465999995</v>
      </c>
      <c r="C76" s="214">
        <f t="shared" si="12"/>
        <v>9.3625211029400006</v>
      </c>
      <c r="D76" s="41">
        <f t="shared" si="12"/>
        <v>4.5020000000000008E-3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1:17" ht="14.4" outlineLevel="2" x14ac:dyDescent="0.3">
      <c r="A77" s="197" t="s">
        <v>187</v>
      </c>
      <c r="B77" s="190">
        <f t="shared" ref="B77:C77" si="13">SUM(B$78:B$80)</f>
        <v>0.16806094800999999</v>
      </c>
      <c r="C77" s="190">
        <f t="shared" si="13"/>
        <v>4.1880116000000003</v>
      </c>
      <c r="D77" s="253">
        <v>2.0140000000000002E-3</v>
      </c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1:17" outlineLevel="3" x14ac:dyDescent="0.3">
      <c r="A78" s="83" t="s">
        <v>106</v>
      </c>
      <c r="B78" s="98">
        <v>4.6549999999999998E-7</v>
      </c>
      <c r="C78" s="98">
        <v>1.1600000000000001E-5</v>
      </c>
      <c r="D78" s="198">
        <v>0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1:17" outlineLevel="3" x14ac:dyDescent="0.3">
      <c r="A79" s="83" t="s">
        <v>73</v>
      </c>
      <c r="B79" s="98">
        <v>8.7802372429999997E-2</v>
      </c>
      <c r="C79" s="98">
        <v>2.1880000000000002</v>
      </c>
      <c r="D79" s="198">
        <v>1.052E-3</v>
      </c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1:17" outlineLevel="3" x14ac:dyDescent="0.3">
      <c r="A80" s="83" t="s">
        <v>1</v>
      </c>
      <c r="B80" s="98">
        <v>8.025811008E-2</v>
      </c>
      <c r="C80" s="98">
        <v>2</v>
      </c>
      <c r="D80" s="198">
        <v>9.6199999999999996E-4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1:17" ht="14.4" outlineLevel="2" x14ac:dyDescent="0.3">
      <c r="A81" s="197" t="s">
        <v>112</v>
      </c>
      <c r="B81" s="190">
        <f t="shared" ref="B81:C81" si="14">SUM(B$82:B$84)</f>
        <v>0.20760986744999999</v>
      </c>
      <c r="C81" s="190">
        <f t="shared" si="14"/>
        <v>5.1735548529399997</v>
      </c>
      <c r="D81" s="253">
        <v>2.4880000000000002E-3</v>
      </c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1:17" outlineLevel="3" x14ac:dyDescent="0.3">
      <c r="A82" s="83" t="s">
        <v>47</v>
      </c>
      <c r="B82" s="98">
        <v>7.1304444319999993E-2</v>
      </c>
      <c r="C82" s="98">
        <v>1.77687823077</v>
      </c>
      <c r="D82" s="198">
        <v>8.5499999999999997E-4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1:17" outlineLevel="3" x14ac:dyDescent="0.3">
      <c r="A83" s="83" t="s">
        <v>118</v>
      </c>
      <c r="B83" s="98">
        <v>0.13410061106999999</v>
      </c>
      <c r="C83" s="98">
        <v>3.3417335875399998</v>
      </c>
      <c r="D83" s="198">
        <v>1.6069999999999999E-3</v>
      </c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1:17" outlineLevel="3" x14ac:dyDescent="0.3">
      <c r="A84" s="83" t="s">
        <v>90</v>
      </c>
      <c r="B84" s="98">
        <v>2.2048120600000002E-3</v>
      </c>
      <c r="C84" s="98">
        <v>5.4943034629999998E-2</v>
      </c>
      <c r="D84" s="198">
        <v>2.5999999999999998E-5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1:17" ht="14.4" outlineLevel="2" x14ac:dyDescent="0.3">
      <c r="A85" s="197" t="s">
        <v>131</v>
      </c>
      <c r="B85" s="190">
        <f t="shared" ref="B85:C85" si="15">SUM(B$86:B$86)</f>
        <v>3.8309200000000002E-5</v>
      </c>
      <c r="C85" s="190">
        <f t="shared" si="15"/>
        <v>9.5465000000000003E-4</v>
      </c>
      <c r="D85" s="253">
        <v>0</v>
      </c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 outlineLevel="3" x14ac:dyDescent="0.3">
      <c r="A86" s="83" t="s">
        <v>67</v>
      </c>
      <c r="B86" s="98">
        <v>3.8309200000000002E-5</v>
      </c>
      <c r="C86" s="98">
        <v>9.5465000000000003E-4</v>
      </c>
      <c r="D86" s="198">
        <v>0</v>
      </c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1:17" ht="14.4" outlineLevel="1" x14ac:dyDescent="0.3">
      <c r="A87" s="24" t="s">
        <v>61</v>
      </c>
      <c r="B87" s="214">
        <f t="shared" ref="B87:D87" si="16">B$88+B$94+B$95+B$102</f>
        <v>9.5161449098299986</v>
      </c>
      <c r="C87" s="214">
        <f t="shared" si="16"/>
        <v>237.13852469442998</v>
      </c>
      <c r="D87" s="41">
        <f t="shared" si="16"/>
        <v>0.114064</v>
      </c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1:17" ht="14.4" outlineLevel="2" x14ac:dyDescent="0.3">
      <c r="A88" s="197" t="s">
        <v>171</v>
      </c>
      <c r="B88" s="190">
        <f t="shared" ref="B88:C88" si="17">SUM(B$89:B$93)</f>
        <v>8.03347478305</v>
      </c>
      <c r="C88" s="190">
        <f t="shared" si="17"/>
        <v>200.19097820317998</v>
      </c>
      <c r="D88" s="253">
        <v>9.6292000000000003E-2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 outlineLevel="3" x14ac:dyDescent="0.3">
      <c r="A89" s="83" t="s">
        <v>63</v>
      </c>
      <c r="B89" s="98">
        <v>0.11025498002</v>
      </c>
      <c r="C89" s="98">
        <v>2.7475100000000001</v>
      </c>
      <c r="D89" s="198">
        <v>1.322E-3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1:17" outlineLevel="3" x14ac:dyDescent="0.3">
      <c r="A90" s="83" t="s">
        <v>53</v>
      </c>
      <c r="B90" s="98">
        <v>0.34555768184000002</v>
      </c>
      <c r="C90" s="98">
        <v>8.6111592082299993</v>
      </c>
      <c r="D90" s="198">
        <v>4.1419999999999998E-3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1:17" outlineLevel="3" x14ac:dyDescent="0.3">
      <c r="A91" s="83" t="s">
        <v>91</v>
      </c>
      <c r="B91" s="98">
        <v>6.0381139809999998E-2</v>
      </c>
      <c r="C91" s="98">
        <v>1.5046738515</v>
      </c>
      <c r="D91" s="198">
        <v>7.2400000000000003E-4</v>
      </c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1:17" outlineLevel="3" x14ac:dyDescent="0.3">
      <c r="A92" s="83" t="s">
        <v>126</v>
      </c>
      <c r="B92" s="98">
        <v>0.45703505259999999</v>
      </c>
      <c r="C92" s="98">
        <v>11.389130696760001</v>
      </c>
      <c r="D92" s="198">
        <v>5.4780000000000002E-3</v>
      </c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1:17" outlineLevel="3" x14ac:dyDescent="0.3">
      <c r="A93" s="83" t="s">
        <v>140</v>
      </c>
      <c r="B93" s="98">
        <v>7.0602459287799997</v>
      </c>
      <c r="C93" s="98">
        <v>175.93850444668999</v>
      </c>
      <c r="D93" s="198">
        <v>8.4626000000000007E-2</v>
      </c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1:17" ht="14.4" outlineLevel="2" x14ac:dyDescent="0.3">
      <c r="A94" s="197" t="s">
        <v>43</v>
      </c>
      <c r="B94" s="190"/>
      <c r="C94" s="190"/>
      <c r="D94" s="25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ht="14.4" outlineLevel="2" x14ac:dyDescent="0.3">
      <c r="A95" s="197" t="s">
        <v>208</v>
      </c>
      <c r="B95" s="190">
        <f t="shared" ref="B95:C95" si="18">SUM(B$96:B$101)</f>
        <v>1.3705264419399998</v>
      </c>
      <c r="C95" s="190">
        <f t="shared" si="18"/>
        <v>34.152970722519996</v>
      </c>
      <c r="D95" s="253">
        <v>1.6428000000000002E-2</v>
      </c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1:17" outlineLevel="3" x14ac:dyDescent="0.3">
      <c r="A96" s="83" t="s">
        <v>72</v>
      </c>
      <c r="B96" s="98">
        <v>0.15301404440999999</v>
      </c>
      <c r="C96" s="98">
        <v>3.81304878108</v>
      </c>
      <c r="D96" s="198">
        <v>1.8339999999999999E-3</v>
      </c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outlineLevel="3" x14ac:dyDescent="0.3">
      <c r="A97" s="83" t="s">
        <v>202</v>
      </c>
      <c r="B97" s="98">
        <v>3.0121974329999999E-2</v>
      </c>
      <c r="C97" s="98">
        <v>0.75062755141000004</v>
      </c>
      <c r="D97" s="198">
        <v>3.6099999999999999E-4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1:17" outlineLevel="3" x14ac:dyDescent="0.3">
      <c r="A98" s="83" t="s">
        <v>122</v>
      </c>
      <c r="B98" s="98">
        <v>9.3716731999999997E-3</v>
      </c>
      <c r="C98" s="98">
        <v>0.23353834753</v>
      </c>
      <c r="D98" s="198">
        <v>1.12E-4</v>
      </c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outlineLevel="3" x14ac:dyDescent="0.3">
      <c r="A99" s="83" t="s">
        <v>144</v>
      </c>
      <c r="B99" s="98">
        <v>2.0400000000000001E-2</v>
      </c>
      <c r="C99" s="98">
        <v>0.50835984000000001</v>
      </c>
      <c r="D99" s="198">
        <v>2.4499999999999999E-4</v>
      </c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outlineLevel="3" x14ac:dyDescent="0.3">
      <c r="A100" s="83" t="s">
        <v>116</v>
      </c>
      <c r="B100" s="98">
        <v>1.125</v>
      </c>
      <c r="C100" s="98">
        <v>28.034549999999999</v>
      </c>
      <c r="D100" s="198">
        <v>1.3485E-2</v>
      </c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1:17" outlineLevel="3" x14ac:dyDescent="0.3">
      <c r="A101" s="83" t="s">
        <v>98</v>
      </c>
      <c r="B101" s="98">
        <v>3.2618750000000002E-2</v>
      </c>
      <c r="C101" s="98">
        <v>0.81284620249999995</v>
      </c>
      <c r="D101" s="198">
        <v>3.9100000000000002E-4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ht="14.4" outlineLevel="2" x14ac:dyDescent="0.3">
      <c r="A102" s="197" t="s">
        <v>174</v>
      </c>
      <c r="B102" s="190">
        <f t="shared" ref="B102:C102" si="19">SUM(B$103:B$103)</f>
        <v>0.11214368483999999</v>
      </c>
      <c r="C102" s="190">
        <f t="shared" si="19"/>
        <v>2.7945757687300001</v>
      </c>
      <c r="D102" s="253">
        <v>1.3439999999999999E-3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1:17" outlineLevel="3" x14ac:dyDescent="0.3">
      <c r="A103" s="83" t="s">
        <v>140</v>
      </c>
      <c r="B103" s="98">
        <v>0.11214368483999999</v>
      </c>
      <c r="C103" s="98">
        <v>2.7945757687300001</v>
      </c>
      <c r="D103" s="198">
        <v>1.3439999999999999E-3</v>
      </c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1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1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1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1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1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1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1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1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1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H180"/>
  <sheetViews>
    <sheetView workbookViewId="0"/>
  </sheetViews>
  <sheetFormatPr defaultColWidth="9.109375" defaultRowHeight="10.199999999999999" outlineLevelRow="3" x14ac:dyDescent="0.2"/>
  <cols>
    <col min="1" max="1" width="52" style="125" customWidth="1"/>
    <col min="2" max="3" width="15.109375" style="146" customWidth="1"/>
    <col min="4" max="16384" width="9.109375" style="125"/>
  </cols>
  <sheetData>
    <row r="1" spans="1:8" s="121" customFormat="1" ht="13.8" x14ac:dyDescent="0.3">
      <c r="B1" s="143"/>
      <c r="C1" s="143"/>
    </row>
    <row r="2" spans="1:8" s="121" customFormat="1" ht="18" x14ac:dyDescent="0.3">
      <c r="A2" s="5" t="s">
        <v>103</v>
      </c>
      <c r="B2" s="5"/>
      <c r="C2" s="5"/>
      <c r="D2" s="164"/>
      <c r="E2" s="164"/>
      <c r="F2" s="164"/>
      <c r="G2" s="164"/>
      <c r="H2" s="164"/>
    </row>
    <row r="3" spans="1:8" s="121" customFormat="1" ht="13.8" x14ac:dyDescent="0.3">
      <c r="A3" s="162"/>
      <c r="B3" s="143"/>
      <c r="C3" s="143"/>
    </row>
    <row r="4" spans="1:8" s="110" customFormat="1" ht="13.8" x14ac:dyDescent="0.3">
      <c r="B4" s="138"/>
      <c r="C4" s="138" t="str">
        <f>VALUSD</f>
        <v>млрд. дол. США</v>
      </c>
    </row>
    <row r="5" spans="1:8" s="213" customFormat="1" ht="13.8" x14ac:dyDescent="0.25">
      <c r="A5" s="9"/>
      <c r="B5" s="50">
        <v>43830</v>
      </c>
      <c r="C5" s="50">
        <v>43861</v>
      </c>
    </row>
    <row r="6" spans="1:8" s="48" customFormat="1" ht="31.2" x14ac:dyDescent="0.25">
      <c r="A6" s="88" t="s">
        <v>146</v>
      </c>
      <c r="B6" s="127">
        <f t="shared" ref="B6" si="0">B$54+B$7</f>
        <v>84.365406799130014</v>
      </c>
      <c r="C6" s="127">
        <v>83.428921517190005</v>
      </c>
    </row>
    <row r="7" spans="1:8" s="187" customFormat="1" ht="14.4" x14ac:dyDescent="0.25">
      <c r="A7" s="142" t="s">
        <v>48</v>
      </c>
      <c r="B7" s="220">
        <f t="shared" ref="B7:C7" si="1">B$8+B$43</f>
        <v>35.415048399980009</v>
      </c>
      <c r="C7" s="220">
        <f t="shared" si="1"/>
        <v>33.330626501359994</v>
      </c>
    </row>
    <row r="8" spans="1:8" s="150" customFormat="1" ht="14.4" outlineLevel="1" x14ac:dyDescent="0.25">
      <c r="A8" s="6" t="s">
        <v>66</v>
      </c>
      <c r="B8" s="112">
        <f t="shared" ref="B8:C8" si="2">B$9+B$41</f>
        <v>35.020184952060006</v>
      </c>
      <c r="C8" s="112">
        <f t="shared" si="2"/>
        <v>32.954917376699996</v>
      </c>
    </row>
    <row r="9" spans="1:8" s="199" customFormat="1" ht="13.8" outlineLevel="2" x14ac:dyDescent="0.25">
      <c r="A9" s="251" t="s">
        <v>187</v>
      </c>
      <c r="B9" s="152">
        <f t="shared" ref="B9" si="3">SUM(B$10:B$40)</f>
        <v>34.930848530000006</v>
      </c>
      <c r="C9" s="152">
        <v>32.870002676619997</v>
      </c>
    </row>
    <row r="10" spans="1:8" s="145" customFormat="1" ht="13.8" outlineLevel="3" x14ac:dyDescent="0.25">
      <c r="A10" s="218" t="s">
        <v>136</v>
      </c>
      <c r="B10" s="158">
        <v>3.0702229567899999</v>
      </c>
      <c r="C10" s="158">
        <v>2.9182617296800002</v>
      </c>
    </row>
    <row r="11" spans="1:8" ht="13.8" outlineLevel="3" x14ac:dyDescent="0.3">
      <c r="A11" s="83" t="s">
        <v>195</v>
      </c>
      <c r="B11" s="98">
        <v>0.80354805750000002</v>
      </c>
      <c r="C11" s="98">
        <v>0.76377630458000001</v>
      </c>
      <c r="D11" s="109"/>
      <c r="E11" s="109"/>
      <c r="F11" s="109"/>
    </row>
    <row r="12" spans="1:8" ht="13.8" outlineLevel="3" x14ac:dyDescent="0.3">
      <c r="A12" s="83" t="s">
        <v>31</v>
      </c>
      <c r="B12" s="98">
        <v>1.59467773396</v>
      </c>
      <c r="C12" s="98">
        <v>1.43081576495</v>
      </c>
      <c r="D12" s="109"/>
      <c r="E12" s="109"/>
      <c r="F12" s="109"/>
    </row>
    <row r="13" spans="1:8" ht="13.8" outlineLevel="3" x14ac:dyDescent="0.3">
      <c r="A13" s="83" t="s">
        <v>35</v>
      </c>
      <c r="B13" s="98">
        <v>1.54098166862</v>
      </c>
      <c r="C13" s="98">
        <v>1.4647105089600001</v>
      </c>
      <c r="D13" s="109"/>
      <c r="E13" s="109"/>
      <c r="F13" s="109"/>
    </row>
    <row r="14" spans="1:8" ht="13.8" outlineLevel="3" x14ac:dyDescent="0.3">
      <c r="A14" s="83" t="s">
        <v>81</v>
      </c>
      <c r="B14" s="98">
        <v>1.2116760391900001</v>
      </c>
      <c r="C14" s="98">
        <v>1.1517039197800001</v>
      </c>
      <c r="D14" s="109"/>
      <c r="E14" s="109"/>
      <c r="F14" s="109"/>
    </row>
    <row r="15" spans="1:8" ht="13.8" outlineLevel="3" x14ac:dyDescent="0.3">
      <c r="A15" s="83" t="s">
        <v>128</v>
      </c>
      <c r="B15" s="98">
        <v>1.98005589748</v>
      </c>
      <c r="C15" s="98">
        <v>1.88205268138</v>
      </c>
      <c r="D15" s="109"/>
      <c r="E15" s="109"/>
      <c r="F15" s="109"/>
    </row>
    <row r="16" spans="1:8" ht="13.8" outlineLevel="3" x14ac:dyDescent="0.3">
      <c r="A16" s="83" t="s">
        <v>188</v>
      </c>
      <c r="B16" s="98">
        <v>3.9448563720599998</v>
      </c>
      <c r="C16" s="98">
        <v>3.7496050096500002</v>
      </c>
      <c r="D16" s="109"/>
      <c r="E16" s="109"/>
      <c r="F16" s="109"/>
    </row>
    <row r="17" spans="1:6" ht="13.8" outlineLevel="3" x14ac:dyDescent="0.3">
      <c r="A17" s="83" t="s">
        <v>26</v>
      </c>
      <c r="B17" s="98">
        <v>0.51075073250000003</v>
      </c>
      <c r="C17" s="98">
        <v>0.48547103483999998</v>
      </c>
      <c r="D17" s="109"/>
      <c r="E17" s="109"/>
      <c r="F17" s="109"/>
    </row>
    <row r="18" spans="1:6" ht="13.8" outlineLevel="3" x14ac:dyDescent="0.3">
      <c r="A18" s="83" t="s">
        <v>76</v>
      </c>
      <c r="B18" s="98">
        <v>0.51075073250000003</v>
      </c>
      <c r="C18" s="98">
        <v>0.48547103483999998</v>
      </c>
      <c r="D18" s="109"/>
      <c r="E18" s="109"/>
      <c r="F18" s="109"/>
    </row>
    <row r="19" spans="1:6" ht="13.8" outlineLevel="3" x14ac:dyDescent="0.3">
      <c r="A19" s="83" t="s">
        <v>165</v>
      </c>
      <c r="B19" s="98">
        <v>1.3257462422599999</v>
      </c>
      <c r="C19" s="98">
        <v>0.75066537555000001</v>
      </c>
      <c r="D19" s="109"/>
      <c r="E19" s="109"/>
      <c r="F19" s="109"/>
    </row>
    <row r="20" spans="1:6" ht="13.8" outlineLevel="3" x14ac:dyDescent="0.3">
      <c r="A20" s="83" t="s">
        <v>123</v>
      </c>
      <c r="B20" s="98">
        <v>0.51075073250000003</v>
      </c>
      <c r="C20" s="98">
        <v>0.48547103483999998</v>
      </c>
      <c r="D20" s="109"/>
      <c r="E20" s="109"/>
      <c r="F20" s="109"/>
    </row>
    <row r="21" spans="1:6" ht="13.8" outlineLevel="3" x14ac:dyDescent="0.3">
      <c r="A21" s="83" t="s">
        <v>185</v>
      </c>
      <c r="B21" s="98">
        <v>0.51075073250000003</v>
      </c>
      <c r="C21" s="98">
        <v>0.48547103483999998</v>
      </c>
      <c r="D21" s="109"/>
      <c r="E21" s="109"/>
      <c r="F21" s="109"/>
    </row>
    <row r="22" spans="1:6" ht="13.8" outlineLevel="3" x14ac:dyDescent="0.3">
      <c r="A22" s="83" t="s">
        <v>207</v>
      </c>
      <c r="B22" s="98">
        <v>1.9942664029399999</v>
      </c>
      <c r="C22" s="98">
        <v>1.8457074605999999</v>
      </c>
      <c r="D22" s="109"/>
      <c r="E22" s="109"/>
      <c r="F22" s="109"/>
    </row>
    <row r="23" spans="1:6" ht="13.8" outlineLevel="3" x14ac:dyDescent="0.3">
      <c r="A23" s="83" t="s">
        <v>145</v>
      </c>
      <c r="B23" s="98">
        <v>0.51075073250000003</v>
      </c>
      <c r="C23" s="98">
        <v>0.48547103483999998</v>
      </c>
      <c r="D23" s="109"/>
      <c r="E23" s="109"/>
      <c r="F23" s="109"/>
    </row>
    <row r="24" spans="1:6" ht="13.8" outlineLevel="3" x14ac:dyDescent="0.3">
      <c r="A24" s="83" t="s">
        <v>108</v>
      </c>
      <c r="B24" s="98">
        <v>0.51075073250000003</v>
      </c>
      <c r="C24" s="98">
        <v>0.48547103483999998</v>
      </c>
      <c r="D24" s="109"/>
      <c r="E24" s="109"/>
      <c r="F24" s="109"/>
    </row>
    <row r="25" spans="1:6" ht="13.8" outlineLevel="3" x14ac:dyDescent="0.3">
      <c r="A25" s="83" t="s">
        <v>169</v>
      </c>
      <c r="B25" s="98">
        <v>0.51075073250000003</v>
      </c>
      <c r="C25" s="98">
        <v>0.48547103483999998</v>
      </c>
      <c r="D25" s="109"/>
      <c r="E25" s="109"/>
      <c r="F25" s="109"/>
    </row>
    <row r="26" spans="1:6" ht="13.8" outlineLevel="3" x14ac:dyDescent="0.3">
      <c r="A26" s="83" t="s">
        <v>6</v>
      </c>
      <c r="B26" s="98">
        <v>0.51075073250000003</v>
      </c>
      <c r="C26" s="98">
        <v>0.48547103483999998</v>
      </c>
      <c r="D26" s="109"/>
      <c r="E26" s="109"/>
      <c r="F26" s="109"/>
    </row>
    <row r="27" spans="1:6" ht="13.8" outlineLevel="3" x14ac:dyDescent="0.3">
      <c r="A27" s="83" t="s">
        <v>52</v>
      </c>
      <c r="B27" s="98">
        <v>0.51075073250000003</v>
      </c>
      <c r="C27" s="98">
        <v>0.48547103483999998</v>
      </c>
      <c r="D27" s="109"/>
      <c r="E27" s="109"/>
      <c r="F27" s="109"/>
    </row>
    <row r="28" spans="1:6" ht="13.8" outlineLevel="3" x14ac:dyDescent="0.3">
      <c r="A28" s="83" t="s">
        <v>96</v>
      </c>
      <c r="B28" s="98">
        <v>0.51075073250000003</v>
      </c>
      <c r="C28" s="98">
        <v>0.48547103483999998</v>
      </c>
      <c r="D28" s="109"/>
      <c r="E28" s="109"/>
      <c r="F28" s="109"/>
    </row>
    <row r="29" spans="1:6" ht="13.8" outlineLevel="3" x14ac:dyDescent="0.3">
      <c r="A29" s="83" t="s">
        <v>88</v>
      </c>
      <c r="B29" s="98">
        <v>0.51075073250000003</v>
      </c>
      <c r="C29" s="98">
        <v>0.48547103483999998</v>
      </c>
      <c r="D29" s="109"/>
      <c r="E29" s="109"/>
      <c r="F29" s="109"/>
    </row>
    <row r="30" spans="1:6" ht="13.8" outlineLevel="3" x14ac:dyDescent="0.3">
      <c r="A30" s="83" t="s">
        <v>142</v>
      </c>
      <c r="B30" s="98">
        <v>0.51075073250000003</v>
      </c>
      <c r="C30" s="98">
        <v>0.48547103483999998</v>
      </c>
      <c r="D30" s="109"/>
      <c r="E30" s="109"/>
      <c r="F30" s="109"/>
    </row>
    <row r="31" spans="1:6" ht="13.8" outlineLevel="3" x14ac:dyDescent="0.3">
      <c r="A31" s="83" t="s">
        <v>196</v>
      </c>
      <c r="B31" s="98">
        <v>0.51075073250000003</v>
      </c>
      <c r="C31" s="98">
        <v>0.48547103483999998</v>
      </c>
      <c r="D31" s="109"/>
      <c r="E31" s="109"/>
      <c r="F31" s="109"/>
    </row>
    <row r="32" spans="1:6" ht="13.8" outlineLevel="3" x14ac:dyDescent="0.3">
      <c r="A32" s="83" t="s">
        <v>32</v>
      </c>
      <c r="B32" s="98">
        <v>0.51075073250000003</v>
      </c>
      <c r="C32" s="98">
        <v>0.48547103483999998</v>
      </c>
      <c r="D32" s="109"/>
      <c r="E32" s="109"/>
      <c r="F32" s="109"/>
    </row>
    <row r="33" spans="1:6" ht="13.8" outlineLevel="3" x14ac:dyDescent="0.3">
      <c r="A33" s="83" t="s">
        <v>45</v>
      </c>
      <c r="B33" s="98">
        <v>3.3713226771100002</v>
      </c>
      <c r="C33" s="98">
        <v>3.21388453495</v>
      </c>
      <c r="D33" s="109"/>
      <c r="E33" s="109"/>
      <c r="F33" s="109"/>
    </row>
    <row r="34" spans="1:6" ht="13.8" outlineLevel="3" x14ac:dyDescent="0.3">
      <c r="A34" s="83" t="s">
        <v>44</v>
      </c>
      <c r="B34" s="98">
        <v>0.51075102803000005</v>
      </c>
      <c r="C34" s="98">
        <v>0.48547131575000002</v>
      </c>
      <c r="D34" s="109"/>
      <c r="E34" s="109"/>
      <c r="F34" s="109"/>
    </row>
    <row r="35" spans="1:6" ht="13.8" outlineLevel="3" x14ac:dyDescent="0.3">
      <c r="A35" s="83" t="s">
        <v>89</v>
      </c>
      <c r="B35" s="98">
        <v>0.29679729124999998</v>
      </c>
      <c r="C35" s="98">
        <v>0.40249442205000002</v>
      </c>
      <c r="D35" s="109"/>
      <c r="E35" s="109"/>
      <c r="F35" s="109"/>
    </row>
    <row r="36" spans="1:6" ht="13.8" outlineLevel="3" x14ac:dyDescent="0.3">
      <c r="A36" s="83" t="s">
        <v>148</v>
      </c>
      <c r="B36" s="98">
        <v>1.9655999696199999</v>
      </c>
      <c r="C36" s="98">
        <v>1.84367741009</v>
      </c>
      <c r="D36" s="109"/>
      <c r="E36" s="109"/>
      <c r="F36" s="109"/>
    </row>
    <row r="37" spans="1:6" ht="13.8" outlineLevel="3" x14ac:dyDescent="0.3">
      <c r="A37" s="83" t="s">
        <v>200</v>
      </c>
      <c r="B37" s="98">
        <v>1.6746145857300001</v>
      </c>
      <c r="C37" s="98">
        <v>1.5917292412499999</v>
      </c>
      <c r="D37" s="109"/>
      <c r="E37" s="109"/>
      <c r="F37" s="109"/>
    </row>
    <row r="38" spans="1:6" ht="13.8" outlineLevel="3" x14ac:dyDescent="0.3">
      <c r="A38" s="83" t="s">
        <v>39</v>
      </c>
      <c r="B38" s="98">
        <v>0.99645835970999996</v>
      </c>
      <c r="C38" s="98">
        <v>1.15427105571</v>
      </c>
      <c r="D38" s="109"/>
      <c r="E38" s="109"/>
      <c r="F38" s="109"/>
    </row>
    <row r="39" spans="1:6" ht="13.8" outlineLevel="3" x14ac:dyDescent="0.3">
      <c r="A39" s="83" t="s">
        <v>85</v>
      </c>
      <c r="B39" s="98">
        <v>0.73882682741000005</v>
      </c>
      <c r="C39" s="98">
        <v>0.70225846319999996</v>
      </c>
      <c r="D39" s="109"/>
      <c r="E39" s="109"/>
      <c r="F39" s="109"/>
    </row>
    <row r="40" spans="1:6" ht="13.8" outlineLevel="3" x14ac:dyDescent="0.3">
      <c r="A40" s="83" t="s">
        <v>137</v>
      </c>
      <c r="B40" s="98">
        <v>0.75993616533999997</v>
      </c>
      <c r="C40" s="98">
        <v>0.72232299072999995</v>
      </c>
      <c r="D40" s="109"/>
      <c r="E40" s="109"/>
      <c r="F40" s="109"/>
    </row>
    <row r="41" spans="1:6" ht="13.8" outlineLevel="2" x14ac:dyDescent="0.3">
      <c r="A41" s="55" t="s">
        <v>112</v>
      </c>
      <c r="B41" s="33">
        <f t="shared" ref="B41" si="4">SUM(B$42:B$42)</f>
        <v>8.9336422060000004E-2</v>
      </c>
      <c r="C41" s="33">
        <v>8.4914700080000002E-2</v>
      </c>
      <c r="D41" s="109"/>
      <c r="E41" s="109"/>
      <c r="F41" s="109"/>
    </row>
    <row r="42" spans="1:6" ht="13.8" outlineLevel="3" x14ac:dyDescent="0.3">
      <c r="A42" s="83" t="s">
        <v>29</v>
      </c>
      <c r="B42" s="98">
        <v>8.9336422060000004E-2</v>
      </c>
      <c r="C42" s="98">
        <v>8.4914700080000002E-2</v>
      </c>
      <c r="D42" s="109"/>
      <c r="E42" s="109"/>
      <c r="F42" s="109"/>
    </row>
    <row r="43" spans="1:6" ht="14.4" outlineLevel="1" x14ac:dyDescent="0.3">
      <c r="A43" s="34" t="s">
        <v>14</v>
      </c>
      <c r="B43" s="243">
        <f t="shared" ref="B43:C43" si="5">B$44+B$48+B$52</f>
        <v>0.39486344792</v>
      </c>
      <c r="C43" s="243">
        <f t="shared" si="5"/>
        <v>0.37570912466</v>
      </c>
      <c r="D43" s="109"/>
      <c r="E43" s="109"/>
      <c r="F43" s="109"/>
    </row>
    <row r="44" spans="1:6" ht="13.8" outlineLevel="2" x14ac:dyDescent="0.3">
      <c r="A44" s="55" t="s">
        <v>187</v>
      </c>
      <c r="B44" s="33">
        <f t="shared" ref="B44" si="6">SUM(B$45:B$47)</f>
        <v>0.17681230419999999</v>
      </c>
      <c r="C44" s="33">
        <v>0.16806094800999999</v>
      </c>
      <c r="D44" s="109"/>
      <c r="E44" s="109"/>
      <c r="F44" s="109"/>
    </row>
    <row r="45" spans="1:6" ht="13.8" outlineLevel="3" x14ac:dyDescent="0.3">
      <c r="A45" s="83" t="s">
        <v>106</v>
      </c>
      <c r="B45" s="98">
        <v>4.8973999999999999E-7</v>
      </c>
      <c r="C45" s="98">
        <v>4.6549999999999998E-7</v>
      </c>
      <c r="D45" s="109"/>
      <c r="E45" s="109"/>
      <c r="F45" s="109"/>
    </row>
    <row r="46" spans="1:6" ht="13.8" outlineLevel="3" x14ac:dyDescent="0.3">
      <c r="A46" s="83" t="s">
        <v>73</v>
      </c>
      <c r="B46" s="98">
        <v>9.2374462759999998E-2</v>
      </c>
      <c r="C46" s="98">
        <v>8.7802372429999997E-2</v>
      </c>
      <c r="D46" s="109"/>
      <c r="E46" s="109"/>
      <c r="F46" s="109"/>
    </row>
    <row r="47" spans="1:6" ht="13.8" outlineLevel="3" x14ac:dyDescent="0.3">
      <c r="A47" s="83" t="s">
        <v>1</v>
      </c>
      <c r="B47" s="98">
        <v>8.4437351699999996E-2</v>
      </c>
      <c r="C47" s="98">
        <v>8.025811008E-2</v>
      </c>
      <c r="D47" s="109"/>
      <c r="E47" s="109"/>
      <c r="F47" s="109"/>
    </row>
    <row r="48" spans="1:6" ht="13.8" outlineLevel="2" x14ac:dyDescent="0.3">
      <c r="A48" s="55" t="s">
        <v>112</v>
      </c>
      <c r="B48" s="33">
        <f t="shared" ref="B48" si="7">SUM(B$49:B$51)</f>
        <v>0.21801083966000001</v>
      </c>
      <c r="C48" s="33">
        <v>0.20760986745000001</v>
      </c>
      <c r="D48" s="109"/>
      <c r="E48" s="109"/>
      <c r="F48" s="109"/>
    </row>
    <row r="49" spans="1:6" ht="13.8" outlineLevel="3" x14ac:dyDescent="0.3">
      <c r="A49" s="83" t="s">
        <v>47</v>
      </c>
      <c r="B49" s="98">
        <v>7.3951316520000004E-2</v>
      </c>
      <c r="C49" s="98">
        <v>7.1304444319999993E-2</v>
      </c>
      <c r="D49" s="109"/>
      <c r="E49" s="109"/>
      <c r="F49" s="109"/>
    </row>
    <row r="50" spans="1:6" ht="13.8" outlineLevel="3" x14ac:dyDescent="0.3">
      <c r="A50" s="83" t="s">
        <v>118</v>
      </c>
      <c r="B50" s="98">
        <v>0.14157806559</v>
      </c>
      <c r="C50" s="98">
        <v>0.13410061106999999</v>
      </c>
      <c r="D50" s="109"/>
      <c r="E50" s="109"/>
      <c r="F50" s="109"/>
    </row>
    <row r="51" spans="1:6" ht="13.8" outlineLevel="3" x14ac:dyDescent="0.3">
      <c r="A51" s="83" t="s">
        <v>90</v>
      </c>
      <c r="B51" s="98">
        <v>2.4814575499999998E-3</v>
      </c>
      <c r="C51" s="98">
        <v>2.2048120600000002E-3</v>
      </c>
      <c r="D51" s="109"/>
      <c r="E51" s="109"/>
      <c r="F51" s="109"/>
    </row>
    <row r="52" spans="1:6" ht="13.8" outlineLevel="2" x14ac:dyDescent="0.3">
      <c r="A52" s="55" t="s">
        <v>131</v>
      </c>
      <c r="B52" s="33">
        <f t="shared" ref="B52" si="8">SUM(B$53:B$53)</f>
        <v>4.0304060000000003E-5</v>
      </c>
      <c r="C52" s="33">
        <v>3.8309200000000002E-5</v>
      </c>
      <c r="D52" s="109"/>
      <c r="E52" s="109"/>
      <c r="F52" s="109"/>
    </row>
    <row r="53" spans="1:6" ht="13.8" outlineLevel="3" x14ac:dyDescent="0.3">
      <c r="A53" s="83" t="s">
        <v>67</v>
      </c>
      <c r="B53" s="98">
        <v>4.0304060000000003E-5</v>
      </c>
      <c r="C53" s="98">
        <v>3.8309200000000002E-5</v>
      </c>
      <c r="D53" s="109"/>
      <c r="E53" s="109"/>
      <c r="F53" s="109"/>
    </row>
    <row r="54" spans="1:6" ht="14.4" x14ac:dyDescent="0.3">
      <c r="A54" s="149" t="s">
        <v>61</v>
      </c>
      <c r="B54" s="45">
        <f t="shared" ref="B54:C54" si="9">B$55+B$86</f>
        <v>48.950358399150005</v>
      </c>
      <c r="C54" s="45">
        <f t="shared" si="9"/>
        <v>50.098295015830004</v>
      </c>
      <c r="D54" s="109"/>
      <c r="E54" s="109"/>
      <c r="F54" s="109"/>
    </row>
    <row r="55" spans="1:6" ht="14.4" outlineLevel="1" x14ac:dyDescent="0.3">
      <c r="A55" s="34" t="s">
        <v>66</v>
      </c>
      <c r="B55" s="243">
        <f t="shared" ref="B55:C55" si="10">B$56+B$63+B$71+B$76+B$84</f>
        <v>39.342487407790003</v>
      </c>
      <c r="C55" s="243">
        <f t="shared" si="10"/>
        <v>40.582150106</v>
      </c>
      <c r="D55" s="109"/>
      <c r="E55" s="109"/>
      <c r="F55" s="109"/>
    </row>
    <row r="56" spans="1:6" ht="13.8" outlineLevel="2" x14ac:dyDescent="0.3">
      <c r="A56" s="55" t="s">
        <v>171</v>
      </c>
      <c r="B56" s="33">
        <f t="shared" ref="B56" si="11">SUM(B$57:B$62)</f>
        <v>12.3361726986</v>
      </c>
      <c r="C56" s="33">
        <v>12.23556655824</v>
      </c>
      <c r="D56" s="109"/>
      <c r="E56" s="109"/>
      <c r="F56" s="109"/>
    </row>
    <row r="57" spans="1:6" ht="13.8" outlineLevel="3" x14ac:dyDescent="0.3">
      <c r="A57" s="83" t="s">
        <v>18</v>
      </c>
      <c r="B57" s="98">
        <v>3.6923111347500002</v>
      </c>
      <c r="C57" s="98">
        <v>3.6494398385200002</v>
      </c>
      <c r="D57" s="109"/>
      <c r="E57" s="109"/>
      <c r="F57" s="109"/>
    </row>
    <row r="58" spans="1:6" ht="13.8" outlineLevel="3" x14ac:dyDescent="0.3">
      <c r="A58" s="83" t="s">
        <v>53</v>
      </c>
      <c r="B58" s="98">
        <v>0.50583383254000003</v>
      </c>
      <c r="C58" s="98">
        <v>0.50482430183000004</v>
      </c>
      <c r="D58" s="109"/>
      <c r="E58" s="109"/>
      <c r="F58" s="109"/>
    </row>
    <row r="59" spans="1:6" ht="13.8" outlineLevel="3" x14ac:dyDescent="0.3">
      <c r="A59" s="83" t="s">
        <v>91</v>
      </c>
      <c r="B59" s="98">
        <v>0.78487537830999998</v>
      </c>
      <c r="C59" s="98">
        <v>0.77576221756999997</v>
      </c>
      <c r="D59" s="109"/>
      <c r="E59" s="109"/>
      <c r="F59" s="109"/>
    </row>
    <row r="60" spans="1:6" ht="13.8" outlineLevel="3" x14ac:dyDescent="0.3">
      <c r="A60" s="83" t="s">
        <v>126</v>
      </c>
      <c r="B60" s="98">
        <v>4.90298972188</v>
      </c>
      <c r="C60" s="98">
        <v>4.8656883093300003</v>
      </c>
      <c r="D60" s="109"/>
      <c r="E60" s="109"/>
      <c r="F60" s="109"/>
    </row>
    <row r="61" spans="1:6" ht="13.8" outlineLevel="3" x14ac:dyDescent="0.3">
      <c r="A61" s="83" t="s">
        <v>140</v>
      </c>
      <c r="B61" s="98">
        <v>2.4272968759200002</v>
      </c>
      <c r="C61" s="98">
        <v>2.4169861357900002</v>
      </c>
      <c r="D61" s="109"/>
      <c r="E61" s="109"/>
      <c r="F61" s="109"/>
    </row>
    <row r="62" spans="1:6" ht="13.8" outlineLevel="3" x14ac:dyDescent="0.3">
      <c r="A62" s="83" t="s">
        <v>135</v>
      </c>
      <c r="B62" s="98">
        <v>2.2865755200000001E-2</v>
      </c>
      <c r="C62" s="98">
        <v>2.2865755200000001E-2</v>
      </c>
      <c r="D62" s="109"/>
      <c r="E62" s="109"/>
      <c r="F62" s="109"/>
    </row>
    <row r="63" spans="1:6" ht="13.8" outlineLevel="2" x14ac:dyDescent="0.3">
      <c r="A63" s="55" t="s">
        <v>43</v>
      </c>
      <c r="B63" s="33">
        <f t="shared" ref="B63" si="12">SUM(B$64:B$70)</f>
        <v>1.6291030925099999</v>
      </c>
      <c r="C63" s="33">
        <v>1.6276943553000001</v>
      </c>
      <c r="D63" s="109"/>
      <c r="E63" s="109"/>
      <c r="F63" s="109"/>
    </row>
    <row r="64" spans="1:6" ht="13.8" outlineLevel="3" x14ac:dyDescent="0.3">
      <c r="A64" s="83" t="s">
        <v>28</v>
      </c>
      <c r="B64" s="98">
        <v>0.15284089470000001</v>
      </c>
      <c r="C64" s="98">
        <v>0.1513716111</v>
      </c>
      <c r="D64" s="109"/>
      <c r="E64" s="109"/>
      <c r="F64" s="109"/>
    </row>
    <row r="65" spans="1:6" ht="13.8" outlineLevel="3" x14ac:dyDescent="0.3">
      <c r="A65" s="83" t="s">
        <v>50</v>
      </c>
      <c r="B65" s="98">
        <v>0.27155235158000002</v>
      </c>
      <c r="C65" s="98">
        <v>0.26839936666000003</v>
      </c>
      <c r="D65" s="109"/>
      <c r="E65" s="109"/>
      <c r="F65" s="109"/>
    </row>
    <row r="66" spans="1:6" ht="13.8" outlineLevel="3" x14ac:dyDescent="0.3">
      <c r="A66" s="83" t="s">
        <v>107</v>
      </c>
      <c r="B66" s="98">
        <v>6.4909268300000003E-3</v>
      </c>
      <c r="C66" s="98">
        <v>6.4155608999999997E-3</v>
      </c>
      <c r="D66" s="109"/>
      <c r="E66" s="109"/>
      <c r="F66" s="109"/>
    </row>
    <row r="67" spans="1:6" ht="13.8" outlineLevel="3" x14ac:dyDescent="0.3">
      <c r="A67" s="83" t="s">
        <v>117</v>
      </c>
      <c r="B67" s="98">
        <v>0.60585586000000002</v>
      </c>
      <c r="C67" s="98">
        <v>0.60585586000000002</v>
      </c>
      <c r="D67" s="109"/>
      <c r="E67" s="109"/>
      <c r="F67" s="109"/>
    </row>
    <row r="68" spans="1:6" ht="13.8" outlineLevel="3" x14ac:dyDescent="0.3">
      <c r="A68" s="83" t="s">
        <v>130</v>
      </c>
      <c r="B68" s="98">
        <v>3.3223687899999999E-3</v>
      </c>
      <c r="C68" s="98">
        <v>3.3223687899999999E-3</v>
      </c>
      <c r="D68" s="109"/>
      <c r="E68" s="109"/>
      <c r="F68" s="109"/>
    </row>
    <row r="69" spans="1:6" ht="13.8" outlineLevel="3" x14ac:dyDescent="0.3">
      <c r="A69" s="83" t="s">
        <v>205</v>
      </c>
      <c r="B69" s="98">
        <v>2.4816354990000001E-2</v>
      </c>
      <c r="C69" s="98">
        <v>2.4528213149999999E-2</v>
      </c>
      <c r="D69" s="109"/>
      <c r="E69" s="109"/>
      <c r="F69" s="109"/>
    </row>
    <row r="70" spans="1:6" ht="13.8" outlineLevel="3" x14ac:dyDescent="0.3">
      <c r="A70" s="83" t="s">
        <v>25</v>
      </c>
      <c r="B70" s="98">
        <v>0.56422433561999996</v>
      </c>
      <c r="C70" s="98">
        <v>0.56780137470000003</v>
      </c>
      <c r="D70" s="109"/>
      <c r="E70" s="109"/>
      <c r="F70" s="109"/>
    </row>
    <row r="71" spans="1:6" ht="13.8" outlineLevel="2" x14ac:dyDescent="0.3">
      <c r="A71" s="55" t="s">
        <v>208</v>
      </c>
      <c r="B71" s="33">
        <f t="shared" ref="B71" si="13">SUM(B$72:B$75)</f>
        <v>1.4076640828</v>
      </c>
      <c r="C71" s="33">
        <v>1.39131974407</v>
      </c>
      <c r="D71" s="109"/>
      <c r="E71" s="109"/>
      <c r="F71" s="109"/>
    </row>
    <row r="72" spans="1:6" ht="13.8" outlineLevel="3" x14ac:dyDescent="0.3">
      <c r="A72" s="83" t="s">
        <v>62</v>
      </c>
      <c r="B72" s="98">
        <v>0.27887546335000002</v>
      </c>
      <c r="C72" s="98">
        <v>0.27563745004000001</v>
      </c>
      <c r="D72" s="109"/>
      <c r="E72" s="109"/>
      <c r="F72" s="109"/>
    </row>
    <row r="73" spans="1:6" ht="13.8" outlineLevel="3" x14ac:dyDescent="0.3">
      <c r="A73" s="83" t="s">
        <v>183</v>
      </c>
      <c r="B73" s="98">
        <v>5.7034719999999999E-5</v>
      </c>
      <c r="C73" s="98">
        <v>5.6372490000000002E-5</v>
      </c>
      <c r="D73" s="109"/>
      <c r="E73" s="109"/>
      <c r="F73" s="109"/>
    </row>
    <row r="74" spans="1:6" ht="13.8" outlineLevel="3" x14ac:dyDescent="0.3">
      <c r="A74" s="83" t="s">
        <v>170</v>
      </c>
      <c r="B74" s="98">
        <v>0.18226253311000001</v>
      </c>
      <c r="C74" s="98">
        <v>0.18014628917</v>
      </c>
      <c r="D74" s="109"/>
      <c r="E74" s="109"/>
      <c r="F74" s="109"/>
    </row>
    <row r="75" spans="1:6" ht="13.8" outlineLevel="3" x14ac:dyDescent="0.3">
      <c r="A75" s="83" t="s">
        <v>202</v>
      </c>
      <c r="B75" s="98">
        <v>0.94646905161999995</v>
      </c>
      <c r="C75" s="98">
        <v>0.93547963236999998</v>
      </c>
      <c r="D75" s="109"/>
      <c r="E75" s="109"/>
      <c r="F75" s="109"/>
    </row>
    <row r="76" spans="1:6" ht="13.8" outlineLevel="2" x14ac:dyDescent="0.3">
      <c r="A76" s="55" t="s">
        <v>54</v>
      </c>
      <c r="B76" s="33">
        <f t="shared" ref="B76" si="14">SUM(B$77:B$83)</f>
        <v>22.271436853400001</v>
      </c>
      <c r="C76" s="33">
        <v>23.636672050360001</v>
      </c>
      <c r="D76" s="109"/>
      <c r="E76" s="109"/>
      <c r="F76" s="109"/>
    </row>
    <row r="77" spans="1:6" ht="13.8" outlineLevel="3" x14ac:dyDescent="0.3">
      <c r="A77" s="83" t="s">
        <v>114</v>
      </c>
      <c r="B77" s="98">
        <v>3</v>
      </c>
      <c r="C77" s="98">
        <v>3</v>
      </c>
      <c r="D77" s="109"/>
      <c r="E77" s="109"/>
      <c r="F77" s="109"/>
    </row>
    <row r="78" spans="1:6" ht="13.8" outlineLevel="3" x14ac:dyDescent="0.3">
      <c r="A78" s="83" t="s">
        <v>194</v>
      </c>
      <c r="B78" s="98">
        <v>11.805935</v>
      </c>
      <c r="C78" s="98">
        <v>11.805935</v>
      </c>
      <c r="D78" s="109"/>
      <c r="E78" s="109"/>
      <c r="F78" s="109"/>
    </row>
    <row r="79" spans="1:6" ht="13.8" outlineLevel="3" x14ac:dyDescent="0.3">
      <c r="A79" s="83" t="s">
        <v>172</v>
      </c>
      <c r="B79" s="98">
        <v>1</v>
      </c>
      <c r="C79" s="98">
        <v>1</v>
      </c>
      <c r="D79" s="109"/>
      <c r="E79" s="109"/>
      <c r="F79" s="109"/>
    </row>
    <row r="80" spans="1:6" ht="13.8" outlineLevel="3" x14ac:dyDescent="0.3">
      <c r="A80" s="83" t="s">
        <v>209</v>
      </c>
      <c r="B80" s="98">
        <v>3</v>
      </c>
      <c r="C80" s="98">
        <v>3</v>
      </c>
      <c r="D80" s="109"/>
      <c r="E80" s="109"/>
      <c r="F80" s="109"/>
    </row>
    <row r="81" spans="1:6" ht="13.8" outlineLevel="3" x14ac:dyDescent="0.3">
      <c r="A81" s="83" t="s">
        <v>24</v>
      </c>
      <c r="B81" s="98">
        <v>2.35</v>
      </c>
      <c r="C81" s="98">
        <v>2.35</v>
      </c>
      <c r="D81" s="109"/>
      <c r="E81" s="109"/>
      <c r="F81" s="109"/>
    </row>
    <row r="82" spans="1:6" ht="13.8" outlineLevel="3" x14ac:dyDescent="0.3">
      <c r="A82" s="83" t="s">
        <v>60</v>
      </c>
      <c r="B82" s="98">
        <v>1.1155018534000001</v>
      </c>
      <c r="C82" s="98">
        <v>1.10254980016</v>
      </c>
      <c r="D82" s="109"/>
      <c r="E82" s="109"/>
      <c r="F82" s="109"/>
    </row>
    <row r="83" spans="1:6" ht="13.8" outlineLevel="3" x14ac:dyDescent="0.3">
      <c r="A83" s="83" t="s">
        <v>178</v>
      </c>
      <c r="B83" s="98">
        <v>0</v>
      </c>
      <c r="C83" s="98">
        <v>1.3781872502000001</v>
      </c>
      <c r="D83" s="109"/>
      <c r="E83" s="109"/>
      <c r="F83" s="109"/>
    </row>
    <row r="84" spans="1:6" ht="13.8" outlineLevel="2" x14ac:dyDescent="0.3">
      <c r="A84" s="55" t="s">
        <v>174</v>
      </c>
      <c r="B84" s="33">
        <f t="shared" ref="B84" si="15">SUM(B$85:B$85)</f>
        <v>1.6981106804799999</v>
      </c>
      <c r="C84" s="33">
        <v>1.6908973980299999</v>
      </c>
      <c r="D84" s="109"/>
      <c r="E84" s="109"/>
      <c r="F84" s="109"/>
    </row>
    <row r="85" spans="1:6" ht="13.8" outlineLevel="3" x14ac:dyDescent="0.3">
      <c r="A85" s="83" t="s">
        <v>140</v>
      </c>
      <c r="B85" s="98">
        <v>1.6981106804799999</v>
      </c>
      <c r="C85" s="98">
        <v>1.6908973980299999</v>
      </c>
      <c r="D85" s="109"/>
      <c r="E85" s="109"/>
      <c r="F85" s="109"/>
    </row>
    <row r="86" spans="1:6" ht="14.4" outlineLevel="1" x14ac:dyDescent="0.3">
      <c r="A86" s="34" t="s">
        <v>14</v>
      </c>
      <c r="B86" s="243">
        <f t="shared" ref="B86:C86" si="16">B$87+B$93+B$94+B$101</f>
        <v>9.6078709913600022</v>
      </c>
      <c r="C86" s="243">
        <f t="shared" si="16"/>
        <v>9.5161449098300004</v>
      </c>
      <c r="D86" s="109"/>
      <c r="E86" s="109"/>
      <c r="F86" s="109"/>
    </row>
    <row r="87" spans="1:6" ht="13.8" outlineLevel="2" x14ac:dyDescent="0.3">
      <c r="A87" s="55" t="s">
        <v>171</v>
      </c>
      <c r="B87" s="33">
        <f t="shared" ref="B87" si="17">SUM(B$88:B$92)</f>
        <v>8.0575646315700009</v>
      </c>
      <c r="C87" s="33">
        <v>8.03347478305</v>
      </c>
      <c r="D87" s="109"/>
      <c r="E87" s="109"/>
      <c r="F87" s="109"/>
    </row>
    <row r="88" spans="1:6" ht="13.8" outlineLevel="3" x14ac:dyDescent="0.3">
      <c r="A88" s="83" t="s">
        <v>63</v>
      </c>
      <c r="B88" s="98">
        <v>0.11155018534</v>
      </c>
      <c r="C88" s="98">
        <v>0.11025498002</v>
      </c>
      <c r="D88" s="109"/>
      <c r="E88" s="109"/>
      <c r="F88" s="109"/>
    </row>
    <row r="89" spans="1:6" ht="13.8" outlineLevel="3" x14ac:dyDescent="0.3">
      <c r="A89" s="83" t="s">
        <v>53</v>
      </c>
      <c r="B89" s="98">
        <v>0.33752435519000001</v>
      </c>
      <c r="C89" s="98">
        <v>0.34555768184000002</v>
      </c>
      <c r="D89" s="109"/>
      <c r="E89" s="109"/>
      <c r="F89" s="109"/>
    </row>
    <row r="90" spans="1:6" ht="13.8" outlineLevel="3" x14ac:dyDescent="0.3">
      <c r="A90" s="83" t="s">
        <v>91</v>
      </c>
      <c r="B90" s="98">
        <v>6.1090459E-2</v>
      </c>
      <c r="C90" s="98">
        <v>6.0381139809999998E-2</v>
      </c>
      <c r="D90" s="109"/>
      <c r="E90" s="109"/>
      <c r="F90" s="109"/>
    </row>
    <row r="91" spans="1:6" ht="13.8" outlineLevel="3" x14ac:dyDescent="0.3">
      <c r="A91" s="83" t="s">
        <v>126</v>
      </c>
      <c r="B91" s="98">
        <v>0.45703505259999999</v>
      </c>
      <c r="C91" s="98">
        <v>0.45703505259999999</v>
      </c>
      <c r="D91" s="109"/>
      <c r="E91" s="109"/>
      <c r="F91" s="109"/>
    </row>
    <row r="92" spans="1:6" ht="13.8" outlineLevel="3" x14ac:dyDescent="0.3">
      <c r="A92" s="83" t="s">
        <v>140</v>
      </c>
      <c r="B92" s="98">
        <v>7.0903645794400001</v>
      </c>
      <c r="C92" s="98">
        <v>7.0602459287799997</v>
      </c>
      <c r="D92" s="109"/>
      <c r="E92" s="109"/>
      <c r="F92" s="109"/>
    </row>
    <row r="93" spans="1:6" ht="13.8" outlineLevel="2" x14ac:dyDescent="0.3">
      <c r="A93" s="55" t="s">
        <v>43</v>
      </c>
      <c r="B93" s="33"/>
      <c r="C93" s="33"/>
      <c r="D93" s="109"/>
      <c r="E93" s="109"/>
      <c r="F93" s="109"/>
    </row>
    <row r="94" spans="1:6" ht="13.8" outlineLevel="2" x14ac:dyDescent="0.3">
      <c r="A94" s="55" t="s">
        <v>208</v>
      </c>
      <c r="B94" s="33">
        <f t="shared" ref="B94" si="18">SUM(B$95:B$100)</f>
        <v>1.4376842756799999</v>
      </c>
      <c r="C94" s="33">
        <v>1.3705264419400001</v>
      </c>
      <c r="D94" s="109"/>
      <c r="E94" s="109"/>
      <c r="F94" s="109"/>
    </row>
    <row r="95" spans="1:6" ht="13.8" outlineLevel="3" x14ac:dyDescent="0.3">
      <c r="A95" s="83" t="s">
        <v>72</v>
      </c>
      <c r="B95" s="98">
        <v>0.14482956551000001</v>
      </c>
      <c r="C95" s="98">
        <v>0.15301404440999999</v>
      </c>
      <c r="D95" s="109"/>
      <c r="E95" s="109"/>
      <c r="F95" s="109"/>
    </row>
    <row r="96" spans="1:6" ht="13.8" outlineLevel="3" x14ac:dyDescent="0.3">
      <c r="A96" s="83" t="s">
        <v>202</v>
      </c>
      <c r="B96" s="98">
        <v>3.0354194519999999E-2</v>
      </c>
      <c r="C96" s="98">
        <v>3.0121974329999999E-2</v>
      </c>
      <c r="D96" s="109"/>
      <c r="E96" s="109"/>
      <c r="F96" s="109"/>
    </row>
    <row r="97" spans="1:6" ht="13.8" outlineLevel="3" x14ac:dyDescent="0.3">
      <c r="A97" s="83" t="s">
        <v>122</v>
      </c>
      <c r="B97" s="98">
        <v>9.4817656499999996E-3</v>
      </c>
      <c r="C97" s="98">
        <v>9.3716731999999997E-3</v>
      </c>
      <c r="D97" s="109"/>
      <c r="E97" s="109"/>
      <c r="F97" s="109"/>
    </row>
    <row r="98" spans="1:6" ht="13.8" outlineLevel="3" x14ac:dyDescent="0.3">
      <c r="A98" s="83" t="s">
        <v>144</v>
      </c>
      <c r="B98" s="98">
        <v>2.0400000000000001E-2</v>
      </c>
      <c r="C98" s="98">
        <v>2.0400000000000001E-2</v>
      </c>
      <c r="D98" s="109"/>
      <c r="E98" s="109"/>
      <c r="F98" s="109"/>
    </row>
    <row r="99" spans="1:6" ht="13.8" outlineLevel="3" x14ac:dyDescent="0.3">
      <c r="A99" s="83" t="s">
        <v>116</v>
      </c>
      <c r="B99" s="98">
        <v>1.2</v>
      </c>
      <c r="C99" s="98">
        <v>1.125</v>
      </c>
      <c r="D99" s="109"/>
      <c r="E99" s="109"/>
      <c r="F99" s="109"/>
    </row>
    <row r="100" spans="1:6" ht="13.8" outlineLevel="3" x14ac:dyDescent="0.3">
      <c r="A100" s="83" t="s">
        <v>98</v>
      </c>
      <c r="B100" s="98">
        <v>3.2618750000000002E-2</v>
      </c>
      <c r="C100" s="98">
        <v>3.2618750000000002E-2</v>
      </c>
      <c r="D100" s="109"/>
      <c r="E100" s="109"/>
      <c r="F100" s="109"/>
    </row>
    <row r="101" spans="1:6" ht="13.8" outlineLevel="2" x14ac:dyDescent="0.3">
      <c r="A101" s="55" t="s">
        <v>174</v>
      </c>
      <c r="B101" s="33">
        <f t="shared" ref="B101" si="19">SUM(B$102:B$102)</f>
        <v>0.11262208411000001</v>
      </c>
      <c r="C101" s="33">
        <v>0.11214368483999999</v>
      </c>
      <c r="D101" s="109"/>
      <c r="E101" s="109"/>
      <c r="F101" s="109"/>
    </row>
    <row r="102" spans="1:6" ht="13.8" outlineLevel="3" x14ac:dyDescent="0.3">
      <c r="A102" s="83" t="s">
        <v>140</v>
      </c>
      <c r="B102" s="98">
        <v>0.11262208411000001</v>
      </c>
      <c r="C102" s="98">
        <v>0.11214368483999999</v>
      </c>
      <c r="D102" s="109"/>
      <c r="E102" s="109"/>
      <c r="F102" s="109"/>
    </row>
    <row r="103" spans="1:6" x14ac:dyDescent="0.2">
      <c r="B103" s="136"/>
      <c r="C103" s="136"/>
      <c r="D103" s="109"/>
      <c r="E103" s="109"/>
      <c r="F103" s="109"/>
    </row>
    <row r="104" spans="1:6" x14ac:dyDescent="0.2">
      <c r="B104" s="136"/>
      <c r="C104" s="136"/>
      <c r="D104" s="109"/>
      <c r="E104" s="109"/>
      <c r="F104" s="109"/>
    </row>
    <row r="105" spans="1:6" x14ac:dyDescent="0.2">
      <c r="B105" s="136"/>
      <c r="C105" s="136"/>
      <c r="D105" s="109"/>
      <c r="E105" s="109"/>
      <c r="F105" s="109"/>
    </row>
    <row r="106" spans="1:6" x14ac:dyDescent="0.2">
      <c r="B106" s="136"/>
      <c r="C106" s="136"/>
      <c r="D106" s="109"/>
      <c r="E106" s="109"/>
      <c r="F106" s="109"/>
    </row>
    <row r="107" spans="1:6" x14ac:dyDescent="0.2">
      <c r="B107" s="136"/>
      <c r="C107" s="136"/>
      <c r="D107" s="109"/>
      <c r="E107" s="109"/>
      <c r="F107" s="109"/>
    </row>
    <row r="108" spans="1:6" x14ac:dyDescent="0.2">
      <c r="B108" s="136"/>
      <c r="C108" s="136"/>
      <c r="D108" s="109"/>
      <c r="E108" s="109"/>
      <c r="F108" s="109"/>
    </row>
    <row r="109" spans="1:6" x14ac:dyDescent="0.2">
      <c r="B109" s="136"/>
      <c r="C109" s="136"/>
      <c r="D109" s="109"/>
      <c r="E109" s="109"/>
      <c r="F109" s="109"/>
    </row>
    <row r="110" spans="1:6" x14ac:dyDescent="0.2">
      <c r="B110" s="136"/>
      <c r="C110" s="136"/>
      <c r="D110" s="109"/>
      <c r="E110" s="109"/>
      <c r="F110" s="109"/>
    </row>
    <row r="111" spans="1:6" x14ac:dyDescent="0.2">
      <c r="B111" s="136"/>
      <c r="C111" s="136"/>
      <c r="D111" s="109"/>
      <c r="E111" s="109"/>
      <c r="F111" s="109"/>
    </row>
    <row r="112" spans="1:6" x14ac:dyDescent="0.2">
      <c r="B112" s="136"/>
      <c r="C112" s="136"/>
      <c r="D112" s="109"/>
      <c r="E112" s="109"/>
      <c r="F112" s="109"/>
    </row>
    <row r="113" spans="2:6" x14ac:dyDescent="0.2">
      <c r="B113" s="136"/>
      <c r="C113" s="136"/>
      <c r="D113" s="109"/>
      <c r="E113" s="109"/>
      <c r="F113" s="109"/>
    </row>
    <row r="114" spans="2:6" x14ac:dyDescent="0.2">
      <c r="B114" s="136"/>
      <c r="C114" s="136"/>
      <c r="D114" s="109"/>
      <c r="E114" s="109"/>
      <c r="F114" s="109"/>
    </row>
    <row r="115" spans="2:6" x14ac:dyDescent="0.2">
      <c r="B115" s="136"/>
      <c r="C115" s="136"/>
      <c r="D115" s="109"/>
      <c r="E115" s="109"/>
      <c r="F115" s="109"/>
    </row>
    <row r="116" spans="2:6" x14ac:dyDescent="0.2">
      <c r="B116" s="136"/>
      <c r="C116" s="136"/>
      <c r="D116" s="109"/>
      <c r="E116" s="109"/>
      <c r="F116" s="109"/>
    </row>
    <row r="117" spans="2:6" x14ac:dyDescent="0.2">
      <c r="B117" s="136"/>
      <c r="C117" s="136"/>
      <c r="D117" s="109"/>
      <c r="E117" s="109"/>
      <c r="F117" s="109"/>
    </row>
    <row r="118" spans="2:6" x14ac:dyDescent="0.2">
      <c r="B118" s="136"/>
      <c r="C118" s="136"/>
      <c r="D118" s="109"/>
      <c r="E118" s="109"/>
      <c r="F118" s="109"/>
    </row>
    <row r="119" spans="2:6" x14ac:dyDescent="0.2">
      <c r="B119" s="136"/>
      <c r="C119" s="136"/>
      <c r="D119" s="109"/>
      <c r="E119" s="109"/>
      <c r="F119" s="109"/>
    </row>
    <row r="120" spans="2:6" x14ac:dyDescent="0.2">
      <c r="B120" s="136"/>
      <c r="C120" s="136"/>
      <c r="D120" s="109"/>
      <c r="E120" s="109"/>
      <c r="F120" s="109"/>
    </row>
    <row r="121" spans="2:6" x14ac:dyDescent="0.2">
      <c r="B121" s="136"/>
      <c r="C121" s="136"/>
      <c r="D121" s="109"/>
      <c r="E121" s="109"/>
      <c r="F121" s="109"/>
    </row>
    <row r="122" spans="2:6" x14ac:dyDescent="0.2">
      <c r="B122" s="136"/>
      <c r="C122" s="136"/>
      <c r="D122" s="109"/>
      <c r="E122" s="109"/>
      <c r="F122" s="109"/>
    </row>
    <row r="123" spans="2:6" x14ac:dyDescent="0.2">
      <c r="B123" s="136"/>
      <c r="C123" s="136"/>
      <c r="D123" s="109"/>
      <c r="E123" s="109"/>
      <c r="F123" s="109"/>
    </row>
    <row r="124" spans="2:6" x14ac:dyDescent="0.2">
      <c r="B124" s="136"/>
      <c r="C124" s="136"/>
      <c r="D124" s="109"/>
      <c r="E124" s="109"/>
      <c r="F124" s="109"/>
    </row>
    <row r="125" spans="2:6" x14ac:dyDescent="0.2">
      <c r="B125" s="136"/>
      <c r="C125" s="136"/>
      <c r="D125" s="109"/>
      <c r="E125" s="109"/>
      <c r="F125" s="109"/>
    </row>
    <row r="126" spans="2:6" x14ac:dyDescent="0.2">
      <c r="B126" s="136"/>
      <c r="C126" s="136"/>
      <c r="D126" s="109"/>
      <c r="E126" s="109"/>
      <c r="F126" s="109"/>
    </row>
    <row r="127" spans="2:6" x14ac:dyDescent="0.2">
      <c r="B127" s="136"/>
      <c r="C127" s="136"/>
      <c r="D127" s="109"/>
      <c r="E127" s="109"/>
      <c r="F127" s="109"/>
    </row>
    <row r="128" spans="2:6" x14ac:dyDescent="0.2">
      <c r="B128" s="136"/>
      <c r="C128" s="136"/>
      <c r="D128" s="109"/>
      <c r="E128" s="109"/>
      <c r="F128" s="109"/>
    </row>
    <row r="129" spans="2:6" x14ac:dyDescent="0.2">
      <c r="B129" s="136"/>
      <c r="C129" s="136"/>
      <c r="D129" s="109"/>
      <c r="E129" s="109"/>
      <c r="F129" s="109"/>
    </row>
    <row r="130" spans="2:6" x14ac:dyDescent="0.2">
      <c r="B130" s="136"/>
      <c r="C130" s="136"/>
      <c r="D130" s="109"/>
      <c r="E130" s="109"/>
      <c r="F130" s="109"/>
    </row>
    <row r="131" spans="2:6" x14ac:dyDescent="0.2">
      <c r="B131" s="136"/>
      <c r="C131" s="136"/>
      <c r="D131" s="109"/>
      <c r="E131" s="109"/>
      <c r="F131" s="109"/>
    </row>
    <row r="132" spans="2:6" x14ac:dyDescent="0.2">
      <c r="B132" s="136"/>
      <c r="C132" s="136"/>
      <c r="D132" s="109"/>
      <c r="E132" s="109"/>
      <c r="F132" s="109"/>
    </row>
    <row r="133" spans="2:6" x14ac:dyDescent="0.2">
      <c r="B133" s="136"/>
      <c r="C133" s="136"/>
      <c r="D133" s="109"/>
      <c r="E133" s="109"/>
      <c r="F133" s="109"/>
    </row>
    <row r="134" spans="2:6" x14ac:dyDescent="0.2">
      <c r="B134" s="136"/>
      <c r="C134" s="136"/>
      <c r="D134" s="109"/>
      <c r="E134" s="109"/>
      <c r="F134" s="109"/>
    </row>
    <row r="135" spans="2:6" x14ac:dyDescent="0.2">
      <c r="B135" s="136"/>
      <c r="C135" s="136"/>
      <c r="D135" s="109"/>
      <c r="E135" s="109"/>
      <c r="F135" s="109"/>
    </row>
    <row r="136" spans="2:6" x14ac:dyDescent="0.2">
      <c r="B136" s="136"/>
      <c r="C136" s="136"/>
      <c r="D136" s="109"/>
      <c r="E136" s="109"/>
      <c r="F136" s="109"/>
    </row>
    <row r="137" spans="2:6" x14ac:dyDescent="0.2">
      <c r="B137" s="136"/>
      <c r="C137" s="136"/>
      <c r="D137" s="109"/>
      <c r="E137" s="109"/>
      <c r="F137" s="109"/>
    </row>
    <row r="138" spans="2:6" x14ac:dyDescent="0.2">
      <c r="B138" s="136"/>
      <c r="C138" s="136"/>
      <c r="D138" s="109"/>
      <c r="E138" s="109"/>
      <c r="F138" s="109"/>
    </row>
    <row r="139" spans="2:6" x14ac:dyDescent="0.2">
      <c r="B139" s="136"/>
      <c r="C139" s="136"/>
      <c r="D139" s="109"/>
      <c r="E139" s="109"/>
      <c r="F139" s="109"/>
    </row>
    <row r="140" spans="2:6" x14ac:dyDescent="0.2">
      <c r="B140" s="136"/>
      <c r="C140" s="136"/>
      <c r="D140" s="109"/>
      <c r="E140" s="109"/>
      <c r="F140" s="109"/>
    </row>
    <row r="141" spans="2:6" x14ac:dyDescent="0.2">
      <c r="B141" s="136"/>
      <c r="C141" s="136"/>
      <c r="D141" s="109"/>
      <c r="E141" s="109"/>
      <c r="F141" s="109"/>
    </row>
    <row r="142" spans="2:6" x14ac:dyDescent="0.2">
      <c r="B142" s="136"/>
      <c r="C142" s="136"/>
      <c r="D142" s="109"/>
      <c r="E142" s="109"/>
      <c r="F142" s="109"/>
    </row>
    <row r="143" spans="2:6" x14ac:dyDescent="0.2">
      <c r="B143" s="136"/>
      <c r="C143" s="136"/>
      <c r="D143" s="109"/>
      <c r="E143" s="109"/>
      <c r="F143" s="109"/>
    </row>
    <row r="144" spans="2:6" x14ac:dyDescent="0.2">
      <c r="B144" s="136"/>
      <c r="C144" s="136"/>
      <c r="D144" s="109"/>
      <c r="E144" s="109"/>
      <c r="F144" s="109"/>
    </row>
    <row r="145" spans="2:6" x14ac:dyDescent="0.2">
      <c r="B145" s="136"/>
      <c r="C145" s="136"/>
      <c r="D145" s="109"/>
      <c r="E145" s="109"/>
      <c r="F145" s="109"/>
    </row>
    <row r="146" spans="2:6" x14ac:dyDescent="0.2">
      <c r="B146" s="136"/>
      <c r="C146" s="136"/>
      <c r="D146" s="109"/>
      <c r="E146" s="109"/>
      <c r="F146" s="109"/>
    </row>
    <row r="147" spans="2:6" x14ac:dyDescent="0.2">
      <c r="B147" s="136"/>
      <c r="C147" s="136"/>
      <c r="D147" s="109"/>
      <c r="E147" s="109"/>
      <c r="F147" s="109"/>
    </row>
    <row r="148" spans="2:6" x14ac:dyDescent="0.2">
      <c r="B148" s="136"/>
      <c r="C148" s="136"/>
      <c r="D148" s="109"/>
      <c r="E148" s="109"/>
      <c r="F148" s="109"/>
    </row>
    <row r="149" spans="2:6" x14ac:dyDescent="0.2">
      <c r="B149" s="136"/>
      <c r="C149" s="136"/>
      <c r="D149" s="109"/>
      <c r="E149" s="109"/>
      <c r="F149" s="109"/>
    </row>
    <row r="150" spans="2:6" x14ac:dyDescent="0.2">
      <c r="B150" s="136"/>
      <c r="C150" s="136"/>
      <c r="D150" s="109"/>
      <c r="E150" s="109"/>
      <c r="F150" s="109"/>
    </row>
    <row r="151" spans="2:6" x14ac:dyDescent="0.2">
      <c r="B151" s="136"/>
      <c r="C151" s="136"/>
      <c r="D151" s="109"/>
      <c r="E151" s="109"/>
      <c r="F151" s="109"/>
    </row>
    <row r="152" spans="2:6" x14ac:dyDescent="0.2">
      <c r="B152" s="136"/>
      <c r="C152" s="136"/>
      <c r="D152" s="109"/>
      <c r="E152" s="109"/>
      <c r="F152" s="109"/>
    </row>
    <row r="153" spans="2:6" x14ac:dyDescent="0.2">
      <c r="B153" s="136"/>
      <c r="C153" s="136"/>
      <c r="D153" s="109"/>
      <c r="E153" s="109"/>
      <c r="F153" s="109"/>
    </row>
    <row r="154" spans="2:6" x14ac:dyDescent="0.2">
      <c r="B154" s="136"/>
      <c r="C154" s="136"/>
      <c r="D154" s="109"/>
      <c r="E154" s="109"/>
      <c r="F154" s="109"/>
    </row>
    <row r="155" spans="2:6" x14ac:dyDescent="0.2">
      <c r="B155" s="136"/>
      <c r="C155" s="136"/>
      <c r="D155" s="109"/>
      <c r="E155" s="109"/>
      <c r="F155" s="109"/>
    </row>
    <row r="156" spans="2:6" x14ac:dyDescent="0.2">
      <c r="B156" s="136"/>
      <c r="C156" s="136"/>
      <c r="D156" s="109"/>
      <c r="E156" s="109"/>
      <c r="F156" s="109"/>
    </row>
    <row r="157" spans="2:6" x14ac:dyDescent="0.2">
      <c r="B157" s="136"/>
      <c r="C157" s="136"/>
      <c r="D157" s="109"/>
      <c r="E157" s="109"/>
      <c r="F157" s="109"/>
    </row>
    <row r="158" spans="2:6" x14ac:dyDescent="0.2">
      <c r="B158" s="136"/>
      <c r="C158" s="136"/>
      <c r="D158" s="109"/>
      <c r="E158" s="109"/>
      <c r="F158" s="109"/>
    </row>
    <row r="159" spans="2:6" x14ac:dyDescent="0.2">
      <c r="B159" s="136"/>
      <c r="C159" s="136"/>
      <c r="D159" s="109"/>
      <c r="E159" s="109"/>
      <c r="F159" s="109"/>
    </row>
    <row r="160" spans="2:6" x14ac:dyDescent="0.2">
      <c r="B160" s="136"/>
      <c r="C160" s="136"/>
      <c r="D160" s="109"/>
      <c r="E160" s="109"/>
      <c r="F160" s="109"/>
    </row>
    <row r="161" spans="2:6" x14ac:dyDescent="0.2">
      <c r="B161" s="136"/>
      <c r="C161" s="136"/>
      <c r="D161" s="109"/>
      <c r="E161" s="109"/>
      <c r="F161" s="109"/>
    </row>
    <row r="162" spans="2:6" x14ac:dyDescent="0.2">
      <c r="B162" s="136"/>
      <c r="C162" s="136"/>
      <c r="D162" s="109"/>
      <c r="E162" s="109"/>
      <c r="F162" s="109"/>
    </row>
    <row r="163" spans="2:6" x14ac:dyDescent="0.2">
      <c r="B163" s="136"/>
      <c r="C163" s="136"/>
      <c r="D163" s="109"/>
      <c r="E163" s="109"/>
      <c r="F163" s="109"/>
    </row>
    <row r="164" spans="2:6" x14ac:dyDescent="0.2">
      <c r="B164" s="136"/>
      <c r="C164" s="136"/>
      <c r="D164" s="109"/>
      <c r="E164" s="109"/>
      <c r="F164" s="109"/>
    </row>
    <row r="165" spans="2:6" x14ac:dyDescent="0.2">
      <c r="B165" s="136"/>
      <c r="C165" s="136"/>
      <c r="D165" s="109"/>
      <c r="E165" s="109"/>
      <c r="F165" s="109"/>
    </row>
    <row r="166" spans="2:6" x14ac:dyDescent="0.2">
      <c r="B166" s="136"/>
      <c r="C166" s="136"/>
      <c r="D166" s="109"/>
      <c r="E166" s="109"/>
      <c r="F166" s="109"/>
    </row>
    <row r="167" spans="2:6" x14ac:dyDescent="0.2">
      <c r="B167" s="136"/>
      <c r="C167" s="136"/>
      <c r="D167" s="109"/>
      <c r="E167" s="109"/>
      <c r="F167" s="109"/>
    </row>
    <row r="168" spans="2:6" x14ac:dyDescent="0.2">
      <c r="B168" s="136"/>
      <c r="C168" s="136"/>
      <c r="D168" s="109"/>
      <c r="E168" s="109"/>
      <c r="F168" s="109"/>
    </row>
    <row r="169" spans="2:6" x14ac:dyDescent="0.2">
      <c r="B169" s="136"/>
      <c r="C169" s="136"/>
      <c r="D169" s="109"/>
      <c r="E169" s="109"/>
      <c r="F169" s="109"/>
    </row>
    <row r="170" spans="2:6" x14ac:dyDescent="0.2">
      <c r="B170" s="136"/>
      <c r="C170" s="136"/>
      <c r="D170" s="109"/>
      <c r="E170" s="109"/>
      <c r="F170" s="109"/>
    </row>
    <row r="171" spans="2:6" x14ac:dyDescent="0.2">
      <c r="B171" s="136"/>
      <c r="C171" s="136"/>
      <c r="D171" s="109"/>
      <c r="E171" s="109"/>
      <c r="F171" s="109"/>
    </row>
    <row r="172" spans="2:6" x14ac:dyDescent="0.2">
      <c r="B172" s="136"/>
      <c r="C172" s="136"/>
      <c r="D172" s="109"/>
      <c r="E172" s="109"/>
      <c r="F172" s="109"/>
    </row>
    <row r="173" spans="2:6" x14ac:dyDescent="0.2">
      <c r="B173" s="136"/>
      <c r="C173" s="136"/>
      <c r="D173" s="109"/>
      <c r="E173" s="109"/>
      <c r="F173" s="109"/>
    </row>
    <row r="174" spans="2:6" x14ac:dyDescent="0.2">
      <c r="B174" s="136"/>
      <c r="C174" s="136"/>
      <c r="D174" s="109"/>
      <c r="E174" s="109"/>
      <c r="F174" s="109"/>
    </row>
    <row r="175" spans="2:6" x14ac:dyDescent="0.2">
      <c r="B175" s="136"/>
      <c r="C175" s="136"/>
      <c r="D175" s="109"/>
      <c r="E175" s="109"/>
      <c r="F175" s="109"/>
    </row>
    <row r="176" spans="2:6" x14ac:dyDescent="0.2">
      <c r="B176" s="136"/>
      <c r="C176" s="136"/>
      <c r="D176" s="109"/>
      <c r="E176" s="109"/>
      <c r="F176" s="109"/>
    </row>
    <row r="177" spans="2:6" x14ac:dyDescent="0.2">
      <c r="B177" s="136"/>
      <c r="C177" s="136"/>
      <c r="D177" s="109"/>
      <c r="E177" s="109"/>
      <c r="F177" s="109"/>
    </row>
    <row r="178" spans="2:6" x14ac:dyDescent="0.2">
      <c r="B178" s="136"/>
      <c r="C178" s="136"/>
      <c r="D178" s="109"/>
      <c r="E178" s="109"/>
      <c r="F178" s="109"/>
    </row>
    <row r="179" spans="2:6" x14ac:dyDescent="0.2">
      <c r="B179" s="136"/>
      <c r="C179" s="136"/>
      <c r="D179" s="109"/>
      <c r="E179" s="109"/>
      <c r="F179" s="109"/>
    </row>
    <row r="180" spans="2:6" x14ac:dyDescent="0.2">
      <c r="B180" s="136"/>
      <c r="C180" s="136"/>
      <c r="D180" s="109"/>
      <c r="E180" s="109"/>
      <c r="F180" s="10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121" customWidth="1"/>
    <col min="2" max="2" width="14.33203125" style="143" customWidth="1"/>
    <col min="3" max="3" width="15.44140625" style="143" customWidth="1"/>
    <col min="4" max="4" width="10.33203125" style="223" customWidth="1"/>
    <col min="5" max="16384" width="9.109375" style="121"/>
  </cols>
  <sheetData>
    <row r="2" spans="1:19" ht="18" x14ac:dyDescent="0.35">
      <c r="A2" s="4" t="str">
        <f>IF(REPORT_LANG="UKR","Державний та гарантований державою борг України за станом на ","State debt and State guaranteed debt  of Ukraine as of ")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tr">
        <f>IF(REPORT_LANG="UKR","(за типом кредитора)","by borrowing market (creditors)")</f>
        <v>(за типом кредитора)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213" customFormat="1" x14ac:dyDescent="0.25">
      <c r="A6" s="9"/>
      <c r="B6" s="252" t="str">
        <f>IF(REPORT_LANG="UKR","дол.США","USD")</f>
        <v>дол.США</v>
      </c>
      <c r="C6" s="252" t="str">
        <f>IF(REPORT_LANG="UKR","грн.","UAH")</f>
        <v>грн.</v>
      </c>
      <c r="D6" s="228" t="s">
        <v>184</v>
      </c>
    </row>
    <row r="7" spans="1:19" s="212" customFormat="1" ht="15.6" x14ac:dyDescent="0.25">
      <c r="A7" s="209" t="str">
        <f>IF(REPORT_LANG="UKR","Загальна сума державного та гарантованого державою боргу","Total")</f>
        <v>Загальна сума державного та гарантованого державою боргу</v>
      </c>
      <c r="B7" s="18">
        <f t="shared" ref="B7:C7" si="0">B$55+B$8</f>
        <v>83.428921517189991</v>
      </c>
      <c r="C7" s="18">
        <f t="shared" si="0"/>
        <v>2079.0153526481799</v>
      </c>
      <c r="D7" s="13">
        <v>1</v>
      </c>
    </row>
    <row r="8" spans="1:19" s="216" customFormat="1" ht="14.4" x14ac:dyDescent="0.25">
      <c r="A8" s="38" t="s">
        <v>48</v>
      </c>
      <c r="B8" s="226">
        <f t="shared" ref="B8:D8" si="1">B$9+B$44</f>
        <v>33.330626501360001</v>
      </c>
      <c r="C8" s="226">
        <f t="shared" si="1"/>
        <v>830.58588017221996</v>
      </c>
      <c r="D8" s="157">
        <f t="shared" si="1"/>
        <v>0.39950800000000003</v>
      </c>
    </row>
    <row r="9" spans="1:19" s="150" customFormat="1" ht="14.4" outlineLevel="1" x14ac:dyDescent="0.25">
      <c r="A9" s="188" t="s">
        <v>66</v>
      </c>
      <c r="B9" s="153">
        <f t="shared" ref="B9:D9" si="2">B$10+B$42</f>
        <v>32.954917376700003</v>
      </c>
      <c r="C9" s="153">
        <f t="shared" si="2"/>
        <v>821.22335906927992</v>
      </c>
      <c r="D9" s="128">
        <f t="shared" si="2"/>
        <v>0.39500600000000002</v>
      </c>
    </row>
    <row r="10" spans="1:19" s="199" customFormat="1" ht="14.4" outlineLevel="2" x14ac:dyDescent="0.25">
      <c r="A10" s="57" t="s">
        <v>187</v>
      </c>
      <c r="B10" s="59">
        <f t="shared" ref="B10:C10" si="3">SUM(B$11:B$41)</f>
        <v>32.870002676620004</v>
      </c>
      <c r="C10" s="59">
        <f t="shared" si="3"/>
        <v>819.1073187090999</v>
      </c>
      <c r="D10" s="260">
        <v>0.393988</v>
      </c>
    </row>
    <row r="11" spans="1:19" outlineLevel="3" x14ac:dyDescent="0.3">
      <c r="A11" s="218" t="s">
        <v>136</v>
      </c>
      <c r="B11" s="19">
        <v>2.9182617296800002</v>
      </c>
      <c r="C11" s="19">
        <v>72.721914999999996</v>
      </c>
      <c r="D11" s="22">
        <v>3.4979000000000003E-2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outlineLevel="3" x14ac:dyDescent="0.3">
      <c r="A12" s="83" t="s">
        <v>195</v>
      </c>
      <c r="B12" s="98">
        <v>0.76377630458000001</v>
      </c>
      <c r="C12" s="98">
        <v>19.033000000000001</v>
      </c>
      <c r="D12" s="198">
        <v>9.1549999999999999E-3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outlineLevel="3" x14ac:dyDescent="0.3">
      <c r="A13" s="83" t="s">
        <v>31</v>
      </c>
      <c r="B13" s="98">
        <v>1.43081576495</v>
      </c>
      <c r="C13" s="98">
        <v>35.655356535899998</v>
      </c>
      <c r="D13" s="198">
        <v>1.7149999999999999E-2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outlineLevel="3" x14ac:dyDescent="0.3">
      <c r="A14" s="83" t="s">
        <v>35</v>
      </c>
      <c r="B14" s="98">
        <v>1.4647105089600001</v>
      </c>
      <c r="C14" s="98">
        <v>36.5</v>
      </c>
      <c r="D14" s="198">
        <v>1.7555999999999999E-2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outlineLevel="3" x14ac:dyDescent="0.3">
      <c r="A15" s="83" t="s">
        <v>81</v>
      </c>
      <c r="B15" s="98">
        <v>1.1517039197800001</v>
      </c>
      <c r="C15" s="98">
        <v>28.700001</v>
      </c>
      <c r="D15" s="198">
        <v>1.3805E-2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outlineLevel="3" x14ac:dyDescent="0.3">
      <c r="A16" s="83" t="s">
        <v>128</v>
      </c>
      <c r="B16" s="98">
        <v>1.88205268138</v>
      </c>
      <c r="C16" s="98">
        <v>46.9</v>
      </c>
      <c r="D16" s="198">
        <v>2.2558999999999999E-2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outlineLevel="3" x14ac:dyDescent="0.3">
      <c r="A17" s="83" t="s">
        <v>188</v>
      </c>
      <c r="B17" s="98">
        <v>3.7496050096500002</v>
      </c>
      <c r="C17" s="98">
        <v>93.438657000000006</v>
      </c>
      <c r="D17" s="198">
        <v>4.4943999999999998E-2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outlineLevel="3" x14ac:dyDescent="0.3">
      <c r="A18" s="83" t="s">
        <v>26</v>
      </c>
      <c r="B18" s="98">
        <v>0.48547103483999998</v>
      </c>
      <c r="C18" s="98">
        <v>12.097744</v>
      </c>
      <c r="D18" s="198">
        <v>5.8190000000000004E-3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7" outlineLevel="3" x14ac:dyDescent="0.3">
      <c r="A19" s="83" t="s">
        <v>76</v>
      </c>
      <c r="B19" s="98">
        <v>0.48547103483999998</v>
      </c>
      <c r="C19" s="98">
        <v>12.097744</v>
      </c>
      <c r="D19" s="198">
        <v>5.8190000000000004E-3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7" outlineLevel="3" x14ac:dyDescent="0.3">
      <c r="A20" s="83" t="s">
        <v>165</v>
      </c>
      <c r="B20" s="98">
        <v>0.75066537555000001</v>
      </c>
      <c r="C20" s="98">
        <v>18.706280892399999</v>
      </c>
      <c r="D20" s="198">
        <v>8.9980000000000008E-3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7" outlineLevel="3" x14ac:dyDescent="0.3">
      <c r="A21" s="83" t="s">
        <v>123</v>
      </c>
      <c r="B21" s="98">
        <v>0.48547103483999998</v>
      </c>
      <c r="C21" s="98">
        <v>12.097744</v>
      </c>
      <c r="D21" s="198">
        <v>5.8190000000000004E-3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outlineLevel="3" x14ac:dyDescent="0.3">
      <c r="A22" s="83" t="s">
        <v>185</v>
      </c>
      <c r="B22" s="98">
        <v>0.48547103483999998</v>
      </c>
      <c r="C22" s="98">
        <v>12.097744</v>
      </c>
      <c r="D22" s="198">
        <v>5.8190000000000004E-3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outlineLevel="3" x14ac:dyDescent="0.3">
      <c r="A23" s="83" t="s">
        <v>207</v>
      </c>
      <c r="B23" s="98">
        <v>1.8457074605999999</v>
      </c>
      <c r="C23" s="98">
        <v>45.9942916348</v>
      </c>
      <c r="D23" s="198">
        <v>2.2123E-2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outlineLevel="3" x14ac:dyDescent="0.3">
      <c r="A24" s="83" t="s">
        <v>145</v>
      </c>
      <c r="B24" s="98">
        <v>0.48547103483999998</v>
      </c>
      <c r="C24" s="98">
        <v>12.097744</v>
      </c>
      <c r="D24" s="198">
        <v>5.8190000000000004E-3</v>
      </c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outlineLevel="3" x14ac:dyDescent="0.3">
      <c r="A25" s="83" t="s">
        <v>108</v>
      </c>
      <c r="B25" s="98">
        <v>0.48547103483999998</v>
      </c>
      <c r="C25" s="98">
        <v>12.097744</v>
      </c>
      <c r="D25" s="198">
        <v>5.8190000000000004E-3</v>
      </c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outlineLevel="3" x14ac:dyDescent="0.3">
      <c r="A26" s="83" t="s">
        <v>169</v>
      </c>
      <c r="B26" s="98">
        <v>0.48547103483999998</v>
      </c>
      <c r="C26" s="98">
        <v>12.097744</v>
      </c>
      <c r="D26" s="198">
        <v>5.8190000000000004E-3</v>
      </c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outlineLevel="3" x14ac:dyDescent="0.3">
      <c r="A27" s="83" t="s">
        <v>6</v>
      </c>
      <c r="B27" s="98">
        <v>0.48547103483999998</v>
      </c>
      <c r="C27" s="98">
        <v>12.097744</v>
      </c>
      <c r="D27" s="198">
        <v>5.8190000000000004E-3</v>
      </c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outlineLevel="3" x14ac:dyDescent="0.3">
      <c r="A28" s="83" t="s">
        <v>52</v>
      </c>
      <c r="B28" s="98">
        <v>0.48547103483999998</v>
      </c>
      <c r="C28" s="98">
        <v>12.097744</v>
      </c>
      <c r="D28" s="198">
        <v>5.8190000000000004E-3</v>
      </c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outlineLevel="3" x14ac:dyDescent="0.3">
      <c r="A29" s="83" t="s">
        <v>96</v>
      </c>
      <c r="B29" s="98">
        <v>0.48547103483999998</v>
      </c>
      <c r="C29" s="98">
        <v>12.097744</v>
      </c>
      <c r="D29" s="198">
        <v>5.8190000000000004E-3</v>
      </c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outlineLevel="3" x14ac:dyDescent="0.3">
      <c r="A30" s="83" t="s">
        <v>88</v>
      </c>
      <c r="B30" s="98">
        <v>0.48547103483999998</v>
      </c>
      <c r="C30" s="98">
        <v>12.097744</v>
      </c>
      <c r="D30" s="198">
        <v>5.8190000000000004E-3</v>
      </c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outlineLevel="3" x14ac:dyDescent="0.3">
      <c r="A31" s="83" t="s">
        <v>142</v>
      </c>
      <c r="B31" s="98">
        <v>0.48547103483999998</v>
      </c>
      <c r="C31" s="98">
        <v>12.097744</v>
      </c>
      <c r="D31" s="198">
        <v>5.8190000000000004E-3</v>
      </c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outlineLevel="3" x14ac:dyDescent="0.3">
      <c r="A32" s="83" t="s">
        <v>196</v>
      </c>
      <c r="B32" s="98">
        <v>0.48547103483999998</v>
      </c>
      <c r="C32" s="98">
        <v>12.097744</v>
      </c>
      <c r="D32" s="198">
        <v>5.8190000000000004E-3</v>
      </c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outlineLevel="3" x14ac:dyDescent="0.3">
      <c r="A33" s="83" t="s">
        <v>32</v>
      </c>
      <c r="B33" s="98">
        <v>0.48547103483999998</v>
      </c>
      <c r="C33" s="98">
        <v>12.097744</v>
      </c>
      <c r="D33" s="198">
        <v>5.8190000000000004E-3</v>
      </c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3" x14ac:dyDescent="0.3">
      <c r="A34" s="83" t="s">
        <v>45</v>
      </c>
      <c r="B34" s="98">
        <v>3.21388453495</v>
      </c>
      <c r="C34" s="98">
        <v>80.0887170572</v>
      </c>
      <c r="D34" s="198">
        <v>3.8522000000000001E-2</v>
      </c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3" x14ac:dyDescent="0.3">
      <c r="A35" s="83" t="s">
        <v>44</v>
      </c>
      <c r="B35" s="98">
        <v>0.48547131575000002</v>
      </c>
      <c r="C35" s="98">
        <v>12.097751000000001</v>
      </c>
      <c r="D35" s="198">
        <v>5.8190000000000004E-3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outlineLevel="3" x14ac:dyDescent="0.3">
      <c r="A36" s="83" t="s">
        <v>89</v>
      </c>
      <c r="B36" s="98">
        <v>0.40249442205000002</v>
      </c>
      <c r="C36" s="98">
        <v>10.029999999999999</v>
      </c>
      <c r="D36" s="198">
        <v>4.8240000000000002E-3</v>
      </c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outlineLevel="3" x14ac:dyDescent="0.3">
      <c r="A37" s="83" t="s">
        <v>148</v>
      </c>
      <c r="B37" s="98">
        <v>1.84367741009</v>
      </c>
      <c r="C37" s="98">
        <v>45.943703588799998</v>
      </c>
      <c r="D37" s="198">
        <v>2.2099000000000001E-2</v>
      </c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outlineLevel="3" x14ac:dyDescent="0.3">
      <c r="A38" s="83" t="s">
        <v>200</v>
      </c>
      <c r="B38" s="98">
        <v>1.5917292412499999</v>
      </c>
      <c r="C38" s="98">
        <v>39.665255999999999</v>
      </c>
      <c r="D38" s="198">
        <v>1.9078999999999999E-2</v>
      </c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outlineLevel="3" x14ac:dyDescent="0.3">
      <c r="A39" s="83" t="s">
        <v>39</v>
      </c>
      <c r="B39" s="98">
        <v>1.15427105571</v>
      </c>
      <c r="C39" s="98">
        <v>28.763973</v>
      </c>
      <c r="D39" s="198">
        <v>1.3835E-2</v>
      </c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outlineLevel="3" x14ac:dyDescent="0.3">
      <c r="A40" s="83" t="s">
        <v>85</v>
      </c>
      <c r="B40" s="98">
        <v>0.70225846319999996</v>
      </c>
      <c r="C40" s="98">
        <v>17.5</v>
      </c>
      <c r="D40" s="198">
        <v>8.4169999999999991E-3</v>
      </c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outlineLevel="3" x14ac:dyDescent="0.3">
      <c r="A41" s="83" t="s">
        <v>137</v>
      </c>
      <c r="B41" s="98">
        <v>0.72232299072999995</v>
      </c>
      <c r="C41" s="98">
        <v>18</v>
      </c>
      <c r="D41" s="198">
        <v>8.6580000000000008E-3</v>
      </c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ht="14.4" outlineLevel="2" x14ac:dyDescent="0.3">
      <c r="A42" s="96" t="s">
        <v>112</v>
      </c>
      <c r="B42" s="84">
        <f t="shared" ref="B42:C42" si="4">SUM(B$43:B$43)</f>
        <v>8.4914700080000002E-2</v>
      </c>
      <c r="C42" s="84">
        <f t="shared" si="4"/>
        <v>2.11604036018</v>
      </c>
      <c r="D42" s="185">
        <v>1.018E-3</v>
      </c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outlineLevel="3" x14ac:dyDescent="0.3">
      <c r="A43" s="83" t="s">
        <v>29</v>
      </c>
      <c r="B43" s="98">
        <v>8.4914700080000002E-2</v>
      </c>
      <c r="C43" s="98">
        <v>2.11604036018</v>
      </c>
      <c r="D43" s="198">
        <v>1.018E-3</v>
      </c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ht="14.4" outlineLevel="1" x14ac:dyDescent="0.3">
      <c r="A44" s="24" t="s">
        <v>14</v>
      </c>
      <c r="B44" s="214">
        <f t="shared" ref="B44:D44" si="5">B$45+B$49+B$53</f>
        <v>0.37570912465999995</v>
      </c>
      <c r="C44" s="214">
        <f t="shared" si="5"/>
        <v>9.3625211029400006</v>
      </c>
      <c r="D44" s="41">
        <f t="shared" si="5"/>
        <v>4.5020000000000008E-3</v>
      </c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ht="14.4" outlineLevel="2" x14ac:dyDescent="0.3">
      <c r="A45" s="96" t="s">
        <v>187</v>
      </c>
      <c r="B45" s="84">
        <f t="shared" ref="B45:C45" si="6">SUM(B$46:B$48)</f>
        <v>0.16806094800999999</v>
      </c>
      <c r="C45" s="84">
        <f t="shared" si="6"/>
        <v>4.1880116000000003</v>
      </c>
      <c r="D45" s="185">
        <v>2.0140000000000002E-3</v>
      </c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outlineLevel="3" x14ac:dyDescent="0.3">
      <c r="A46" s="83" t="s">
        <v>106</v>
      </c>
      <c r="B46" s="98">
        <v>4.6549999999999998E-7</v>
      </c>
      <c r="C46" s="98">
        <v>1.1600000000000001E-5</v>
      </c>
      <c r="D46" s="198">
        <v>0</v>
      </c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outlineLevel="3" x14ac:dyDescent="0.3">
      <c r="A47" s="83" t="s">
        <v>73</v>
      </c>
      <c r="B47" s="98">
        <v>8.7802372429999997E-2</v>
      </c>
      <c r="C47" s="98">
        <v>2.1880000000000002</v>
      </c>
      <c r="D47" s="198">
        <v>1.052E-3</v>
      </c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outlineLevel="3" x14ac:dyDescent="0.3">
      <c r="A48" s="83" t="s">
        <v>1</v>
      </c>
      <c r="B48" s="98">
        <v>8.025811008E-2</v>
      </c>
      <c r="C48" s="98">
        <v>2</v>
      </c>
      <c r="D48" s="198">
        <v>9.6199999999999996E-4</v>
      </c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1:17" ht="14.4" outlineLevel="2" x14ac:dyDescent="0.3">
      <c r="A49" s="96" t="s">
        <v>112</v>
      </c>
      <c r="B49" s="84">
        <f t="shared" ref="B49:C49" si="7">SUM(B$50:B$52)</f>
        <v>0.20760986744999999</v>
      </c>
      <c r="C49" s="84">
        <f t="shared" si="7"/>
        <v>5.1735548529399997</v>
      </c>
      <c r="D49" s="185">
        <v>2.4880000000000002E-3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1:17" outlineLevel="3" x14ac:dyDescent="0.3">
      <c r="A50" s="83" t="s">
        <v>47</v>
      </c>
      <c r="B50" s="98">
        <v>7.1304444319999993E-2</v>
      </c>
      <c r="C50" s="98">
        <v>1.77687823077</v>
      </c>
      <c r="D50" s="198">
        <v>8.5499999999999997E-4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1:17" outlineLevel="3" x14ac:dyDescent="0.3">
      <c r="A51" s="83" t="s">
        <v>118</v>
      </c>
      <c r="B51" s="98">
        <v>0.13410061106999999</v>
      </c>
      <c r="C51" s="98">
        <v>3.3417335875399998</v>
      </c>
      <c r="D51" s="198">
        <v>1.6069999999999999E-3</v>
      </c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outlineLevel="3" x14ac:dyDescent="0.3">
      <c r="A52" s="83" t="s">
        <v>90</v>
      </c>
      <c r="B52" s="98">
        <v>2.2048120600000002E-3</v>
      </c>
      <c r="C52" s="98">
        <v>5.4943034629999998E-2</v>
      </c>
      <c r="D52" s="198">
        <v>2.5999999999999998E-5</v>
      </c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1:17" ht="14.4" outlineLevel="2" x14ac:dyDescent="0.3">
      <c r="A53" s="96" t="s">
        <v>131</v>
      </c>
      <c r="B53" s="84">
        <f t="shared" ref="B53:C53" si="8">SUM(B$54:B$54)</f>
        <v>3.8309200000000002E-5</v>
      </c>
      <c r="C53" s="84">
        <f t="shared" si="8"/>
        <v>9.5465000000000003E-4</v>
      </c>
      <c r="D53" s="185">
        <v>0</v>
      </c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outlineLevel="3" x14ac:dyDescent="0.3">
      <c r="A54" s="83" t="s">
        <v>67</v>
      </c>
      <c r="B54" s="98">
        <v>3.8309200000000002E-5</v>
      </c>
      <c r="C54" s="98">
        <v>9.5465000000000003E-4</v>
      </c>
      <c r="D54" s="198">
        <v>0</v>
      </c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1:17" ht="14.4" x14ac:dyDescent="0.3">
      <c r="A55" s="73" t="s">
        <v>61</v>
      </c>
      <c r="B55" s="240">
        <f t="shared" ref="B55:D55" si="9">B$56+B$87</f>
        <v>50.098295015829997</v>
      </c>
      <c r="C55" s="240">
        <f t="shared" si="9"/>
        <v>1248.4294724759598</v>
      </c>
      <c r="D55" s="67">
        <f t="shared" si="9"/>
        <v>0.60049200000000003</v>
      </c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ht="14.4" outlineLevel="1" x14ac:dyDescent="0.3">
      <c r="A56" s="24" t="s">
        <v>66</v>
      </c>
      <c r="B56" s="214">
        <f t="shared" ref="B56:D56" si="10">B$57+B$64+B$72+B$77+B$85</f>
        <v>40.582150106</v>
      </c>
      <c r="C56" s="214">
        <f t="shared" si="10"/>
        <v>1011.2909477815299</v>
      </c>
      <c r="D56" s="41">
        <f t="shared" si="10"/>
        <v>0.48642800000000003</v>
      </c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ht="14.4" outlineLevel="2" x14ac:dyDescent="0.3">
      <c r="A57" s="96" t="s">
        <v>171</v>
      </c>
      <c r="B57" s="84">
        <f t="shared" ref="B57:C57" si="11">SUM(B$58:B$63)</f>
        <v>12.23556655824</v>
      </c>
      <c r="C57" s="84">
        <f t="shared" si="11"/>
        <v>304.90542440466999</v>
      </c>
      <c r="D57" s="185">
        <v>0.14665800000000001</v>
      </c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outlineLevel="3" x14ac:dyDescent="0.3">
      <c r="A58" s="83" t="s">
        <v>18</v>
      </c>
      <c r="B58" s="98">
        <v>3.6494398385200002</v>
      </c>
      <c r="C58" s="98">
        <v>90.942581000000004</v>
      </c>
      <c r="D58" s="198">
        <v>4.3742999999999997E-2</v>
      </c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outlineLevel="3" x14ac:dyDescent="0.3">
      <c r="A59" s="83" t="s">
        <v>53</v>
      </c>
      <c r="B59" s="98">
        <v>0.50482430183000004</v>
      </c>
      <c r="C59" s="98">
        <v>12.580019672040001</v>
      </c>
      <c r="D59" s="198">
        <v>6.051E-3</v>
      </c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outlineLevel="3" x14ac:dyDescent="0.3">
      <c r="A60" s="83" t="s">
        <v>91</v>
      </c>
      <c r="B60" s="98">
        <v>0.77576221756999997</v>
      </c>
      <c r="C60" s="98">
        <v>19.331684156840002</v>
      </c>
      <c r="D60" s="198">
        <v>9.2980000000000007E-3</v>
      </c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outlineLevel="3" x14ac:dyDescent="0.3">
      <c r="A61" s="83" t="s">
        <v>126</v>
      </c>
      <c r="B61" s="98">
        <v>4.8656883093300003</v>
      </c>
      <c r="C61" s="98">
        <v>121.2510063932</v>
      </c>
      <c r="D61" s="198">
        <v>5.8320999999999998E-2</v>
      </c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outlineLevel="3" x14ac:dyDescent="0.3">
      <c r="A62" s="83" t="s">
        <v>140</v>
      </c>
      <c r="B62" s="98">
        <v>2.4169861357900002</v>
      </c>
      <c r="C62" s="98">
        <v>60.230327709309996</v>
      </c>
      <c r="D62" s="198">
        <v>2.8971E-2</v>
      </c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outlineLevel="3" x14ac:dyDescent="0.3">
      <c r="A63" s="83" t="s">
        <v>135</v>
      </c>
      <c r="B63" s="98">
        <v>2.2865755200000001E-2</v>
      </c>
      <c r="C63" s="98">
        <v>0.56980547327999997</v>
      </c>
      <c r="D63" s="198">
        <v>2.7399999999999999E-4</v>
      </c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ht="14.4" outlineLevel="2" x14ac:dyDescent="0.3">
      <c r="A64" s="96" t="s">
        <v>43</v>
      </c>
      <c r="B64" s="84">
        <f t="shared" ref="B64:C64" si="12">SUM(B$65:B$71)</f>
        <v>1.6276943553000001</v>
      </c>
      <c r="C64" s="84">
        <f t="shared" si="12"/>
        <v>40.561492256679998</v>
      </c>
      <c r="D64" s="185">
        <v>1.951E-2</v>
      </c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outlineLevel="3" x14ac:dyDescent="0.3">
      <c r="A65" s="83" t="s">
        <v>28</v>
      </c>
      <c r="B65" s="98">
        <v>0.1513716111</v>
      </c>
      <c r="C65" s="98">
        <v>3.7721200000000001</v>
      </c>
      <c r="D65" s="198">
        <v>1.8140000000000001E-3</v>
      </c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outlineLevel="3" x14ac:dyDescent="0.3">
      <c r="A66" s="83" t="s">
        <v>50</v>
      </c>
      <c r="B66" s="98">
        <v>0.26839936666000003</v>
      </c>
      <c r="C66" s="98">
        <v>6.6884048576000001</v>
      </c>
      <c r="D66" s="198">
        <v>3.2169999999999998E-3</v>
      </c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1:17" outlineLevel="3" x14ac:dyDescent="0.3">
      <c r="A67" s="83" t="s">
        <v>107</v>
      </c>
      <c r="B67" s="98">
        <v>6.4155608999999997E-3</v>
      </c>
      <c r="C67" s="98">
        <v>0.15987321143</v>
      </c>
      <c r="D67" s="198">
        <v>7.7000000000000001E-5</v>
      </c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1:17" outlineLevel="3" x14ac:dyDescent="0.3">
      <c r="A68" s="83" t="s">
        <v>117</v>
      </c>
      <c r="B68" s="98">
        <v>0.60585586000000002</v>
      </c>
      <c r="C68" s="98">
        <v>15.09768568886</v>
      </c>
      <c r="D68" s="198">
        <v>7.2620000000000002E-3</v>
      </c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1:17" outlineLevel="3" x14ac:dyDescent="0.3">
      <c r="A69" s="83" t="s">
        <v>130</v>
      </c>
      <c r="B69" s="98">
        <v>3.3223687899999999E-3</v>
      </c>
      <c r="C69" s="98">
        <v>8.2792101300000004E-2</v>
      </c>
      <c r="D69" s="198">
        <v>4.0000000000000003E-5</v>
      </c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1:17" outlineLevel="3" x14ac:dyDescent="0.3">
      <c r="A70" s="83" t="s">
        <v>205</v>
      </c>
      <c r="B70" s="98">
        <v>2.4528213149999999E-2</v>
      </c>
      <c r="C70" s="98">
        <v>0.61123326047000004</v>
      </c>
      <c r="D70" s="198">
        <v>2.9399999999999999E-4</v>
      </c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1:17" outlineLevel="3" x14ac:dyDescent="0.3">
      <c r="A71" s="83" t="s">
        <v>25</v>
      </c>
      <c r="B71" s="98">
        <v>0.56780137470000003</v>
      </c>
      <c r="C71" s="98">
        <v>14.149383137019999</v>
      </c>
      <c r="D71" s="198">
        <v>6.8060000000000004E-3</v>
      </c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1:17" ht="14.4" outlineLevel="2" x14ac:dyDescent="0.3">
      <c r="A72" s="96" t="s">
        <v>208</v>
      </c>
      <c r="B72" s="84">
        <f t="shared" ref="B72:C72" si="13">SUM(B$73:B$76)</f>
        <v>1.39131974407</v>
      </c>
      <c r="C72" s="84">
        <f t="shared" si="13"/>
        <v>34.671131494180003</v>
      </c>
      <c r="D72" s="185">
        <v>1.6677000000000001E-2</v>
      </c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1:17" outlineLevel="3" x14ac:dyDescent="0.3">
      <c r="A73" s="83" t="s">
        <v>62</v>
      </c>
      <c r="B73" s="98">
        <v>0.27563745004000001</v>
      </c>
      <c r="C73" s="98">
        <v>6.8687750000000003</v>
      </c>
      <c r="D73" s="198">
        <v>3.3040000000000001E-3</v>
      </c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1:17" outlineLevel="3" x14ac:dyDescent="0.3">
      <c r="A74" s="83" t="s">
        <v>183</v>
      </c>
      <c r="B74" s="98">
        <v>5.6372490000000002E-5</v>
      </c>
      <c r="C74" s="98">
        <v>1.4047798800000001E-3</v>
      </c>
      <c r="D74" s="198">
        <v>9.9999999999999995E-7</v>
      </c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1:17" outlineLevel="3" x14ac:dyDescent="0.3">
      <c r="A75" s="83" t="s">
        <v>170</v>
      </c>
      <c r="B75" s="98">
        <v>0.18014628917</v>
      </c>
      <c r="C75" s="98">
        <v>4.4891734675099997</v>
      </c>
      <c r="D75" s="198">
        <v>2.1589999999999999E-3</v>
      </c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 outlineLevel="3" x14ac:dyDescent="0.3">
      <c r="A76" s="83" t="s">
        <v>202</v>
      </c>
      <c r="B76" s="98">
        <v>0.93547963236999998</v>
      </c>
      <c r="C76" s="98">
        <v>23.311778246789999</v>
      </c>
      <c r="D76" s="198">
        <v>1.1213000000000001E-2</v>
      </c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1:17" ht="14.4" outlineLevel="2" x14ac:dyDescent="0.3">
      <c r="A77" s="96" t="s">
        <v>54</v>
      </c>
      <c r="B77" s="84">
        <f t="shared" ref="B77:C77" si="14">SUM(B$78:B$84)</f>
        <v>23.636672050359998</v>
      </c>
      <c r="C77" s="84">
        <f t="shared" si="14"/>
        <v>589.01641282599996</v>
      </c>
      <c r="D77" s="185">
        <v>0.28331499999999998</v>
      </c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1:17" outlineLevel="3" x14ac:dyDescent="0.3">
      <c r="A78" s="83" t="s">
        <v>114</v>
      </c>
      <c r="B78" s="98">
        <v>3</v>
      </c>
      <c r="C78" s="98">
        <v>74.758799999999994</v>
      </c>
      <c r="D78" s="198">
        <v>3.5958999999999998E-2</v>
      </c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1:17" outlineLevel="3" x14ac:dyDescent="0.3">
      <c r="A79" s="83" t="s">
        <v>194</v>
      </c>
      <c r="B79" s="98">
        <v>11.805935</v>
      </c>
      <c r="C79" s="98">
        <v>294.19917782599998</v>
      </c>
      <c r="D79" s="198">
        <v>0.141509</v>
      </c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1:17" outlineLevel="3" x14ac:dyDescent="0.3">
      <c r="A80" s="83" t="s">
        <v>172</v>
      </c>
      <c r="B80" s="98">
        <v>1</v>
      </c>
      <c r="C80" s="98">
        <v>24.919599999999999</v>
      </c>
      <c r="D80" s="198">
        <v>1.1986E-2</v>
      </c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1:17" outlineLevel="3" x14ac:dyDescent="0.3">
      <c r="A81" s="83" t="s">
        <v>209</v>
      </c>
      <c r="B81" s="98">
        <v>3</v>
      </c>
      <c r="C81" s="98">
        <v>74.758799999999994</v>
      </c>
      <c r="D81" s="198">
        <v>3.5958999999999998E-2</v>
      </c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1:17" outlineLevel="3" x14ac:dyDescent="0.3">
      <c r="A82" s="83" t="s">
        <v>24</v>
      </c>
      <c r="B82" s="98">
        <v>2.35</v>
      </c>
      <c r="C82" s="98">
        <v>58.561059999999998</v>
      </c>
      <c r="D82" s="198">
        <v>2.8167999999999999E-2</v>
      </c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1:17" outlineLevel="3" x14ac:dyDescent="0.3">
      <c r="A83" s="83" t="s">
        <v>60</v>
      </c>
      <c r="B83" s="98">
        <v>1.10254980016</v>
      </c>
      <c r="C83" s="98">
        <v>27.475100000000001</v>
      </c>
      <c r="D83" s="198">
        <v>1.3214999999999999E-2</v>
      </c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1:17" outlineLevel="3" x14ac:dyDescent="0.3">
      <c r="A84" s="83" t="s">
        <v>178</v>
      </c>
      <c r="B84" s="98">
        <v>1.3781872502000001</v>
      </c>
      <c r="C84" s="98">
        <v>34.343874999999997</v>
      </c>
      <c r="D84" s="198">
        <v>1.6518999999999999E-2</v>
      </c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1:17" ht="14.4" outlineLevel="2" x14ac:dyDescent="0.3">
      <c r="A85" s="96" t="s">
        <v>174</v>
      </c>
      <c r="B85" s="84">
        <f t="shared" ref="B85:C85" si="15">SUM(B$86:B$86)</f>
        <v>1.6908973980299999</v>
      </c>
      <c r="C85" s="84">
        <f t="shared" si="15"/>
        <v>42.1364868</v>
      </c>
      <c r="D85" s="185">
        <v>2.0268000000000001E-2</v>
      </c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 outlineLevel="3" x14ac:dyDescent="0.3">
      <c r="A86" s="83" t="s">
        <v>140</v>
      </c>
      <c r="B86" s="98">
        <v>1.6908973980299999</v>
      </c>
      <c r="C86" s="98">
        <v>42.1364868</v>
      </c>
      <c r="D86" s="198">
        <v>2.0268000000000001E-2</v>
      </c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1:17" ht="14.4" outlineLevel="1" x14ac:dyDescent="0.3">
      <c r="A87" s="24" t="s">
        <v>14</v>
      </c>
      <c r="B87" s="214">
        <f t="shared" ref="B87:D87" si="16">B$88+B$94+B$95+B$102</f>
        <v>9.5161449098299986</v>
      </c>
      <c r="C87" s="214">
        <f t="shared" si="16"/>
        <v>237.13852469442998</v>
      </c>
      <c r="D87" s="41">
        <f t="shared" si="16"/>
        <v>0.114064</v>
      </c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1:17" ht="14.4" outlineLevel="2" x14ac:dyDescent="0.3">
      <c r="A88" s="96" t="s">
        <v>171</v>
      </c>
      <c r="B88" s="84">
        <f t="shared" ref="B88:C88" si="17">SUM(B$89:B$93)</f>
        <v>8.03347478305</v>
      </c>
      <c r="C88" s="84">
        <f t="shared" si="17"/>
        <v>200.19097820317998</v>
      </c>
      <c r="D88" s="185">
        <v>9.6292000000000003E-2</v>
      </c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 outlineLevel="3" x14ac:dyDescent="0.3">
      <c r="A89" s="83" t="s">
        <v>63</v>
      </c>
      <c r="B89" s="98">
        <v>0.11025498002</v>
      </c>
      <c r="C89" s="98">
        <v>2.7475100000000001</v>
      </c>
      <c r="D89" s="198">
        <v>1.322E-3</v>
      </c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1:17" outlineLevel="3" x14ac:dyDescent="0.3">
      <c r="A90" s="83" t="s">
        <v>53</v>
      </c>
      <c r="B90" s="98">
        <v>0.34555768184000002</v>
      </c>
      <c r="C90" s="98">
        <v>8.6111592082299993</v>
      </c>
      <c r="D90" s="198">
        <v>4.1419999999999998E-3</v>
      </c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1:17" outlineLevel="3" x14ac:dyDescent="0.3">
      <c r="A91" s="83" t="s">
        <v>91</v>
      </c>
      <c r="B91" s="98">
        <v>6.0381139809999998E-2</v>
      </c>
      <c r="C91" s="98">
        <v>1.5046738515</v>
      </c>
      <c r="D91" s="198">
        <v>7.2400000000000003E-4</v>
      </c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1:17" outlineLevel="3" x14ac:dyDescent="0.3">
      <c r="A92" s="83" t="s">
        <v>126</v>
      </c>
      <c r="B92" s="98">
        <v>0.45703505259999999</v>
      </c>
      <c r="C92" s="98">
        <v>11.389130696760001</v>
      </c>
      <c r="D92" s="198">
        <v>5.4780000000000002E-3</v>
      </c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1:17" outlineLevel="3" x14ac:dyDescent="0.3">
      <c r="A93" s="83" t="s">
        <v>140</v>
      </c>
      <c r="B93" s="98">
        <v>7.0602459287799997</v>
      </c>
      <c r="C93" s="98">
        <v>175.93850444668999</v>
      </c>
      <c r="D93" s="198">
        <v>8.4626000000000007E-2</v>
      </c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1:17" ht="14.4" outlineLevel="2" x14ac:dyDescent="0.3">
      <c r="A94" s="96" t="s">
        <v>43</v>
      </c>
      <c r="B94" s="84"/>
      <c r="C94" s="84"/>
      <c r="D94" s="18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ht="14.4" outlineLevel="2" x14ac:dyDescent="0.3">
      <c r="A95" s="96" t="s">
        <v>208</v>
      </c>
      <c r="B95" s="84">
        <f t="shared" ref="B95:C95" si="18">SUM(B$96:B$101)</f>
        <v>1.3705264419399998</v>
      </c>
      <c r="C95" s="84">
        <f t="shared" si="18"/>
        <v>34.152970722519996</v>
      </c>
      <c r="D95" s="185">
        <v>1.6428000000000002E-2</v>
      </c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1:17" outlineLevel="3" x14ac:dyDescent="0.3">
      <c r="A96" s="83" t="s">
        <v>72</v>
      </c>
      <c r="B96" s="98">
        <v>0.15301404440999999</v>
      </c>
      <c r="C96" s="98">
        <v>3.81304878108</v>
      </c>
      <c r="D96" s="198">
        <v>1.8339999999999999E-3</v>
      </c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outlineLevel="3" x14ac:dyDescent="0.3">
      <c r="A97" s="83" t="s">
        <v>202</v>
      </c>
      <c r="B97" s="98">
        <v>3.0121974329999999E-2</v>
      </c>
      <c r="C97" s="98">
        <v>0.75062755141000004</v>
      </c>
      <c r="D97" s="198">
        <v>3.6099999999999999E-4</v>
      </c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1:17" outlineLevel="3" x14ac:dyDescent="0.3">
      <c r="A98" s="83" t="s">
        <v>122</v>
      </c>
      <c r="B98" s="98">
        <v>9.3716731999999997E-3</v>
      </c>
      <c r="C98" s="98">
        <v>0.23353834753</v>
      </c>
      <c r="D98" s="198">
        <v>1.12E-4</v>
      </c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outlineLevel="3" x14ac:dyDescent="0.3">
      <c r="A99" s="83" t="s">
        <v>144</v>
      </c>
      <c r="B99" s="98">
        <v>2.0400000000000001E-2</v>
      </c>
      <c r="C99" s="98">
        <v>0.50835984000000001</v>
      </c>
      <c r="D99" s="198">
        <v>2.4499999999999999E-4</v>
      </c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outlineLevel="3" x14ac:dyDescent="0.3">
      <c r="A100" s="83" t="s">
        <v>116</v>
      </c>
      <c r="B100" s="98">
        <v>1.125</v>
      </c>
      <c r="C100" s="98">
        <v>28.034549999999999</v>
      </c>
      <c r="D100" s="198">
        <v>1.3485E-2</v>
      </c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1:17" outlineLevel="3" x14ac:dyDescent="0.3">
      <c r="A101" s="83" t="s">
        <v>98</v>
      </c>
      <c r="B101" s="98">
        <v>3.2618750000000002E-2</v>
      </c>
      <c r="C101" s="98">
        <v>0.81284620249999995</v>
      </c>
      <c r="D101" s="198">
        <v>3.9100000000000002E-4</v>
      </c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ht="14.4" outlineLevel="2" x14ac:dyDescent="0.3">
      <c r="A102" s="96" t="s">
        <v>174</v>
      </c>
      <c r="B102" s="84">
        <f t="shared" ref="B102:C102" si="19">SUM(B$103:B$103)</f>
        <v>0.11214368483999999</v>
      </c>
      <c r="C102" s="84">
        <f t="shared" si="19"/>
        <v>2.7945757687300001</v>
      </c>
      <c r="D102" s="185">
        <v>1.3439999999999999E-3</v>
      </c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1:17" outlineLevel="3" x14ac:dyDescent="0.3">
      <c r="A103" s="83" t="s">
        <v>140</v>
      </c>
      <c r="B103" s="98">
        <v>0.11214368483999999</v>
      </c>
      <c r="C103" s="98">
        <v>2.7945757687300001</v>
      </c>
      <c r="D103" s="198">
        <v>1.3439999999999999E-3</v>
      </c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1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1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1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1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1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1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1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1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1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x14ac:dyDescent="0.3"/>
  <cols>
    <col min="1" max="1" width="81.44140625" style="121" customWidth="1"/>
    <col min="2" max="2" width="14.33203125" style="143" customWidth="1"/>
    <col min="3" max="3" width="15.44140625" style="143" customWidth="1"/>
    <col min="4" max="4" width="10.33203125" style="223" customWidth="1"/>
    <col min="5" max="16384" width="9.109375" style="121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">
        <v>162</v>
      </c>
      <c r="B3" s="1"/>
      <c r="C3" s="1"/>
      <c r="D3" s="1"/>
    </row>
    <row r="4" spans="1:19" x14ac:dyDescent="0.3">
      <c r="B4" s="132"/>
      <c r="C4" s="132"/>
      <c r="D4" s="215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B5" s="138"/>
      <c r="C5" s="138"/>
      <c r="D5" s="110" t="str">
        <f>VALVAL</f>
        <v>млрд. одиниць</v>
      </c>
    </row>
    <row r="6" spans="1:19" s="213" customFormat="1" x14ac:dyDescent="0.25">
      <c r="A6" s="9"/>
      <c r="B6" s="151" t="s">
        <v>163</v>
      </c>
      <c r="C6" s="151" t="s">
        <v>166</v>
      </c>
      <c r="D6" s="228" t="s">
        <v>184</v>
      </c>
    </row>
    <row r="7" spans="1:19" s="212" customFormat="1" ht="15.6" x14ac:dyDescent="0.25">
      <c r="A7" s="100" t="s">
        <v>146</v>
      </c>
      <c r="B7" s="156">
        <f t="shared" ref="B7:D7" si="0">SUM(B8:B46)</f>
        <v>83.428921517189991</v>
      </c>
      <c r="C7" s="156">
        <f t="shared" si="0"/>
        <v>2079.0153526481799</v>
      </c>
      <c r="D7" s="236">
        <f t="shared" si="0"/>
        <v>1</v>
      </c>
    </row>
    <row r="8" spans="1:19" s="216" customFormat="1" x14ac:dyDescent="0.25">
      <c r="A8" s="251" t="s">
        <v>78</v>
      </c>
      <c r="B8" s="92">
        <v>33.038063624629999</v>
      </c>
      <c r="C8" s="92">
        <v>823.2953303091</v>
      </c>
      <c r="D8" s="192">
        <v>0.39600299999999999</v>
      </c>
    </row>
    <row r="9" spans="1:19" s="150" customFormat="1" x14ac:dyDescent="0.25">
      <c r="A9" s="251" t="s">
        <v>173</v>
      </c>
      <c r="B9" s="92">
        <v>0.29252456753</v>
      </c>
      <c r="C9" s="92">
        <v>7.2895952131200001</v>
      </c>
      <c r="D9" s="192">
        <v>3.506E-3</v>
      </c>
    </row>
    <row r="10" spans="1:19" s="199" customFormat="1" x14ac:dyDescent="0.25">
      <c r="A10" s="89" t="s">
        <v>111</v>
      </c>
      <c r="B10" s="152">
        <v>3.8309200000000002E-5</v>
      </c>
      <c r="C10" s="152">
        <v>9.5465000000000003E-4</v>
      </c>
      <c r="D10" s="232">
        <v>0</v>
      </c>
    </row>
    <row r="11" spans="1:19" x14ac:dyDescent="0.3">
      <c r="A11" s="55" t="s">
        <v>150</v>
      </c>
      <c r="B11" s="33">
        <v>23.636672050360001</v>
      </c>
      <c r="C11" s="33">
        <v>589.01641282599996</v>
      </c>
      <c r="D11" s="105">
        <v>0.28331499999999998</v>
      </c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A12" s="55" t="s">
        <v>13</v>
      </c>
      <c r="B12" s="33">
        <v>2.7618461860100001</v>
      </c>
      <c r="C12" s="33">
        <v>68.824102216699998</v>
      </c>
      <c r="D12" s="105">
        <v>3.3104000000000001E-2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A13" s="55" t="s">
        <v>164</v>
      </c>
      <c r="B13" s="33">
        <v>20.269041341289999</v>
      </c>
      <c r="C13" s="33">
        <v>505.09640260785</v>
      </c>
      <c r="D13" s="105">
        <v>0.24295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A14" s="55" t="s">
        <v>121</v>
      </c>
      <c r="B14" s="33">
        <v>1.6276943553000001</v>
      </c>
      <c r="C14" s="33">
        <v>40.561492256679998</v>
      </c>
      <c r="D14" s="105">
        <v>1.951E-2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A15" s="55" t="s">
        <v>179</v>
      </c>
      <c r="B15" s="33">
        <v>1.8030410828700001</v>
      </c>
      <c r="C15" s="33">
        <v>44.931062568729999</v>
      </c>
      <c r="D15" s="105">
        <v>2.1611999999999999E-2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3"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x14ac:dyDescent="0.3"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x14ac:dyDescent="0.3"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2:17" x14ac:dyDescent="0.3">
      <c r="B20" s="132"/>
      <c r="C20" s="132"/>
      <c r="D20" s="215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2:17" x14ac:dyDescent="0.3">
      <c r="B21" s="132"/>
      <c r="C21" s="132"/>
      <c r="D21" s="215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2:17" x14ac:dyDescent="0.3">
      <c r="B22" s="132"/>
      <c r="C22" s="132"/>
      <c r="D22" s="21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2:17" x14ac:dyDescent="0.3">
      <c r="B23" s="132"/>
      <c r="C23" s="132"/>
      <c r="D23" s="21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2:17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2:17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2:17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2:17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2:17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2:17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2:17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2:17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7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09375" defaultRowHeight="13.8" outlineLevelRow="1" x14ac:dyDescent="0.3"/>
  <cols>
    <col min="1" max="1" width="81.44140625" style="121" customWidth="1"/>
    <col min="2" max="2" width="14.33203125" style="143" customWidth="1"/>
    <col min="3" max="3" width="15.44140625" style="143" customWidth="1"/>
    <col min="4" max="4" width="10.33203125" style="223" customWidth="1"/>
    <col min="5" max="16384" width="9.109375" style="121"/>
  </cols>
  <sheetData>
    <row r="1" spans="1:19" x14ac:dyDescent="0.3">
      <c r="A1" s="271" t="str">
        <f>"Державний борг України за станом на " &amp; TEXT(DREPORTDATE,"dd.MM.yyyy")</f>
        <v>Державний борг України за станом на 31.01.2020</v>
      </c>
      <c r="B1" s="272"/>
      <c r="C1" s="272"/>
      <c r="D1" s="272"/>
    </row>
    <row r="2" spans="1:19" x14ac:dyDescent="0.3">
      <c r="A2" s="271" t="str">
        <f>"Гарантований державою борг України за станом на " &amp; TEXT(DREPORTDATE,"dd.MM.yyyy")</f>
        <v>Гарантований державою борг України за станом на 31.01.2020</v>
      </c>
      <c r="B2" s="272"/>
      <c r="C2" s="272"/>
      <c r="D2" s="272"/>
    </row>
    <row r="3" spans="1:19" ht="18" x14ac:dyDescent="0.3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3" s="3"/>
      <c r="C3" s="3"/>
      <c r="D3" s="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</row>
    <row r="4" spans="1:19" ht="18" x14ac:dyDescent="0.35">
      <c r="A4" s="1" t="s">
        <v>162</v>
      </c>
      <c r="B4" s="1"/>
      <c r="C4" s="1"/>
      <c r="D4" s="1"/>
    </row>
    <row r="5" spans="1:19" x14ac:dyDescent="0.3">
      <c r="B5" s="132"/>
      <c r="C5" s="132"/>
      <c r="D5" s="215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9" s="110" customFormat="1" x14ac:dyDescent="0.3">
      <c r="B6" s="138"/>
      <c r="C6" s="138"/>
      <c r="D6" s="110" t="str">
        <f>VALVAL</f>
        <v>млрд. одиниць</v>
      </c>
    </row>
    <row r="7" spans="1:19" s="213" customFormat="1" x14ac:dyDescent="0.25">
      <c r="A7" s="9"/>
      <c r="B7" s="151" t="s">
        <v>163</v>
      </c>
      <c r="C7" s="151" t="s">
        <v>166</v>
      </c>
      <c r="D7" s="228" t="s">
        <v>184</v>
      </c>
    </row>
    <row r="8" spans="1:19" s="212" customFormat="1" ht="14.4" x14ac:dyDescent="0.25">
      <c r="A8" s="37" t="s">
        <v>146</v>
      </c>
      <c r="B8" s="184">
        <f t="shared" ref="B8:C8" si="0">B$9+B$17</f>
        <v>83.428921517189991</v>
      </c>
      <c r="C8" s="184">
        <f t="shared" si="0"/>
        <v>2079.0153526481799</v>
      </c>
      <c r="D8" s="195">
        <v>2.1879749999999998</v>
      </c>
    </row>
    <row r="9" spans="1:19" s="216" customFormat="1" ht="14.4" x14ac:dyDescent="0.25">
      <c r="A9" s="180" t="s">
        <v>66</v>
      </c>
      <c r="B9" s="249">
        <f t="shared" ref="B9:C9" si="1">SUM(B$10:B$16)</f>
        <v>73.537067482699996</v>
      </c>
      <c r="C9" s="249">
        <f t="shared" si="1"/>
        <v>1832.5143068508098</v>
      </c>
      <c r="D9" s="75">
        <v>1.2814350000000001</v>
      </c>
    </row>
    <row r="10" spans="1:19" s="150" customFormat="1" outlineLevel="1" x14ac:dyDescent="0.25">
      <c r="A10" s="251" t="s">
        <v>78</v>
      </c>
      <c r="B10" s="92">
        <v>32.870002676619997</v>
      </c>
      <c r="C10" s="92">
        <v>819.10731870910001</v>
      </c>
      <c r="D10" s="192">
        <v>0.393988</v>
      </c>
    </row>
    <row r="11" spans="1:19" s="199" customFormat="1" outlineLevel="1" x14ac:dyDescent="0.25">
      <c r="A11" s="89" t="s">
        <v>173</v>
      </c>
      <c r="B11" s="152">
        <v>8.4914700080000002E-2</v>
      </c>
      <c r="C11" s="152">
        <v>2.11604036018</v>
      </c>
      <c r="D11" s="232">
        <v>1.018E-3</v>
      </c>
    </row>
    <row r="12" spans="1:19" outlineLevel="1" x14ac:dyDescent="0.3">
      <c r="A12" s="55" t="s">
        <v>150</v>
      </c>
      <c r="B12" s="33">
        <v>23.636672050360001</v>
      </c>
      <c r="C12" s="33">
        <v>589.01641282599996</v>
      </c>
      <c r="D12" s="105">
        <v>0.28331499999999998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outlineLevel="1" x14ac:dyDescent="0.3">
      <c r="A13" s="55" t="s">
        <v>13</v>
      </c>
      <c r="B13" s="33">
        <v>1.39131974407</v>
      </c>
      <c r="C13" s="33">
        <v>34.671131494180003</v>
      </c>
      <c r="D13" s="105">
        <v>1.6677000000000001E-2</v>
      </c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outlineLevel="1" x14ac:dyDescent="0.3">
      <c r="A14" s="55" t="s">
        <v>164</v>
      </c>
      <c r="B14" s="33">
        <v>12.23556655824</v>
      </c>
      <c r="C14" s="33">
        <v>304.90542440466999</v>
      </c>
      <c r="D14" s="105">
        <v>0.14665900000000001</v>
      </c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outlineLevel="1" x14ac:dyDescent="0.3">
      <c r="A15" s="55" t="s">
        <v>121</v>
      </c>
      <c r="B15" s="33">
        <v>1.6276943553000001</v>
      </c>
      <c r="C15" s="33">
        <v>40.561492256679998</v>
      </c>
      <c r="D15" s="105">
        <v>1.951E-2</v>
      </c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outlineLevel="1" x14ac:dyDescent="0.3">
      <c r="A16" s="55" t="s">
        <v>179</v>
      </c>
      <c r="B16" s="33">
        <v>1.6908973980299999</v>
      </c>
      <c r="C16" s="33">
        <v>42.1364868</v>
      </c>
      <c r="D16" s="105">
        <v>2.0268000000000001E-2</v>
      </c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ht="14.4" x14ac:dyDescent="0.3">
      <c r="A17" s="65" t="s">
        <v>14</v>
      </c>
      <c r="B17" s="227">
        <f t="shared" ref="B17:C17" si="2">SUM(B$18:B$23)</f>
        <v>9.8918540344899988</v>
      </c>
      <c r="C17" s="227">
        <f t="shared" si="2"/>
        <v>246.50104579737001</v>
      </c>
      <c r="D17" s="61">
        <v>0.118564</v>
      </c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outlineLevel="1" x14ac:dyDescent="0.3">
      <c r="A18" s="55" t="s">
        <v>78</v>
      </c>
      <c r="B18" s="33">
        <v>0.16806094800999999</v>
      </c>
      <c r="C18" s="33">
        <v>4.1880116000000003</v>
      </c>
      <c r="D18" s="105">
        <v>2.0140000000000002E-3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7" outlineLevel="1" x14ac:dyDescent="0.3">
      <c r="A19" s="55" t="s">
        <v>173</v>
      </c>
      <c r="B19" s="33">
        <v>0.20760986745000001</v>
      </c>
      <c r="C19" s="33">
        <v>5.1735548529399997</v>
      </c>
      <c r="D19" s="105">
        <v>2.4880000000000002E-3</v>
      </c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7" outlineLevel="1" x14ac:dyDescent="0.3">
      <c r="A20" s="55" t="s">
        <v>111</v>
      </c>
      <c r="B20" s="33">
        <v>3.8309200000000002E-5</v>
      </c>
      <c r="C20" s="33">
        <v>9.5465000000000003E-4</v>
      </c>
      <c r="D20" s="105">
        <v>0</v>
      </c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7" outlineLevel="1" x14ac:dyDescent="0.3">
      <c r="A21" s="55" t="s">
        <v>13</v>
      </c>
      <c r="B21" s="33">
        <v>1.3705264419400001</v>
      </c>
      <c r="C21" s="33">
        <v>34.152970722520003</v>
      </c>
      <c r="D21" s="105">
        <v>1.6427000000000001E-2</v>
      </c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outlineLevel="1" x14ac:dyDescent="0.3">
      <c r="A22" s="55" t="s">
        <v>164</v>
      </c>
      <c r="B22" s="33">
        <v>8.03347478305</v>
      </c>
      <c r="C22" s="33">
        <v>200.19097820318001</v>
      </c>
      <c r="D22" s="105">
        <v>9.6291000000000002E-2</v>
      </c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outlineLevel="1" x14ac:dyDescent="0.3">
      <c r="A23" s="55" t="s">
        <v>179</v>
      </c>
      <c r="B23" s="33">
        <v>0.11214368483999999</v>
      </c>
      <c r="C23" s="33">
        <v>2.7945757687300001</v>
      </c>
      <c r="D23" s="105">
        <v>1.3439999999999999E-3</v>
      </c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09375" defaultRowHeight="13.8" x14ac:dyDescent="0.3"/>
  <cols>
    <col min="1" max="1" width="52.6640625" style="121" bestFit="1" customWidth="1"/>
    <col min="2" max="3" width="13.5546875" style="121" bestFit="1" customWidth="1"/>
    <col min="4" max="4" width="14" style="121" bestFit="1" customWidth="1"/>
    <col min="5" max="7" width="14.5546875" style="121" bestFit="1" customWidth="1"/>
    <col min="8" max="16384" width="9.109375" style="121"/>
  </cols>
  <sheetData>
    <row r="2" spans="1:19" ht="18" x14ac:dyDescent="0.35">
      <c r="A2" s="5" t="s">
        <v>191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A4" s="186" t="str">
        <f>$A$2 &amp; " (" &amp;G4 &amp; ")"</f>
        <v>Державний та гарантований державою борг України за останні 5 років (млрд. грн)</v>
      </c>
      <c r="G4" s="110" t="str">
        <f>VALUAH</f>
        <v>млрд. грн</v>
      </c>
    </row>
    <row r="5" spans="1:19" s="213" customFormat="1" x14ac:dyDescent="0.25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12" customFormat="1" x14ac:dyDescent="0.25">
      <c r="A6" s="233" t="s">
        <v>146</v>
      </c>
      <c r="B6" s="147">
        <f t="shared" ref="B6:G6" si="0">SUM(B$7+ B$8)</f>
        <v>1572.1801300194802</v>
      </c>
      <c r="C6" s="147">
        <f t="shared" si="0"/>
        <v>1929.80880008943</v>
      </c>
      <c r="D6" s="147">
        <f t="shared" si="0"/>
        <v>2141.8234015988101</v>
      </c>
      <c r="E6" s="147">
        <f t="shared" si="0"/>
        <v>2168.44766417245</v>
      </c>
      <c r="F6" s="147">
        <f t="shared" si="0"/>
        <v>1998.2958985262899</v>
      </c>
      <c r="G6" s="147">
        <f t="shared" si="0"/>
        <v>2079.0153526481799</v>
      </c>
    </row>
    <row r="7" spans="1:19" s="117" customFormat="1" x14ac:dyDescent="0.25">
      <c r="A7" s="76" t="s">
        <v>48</v>
      </c>
      <c r="B7" s="158">
        <v>529.46057801728</v>
      </c>
      <c r="C7" s="158">
        <v>689.73000579020004</v>
      </c>
      <c r="D7" s="158">
        <v>766.81175457264999</v>
      </c>
      <c r="E7" s="158">
        <v>771.43664018523998</v>
      </c>
      <c r="F7" s="158">
        <v>838.84791941263995</v>
      </c>
      <c r="G7" s="158">
        <v>830.58588017221996</v>
      </c>
    </row>
    <row r="8" spans="1:19" s="117" customFormat="1" x14ac:dyDescent="0.25">
      <c r="A8" s="76" t="s">
        <v>61</v>
      </c>
      <c r="B8" s="158">
        <v>1042.7195520022001</v>
      </c>
      <c r="C8" s="158">
        <v>1240.0787942992299</v>
      </c>
      <c r="D8" s="158">
        <v>1375.0116470261601</v>
      </c>
      <c r="E8" s="158">
        <v>1397.0110239872099</v>
      </c>
      <c r="F8" s="158">
        <v>1159.44797911365</v>
      </c>
      <c r="G8" s="158">
        <v>1248.42947247596</v>
      </c>
    </row>
    <row r="9" spans="1:19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9" x14ac:dyDescent="0.3">
      <c r="A10" s="186" t="str">
        <f>$A$2 &amp; " (" &amp;G10 &amp; ")"</f>
        <v>Державний та гарантований державою борг України за останні 5 років (млрд. дол. США)</v>
      </c>
      <c r="B10" s="103"/>
      <c r="C10" s="103"/>
      <c r="D10" s="103"/>
      <c r="E10" s="103"/>
      <c r="F10" s="103"/>
      <c r="G10" s="110" t="str">
        <f>VALUSD</f>
        <v>млрд. дол. США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s="79" customFormat="1" x14ac:dyDescent="0.3">
      <c r="A11" s="9"/>
      <c r="B11" s="50">
        <v>42369</v>
      </c>
      <c r="C11" s="50">
        <v>42735</v>
      </c>
      <c r="D11" s="50">
        <v>43100</v>
      </c>
      <c r="E11" s="50">
        <v>43465</v>
      </c>
      <c r="F11" s="50">
        <v>43830</v>
      </c>
      <c r="G11" s="50">
        <v>43861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spans="1:19" s="60" customFormat="1" x14ac:dyDescent="0.3">
      <c r="A12" s="233" t="s">
        <v>146</v>
      </c>
      <c r="B12" s="147">
        <f t="shared" ref="B12:G12" si="1">SUM(B$13+ B$14)</f>
        <v>65.505684905229998</v>
      </c>
      <c r="C12" s="147">
        <f t="shared" si="1"/>
        <v>70.972707080139998</v>
      </c>
      <c r="D12" s="147">
        <f t="shared" si="1"/>
        <v>76.310485066490003</v>
      </c>
      <c r="E12" s="147">
        <f t="shared" si="1"/>
        <v>78.316490487460001</v>
      </c>
      <c r="F12" s="147">
        <f t="shared" si="1"/>
        <v>84.36540679913</v>
      </c>
      <c r="G12" s="147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8" customFormat="1" x14ac:dyDescent="0.3">
      <c r="A13" s="238" t="s">
        <v>48</v>
      </c>
      <c r="B13" s="51">
        <v>22.060244326380001</v>
      </c>
      <c r="C13" s="51">
        <v>25.366246471259998</v>
      </c>
      <c r="D13" s="51">
        <v>27.320542348389999</v>
      </c>
      <c r="E13" s="51">
        <v>27.861502627389999</v>
      </c>
      <c r="F13" s="51">
        <v>35.415048399980002</v>
      </c>
      <c r="G13" s="51">
        <v>33.330626501360001</v>
      </c>
      <c r="H13" s="229"/>
      <c r="I13" s="229"/>
      <c r="J13" s="229"/>
      <c r="K13" s="229"/>
      <c r="L13" s="229"/>
      <c r="M13" s="229"/>
      <c r="N13" s="229"/>
      <c r="O13" s="229"/>
      <c r="P13" s="229"/>
      <c r="Q13" s="229"/>
    </row>
    <row r="14" spans="1:19" s="248" customFormat="1" x14ac:dyDescent="0.3">
      <c r="A14" s="238" t="s">
        <v>61</v>
      </c>
      <c r="B14" s="51">
        <v>43.445440578849997</v>
      </c>
      <c r="C14" s="51">
        <v>45.606460608879999</v>
      </c>
      <c r="D14" s="51">
        <v>48.989942718099996</v>
      </c>
      <c r="E14" s="51">
        <v>50.454987860069998</v>
      </c>
      <c r="F14" s="51">
        <v>48.950358399149998</v>
      </c>
      <c r="G14" s="51">
        <v>50.098295015829997</v>
      </c>
      <c r="H14" s="229"/>
      <c r="I14" s="229"/>
      <c r="J14" s="229"/>
      <c r="K14" s="229"/>
      <c r="L14" s="229"/>
      <c r="M14" s="229"/>
      <c r="N14" s="229"/>
      <c r="O14" s="229"/>
      <c r="P14" s="229"/>
      <c r="Q14" s="229"/>
    </row>
    <row r="15" spans="1:19" x14ac:dyDescent="0.3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s="40" customFormat="1" x14ac:dyDescent="0.3">
      <c r="G16" s="141" t="s">
        <v>184</v>
      </c>
    </row>
    <row r="17" spans="1:19" s="79" customFormat="1" x14ac:dyDescent="0.3">
      <c r="A17" s="9"/>
      <c r="B17" s="50">
        <v>42369</v>
      </c>
      <c r="C17" s="50">
        <v>42735</v>
      </c>
      <c r="D17" s="50">
        <v>43100</v>
      </c>
      <c r="E17" s="50">
        <v>43465</v>
      </c>
      <c r="F17" s="50">
        <v>43830</v>
      </c>
      <c r="G17" s="50">
        <v>43861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  <row r="18" spans="1:19" s="60" customFormat="1" x14ac:dyDescent="0.3">
      <c r="A18" s="233" t="s">
        <v>146</v>
      </c>
      <c r="B18" s="147">
        <f t="shared" ref="B18:G18" si="2">SUM(B$19+ B$20)</f>
        <v>1</v>
      </c>
      <c r="C18" s="147">
        <f t="shared" si="2"/>
        <v>1</v>
      </c>
      <c r="D18" s="147">
        <f t="shared" si="2"/>
        <v>1</v>
      </c>
      <c r="E18" s="147">
        <f t="shared" si="2"/>
        <v>1</v>
      </c>
      <c r="F18" s="147">
        <f t="shared" si="2"/>
        <v>1</v>
      </c>
      <c r="G18" s="147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8" customFormat="1" x14ac:dyDescent="0.3">
      <c r="A19" s="238" t="s">
        <v>48</v>
      </c>
      <c r="B19" s="126">
        <v>0.33676800000000001</v>
      </c>
      <c r="C19" s="126">
        <v>0.357408</v>
      </c>
      <c r="D19" s="126">
        <v>0.358018</v>
      </c>
      <c r="E19" s="126">
        <v>0.35575499999999999</v>
      </c>
      <c r="F19" s="126">
        <v>0.41978199999999999</v>
      </c>
      <c r="G19" s="126">
        <v>0.399509</v>
      </c>
      <c r="H19" s="229"/>
      <c r="I19" s="229"/>
      <c r="J19" s="229"/>
      <c r="K19" s="229"/>
      <c r="L19" s="229"/>
      <c r="M19" s="229"/>
      <c r="N19" s="229"/>
      <c r="O19" s="229"/>
      <c r="P19" s="229"/>
      <c r="Q19" s="229"/>
    </row>
    <row r="20" spans="1:19" s="248" customFormat="1" x14ac:dyDescent="0.3">
      <c r="A20" s="238" t="s">
        <v>61</v>
      </c>
      <c r="B20" s="126">
        <v>0.66323200000000004</v>
      </c>
      <c r="C20" s="126">
        <v>0.64259200000000005</v>
      </c>
      <c r="D20" s="126">
        <v>0.64198200000000005</v>
      </c>
      <c r="E20" s="126">
        <v>0.64424499999999996</v>
      </c>
      <c r="F20" s="126">
        <v>0.58021800000000001</v>
      </c>
      <c r="G20" s="126">
        <v>0.600491</v>
      </c>
      <c r="H20" s="229"/>
      <c r="I20" s="229"/>
      <c r="J20" s="229"/>
      <c r="K20" s="229"/>
      <c r="L20" s="229"/>
      <c r="M20" s="229"/>
      <c r="N20" s="229"/>
      <c r="O20" s="229"/>
      <c r="P20" s="229"/>
      <c r="Q20" s="229"/>
    </row>
    <row r="21" spans="1:19" x14ac:dyDescent="0.3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9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9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s="40" customFormat="1" x14ac:dyDescent="0.3"/>
    <row r="26" spans="1:19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x14ac:dyDescent="0.3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x14ac:dyDescent="0.3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x14ac:dyDescent="0.3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x14ac:dyDescent="0.3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09375" defaultRowHeight="13.8" x14ac:dyDescent="0.3"/>
  <cols>
    <col min="1" max="1" width="52.6640625" style="121" bestFit="1" customWidth="1"/>
    <col min="2" max="7" width="11.6640625" style="121" customWidth="1"/>
    <col min="8" max="16384" width="9.109375" style="121"/>
  </cols>
  <sheetData>
    <row r="2" spans="1:19" ht="18" x14ac:dyDescent="0.35">
      <c r="A2" s="5" t="s">
        <v>191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4" spans="1:19" s="110" customFormat="1" x14ac:dyDescent="0.3">
      <c r="G4" s="141" t="s">
        <v>94</v>
      </c>
    </row>
    <row r="5" spans="1:19" s="213" customFormat="1" x14ac:dyDescent="0.25">
      <c r="A5" s="131"/>
      <c r="B5" s="50">
        <f>YT_ALL!B5</f>
        <v>42369</v>
      </c>
      <c r="C5" s="50">
        <f>YT_ALL!C5</f>
        <v>42735</v>
      </c>
      <c r="D5" s="50">
        <f>YT_ALL!D5</f>
        <v>43100</v>
      </c>
      <c r="E5" s="50">
        <f>YT_ALL!E5</f>
        <v>43465</v>
      </c>
      <c r="F5" s="50">
        <f>YT_ALL!F5</f>
        <v>43830</v>
      </c>
      <c r="G5" s="50">
        <f>YT_ALL!G5</f>
        <v>43861</v>
      </c>
    </row>
    <row r="6" spans="1:19" s="212" customFormat="1" x14ac:dyDescent="0.25">
      <c r="A6" s="233" t="s">
        <v>146</v>
      </c>
      <c r="B6" s="147">
        <f t="shared" ref="B6:G6" si="0">SUM(B$7+ B$8)</f>
        <v>1572.1801300194802</v>
      </c>
      <c r="C6" s="147">
        <f t="shared" si="0"/>
        <v>1929.80880008943</v>
      </c>
      <c r="D6" s="147">
        <f t="shared" si="0"/>
        <v>2141.8234015988101</v>
      </c>
      <c r="E6" s="147">
        <f t="shared" si="0"/>
        <v>2168.44766417245</v>
      </c>
      <c r="F6" s="147">
        <f t="shared" si="0"/>
        <v>1998.2958985262899</v>
      </c>
      <c r="G6" s="147">
        <f t="shared" si="0"/>
        <v>2079.0153526481799</v>
      </c>
    </row>
    <row r="7" spans="1:19" s="117" customFormat="1" x14ac:dyDescent="0.25">
      <c r="A7" s="20" t="str">
        <f>YT_ALL!A7</f>
        <v>Внутрішній борг</v>
      </c>
      <c r="B7" s="158">
        <f>YT_ALL!B7/DMLMLR</f>
        <v>529.46057801728</v>
      </c>
      <c r="C7" s="158">
        <f>YT_ALL!C7/DMLMLR</f>
        <v>689.73000579020004</v>
      </c>
      <c r="D7" s="158">
        <f>YT_ALL!D7/DMLMLR</f>
        <v>766.81175457264999</v>
      </c>
      <c r="E7" s="158">
        <f>YT_ALL!E7/DMLMLR</f>
        <v>771.43664018523998</v>
      </c>
      <c r="F7" s="158">
        <f>YT_ALL!F7/DMLMLR</f>
        <v>838.84791941263995</v>
      </c>
      <c r="G7" s="158">
        <f>YT_ALL!G7/DMLMLR</f>
        <v>830.58588017221996</v>
      </c>
    </row>
    <row r="8" spans="1:19" s="117" customFormat="1" x14ac:dyDescent="0.25">
      <c r="A8" s="20" t="str">
        <f>YT_ALL!A8</f>
        <v>Зовнішній борг</v>
      </c>
      <c r="B8" s="158">
        <f>YT_ALL!B8/DMLMLR</f>
        <v>1042.7195520022001</v>
      </c>
      <c r="C8" s="158">
        <f>YT_ALL!C8/DMLMLR</f>
        <v>1240.0787942992299</v>
      </c>
      <c r="D8" s="158">
        <f>YT_ALL!D8/DMLMLR</f>
        <v>1375.0116470261601</v>
      </c>
      <c r="E8" s="158">
        <f>YT_ALL!E8/DMLMLR</f>
        <v>1397.0110239872099</v>
      </c>
      <c r="F8" s="158">
        <f>YT_ALL!F8/DMLMLR</f>
        <v>1159.44797911365</v>
      </c>
      <c r="G8" s="158">
        <f>YT_ALL!G8/DMLMLR</f>
        <v>1248.42947247596</v>
      </c>
    </row>
    <row r="9" spans="1:19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9" x14ac:dyDescent="0.3">
      <c r="B10" s="103"/>
      <c r="C10" s="103"/>
      <c r="D10" s="103"/>
      <c r="E10" s="103"/>
      <c r="F10" s="103"/>
      <c r="G10" s="141" t="s">
        <v>92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s="79" customFormat="1" x14ac:dyDescent="0.3">
      <c r="A11" s="230"/>
      <c r="B11" s="50">
        <f>YT_ALL!B11</f>
        <v>42369</v>
      </c>
      <c r="C11" s="50">
        <f>YT_ALL!C11</f>
        <v>42735</v>
      </c>
      <c r="D11" s="50">
        <f>YT_ALL!D11</f>
        <v>43100</v>
      </c>
      <c r="E11" s="50">
        <f>YT_ALL!E11</f>
        <v>43465</v>
      </c>
      <c r="F11" s="50">
        <f>YT_ALL!F11</f>
        <v>43830</v>
      </c>
      <c r="G11" s="50">
        <f>YT_ALL!G11</f>
        <v>43861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spans="1:19" s="60" customFormat="1" x14ac:dyDescent="0.3">
      <c r="A12" s="233" t="s">
        <v>146</v>
      </c>
      <c r="B12" s="147">
        <f t="shared" ref="B12:G12" si="1">SUM(B$13+ B$14)</f>
        <v>65.505684905229998</v>
      </c>
      <c r="C12" s="147">
        <f t="shared" si="1"/>
        <v>70.972707080139998</v>
      </c>
      <c r="D12" s="147">
        <f t="shared" si="1"/>
        <v>76.310485066490003</v>
      </c>
      <c r="E12" s="147">
        <f t="shared" si="1"/>
        <v>78.316490487460001</v>
      </c>
      <c r="F12" s="147">
        <f t="shared" si="1"/>
        <v>84.36540679913</v>
      </c>
      <c r="G12" s="147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8" customFormat="1" x14ac:dyDescent="0.3">
      <c r="A13" s="20" t="str">
        <f>YT_ALL!A13</f>
        <v>Внутрішній борг</v>
      </c>
      <c r="B13" s="158">
        <f>YT_ALL!B13/DMLMLR</f>
        <v>22.060244326380001</v>
      </c>
      <c r="C13" s="158">
        <f>YT_ALL!C13/DMLMLR</f>
        <v>25.366246471259998</v>
      </c>
      <c r="D13" s="158">
        <f>YT_ALL!D13/DMLMLR</f>
        <v>27.320542348389999</v>
      </c>
      <c r="E13" s="158">
        <f>YT_ALL!E13/DMLMLR</f>
        <v>27.861502627389999</v>
      </c>
      <c r="F13" s="158">
        <f>YT_ALL!F13/DMLMLR</f>
        <v>35.415048399980002</v>
      </c>
      <c r="G13" s="158">
        <f>YT_ALL!G13/DMLMLR</f>
        <v>33.330626501360001</v>
      </c>
      <c r="H13" s="229"/>
      <c r="I13" s="229"/>
      <c r="J13" s="229"/>
      <c r="K13" s="229"/>
      <c r="L13" s="229"/>
      <c r="M13" s="229"/>
      <c r="N13" s="229"/>
      <c r="O13" s="229"/>
      <c r="P13" s="229"/>
      <c r="Q13" s="229"/>
    </row>
    <row r="14" spans="1:19" s="248" customFormat="1" x14ac:dyDescent="0.3">
      <c r="A14" s="20" t="str">
        <f>YT_ALL!A14</f>
        <v>Зовнішній борг</v>
      </c>
      <c r="B14" s="158">
        <f>YT_ALL!B14/DMLMLR</f>
        <v>43.445440578849997</v>
      </c>
      <c r="C14" s="158">
        <f>YT_ALL!C14/DMLMLR</f>
        <v>45.606460608879999</v>
      </c>
      <c r="D14" s="158">
        <f>YT_ALL!D14/DMLMLR</f>
        <v>48.989942718099996</v>
      </c>
      <c r="E14" s="158">
        <f>YT_ALL!E14/DMLMLR</f>
        <v>50.454987860069998</v>
      </c>
      <c r="F14" s="158">
        <f>YT_ALL!F14/DMLMLR</f>
        <v>48.950358399149998</v>
      </c>
      <c r="G14" s="158">
        <f>YT_ALL!G14/DMLMLR</f>
        <v>50.098295015829997</v>
      </c>
      <c r="H14" s="229"/>
      <c r="I14" s="229"/>
      <c r="J14" s="229"/>
      <c r="K14" s="229"/>
      <c r="L14" s="229"/>
      <c r="M14" s="229"/>
      <c r="N14" s="229"/>
      <c r="O14" s="229"/>
      <c r="P14" s="229"/>
      <c r="Q14" s="229"/>
    </row>
    <row r="15" spans="1:19" x14ac:dyDescent="0.3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s="40" customFormat="1" x14ac:dyDescent="0.3">
      <c r="G16" s="141" t="s">
        <v>184</v>
      </c>
    </row>
    <row r="17" spans="1:19" s="79" customFormat="1" x14ac:dyDescent="0.3">
      <c r="A17" s="230"/>
      <c r="B17" s="50">
        <f>YT_ALL!B17</f>
        <v>42369</v>
      </c>
      <c r="C17" s="50">
        <f>YT_ALL!C17</f>
        <v>42735</v>
      </c>
      <c r="D17" s="50">
        <f>YT_ALL!D17</f>
        <v>43100</v>
      </c>
      <c r="E17" s="50">
        <f>YT_ALL!E17</f>
        <v>43465</v>
      </c>
      <c r="F17" s="50">
        <f>YT_ALL!F17</f>
        <v>43830</v>
      </c>
      <c r="G17" s="50">
        <f>YT_ALL!G17</f>
        <v>43861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  <row r="18" spans="1:19" s="60" customFormat="1" x14ac:dyDescent="0.3">
      <c r="A18" s="233" t="s">
        <v>146</v>
      </c>
      <c r="B18" s="147">
        <f t="shared" ref="B18:G18" si="2">SUM(B$19+ B$20)</f>
        <v>1</v>
      </c>
      <c r="C18" s="147">
        <f t="shared" si="2"/>
        <v>1</v>
      </c>
      <c r="D18" s="147">
        <f t="shared" si="2"/>
        <v>1</v>
      </c>
      <c r="E18" s="147">
        <f t="shared" si="2"/>
        <v>1</v>
      </c>
      <c r="F18" s="147">
        <f t="shared" si="2"/>
        <v>1</v>
      </c>
      <c r="G18" s="147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8" customFormat="1" x14ac:dyDescent="0.3">
      <c r="A19" s="20" t="str">
        <f>YT_ALL!A19</f>
        <v>Внутрішній борг</v>
      </c>
      <c r="B19" s="241">
        <f>YT_ALL!B19</f>
        <v>0.33676800000000001</v>
      </c>
      <c r="C19" s="241">
        <f>YT_ALL!C19</f>
        <v>0.357408</v>
      </c>
      <c r="D19" s="241">
        <f>YT_ALL!D19</f>
        <v>0.358018</v>
      </c>
      <c r="E19" s="241">
        <f>YT_ALL!E19</f>
        <v>0.35575499999999999</v>
      </c>
      <c r="F19" s="241">
        <f>YT_ALL!F19</f>
        <v>0.41978199999999999</v>
      </c>
      <c r="G19" s="241">
        <f>YT_ALL!G19</f>
        <v>0.399509</v>
      </c>
      <c r="H19" s="229"/>
      <c r="I19" s="229"/>
      <c r="J19" s="229"/>
      <c r="K19" s="229"/>
      <c r="L19" s="229"/>
      <c r="M19" s="229"/>
      <c r="N19" s="229"/>
      <c r="O19" s="229"/>
      <c r="P19" s="229"/>
      <c r="Q19" s="229"/>
    </row>
    <row r="20" spans="1:19" s="248" customFormat="1" x14ac:dyDescent="0.3">
      <c r="A20" s="20" t="str">
        <f>YT_ALL!A20</f>
        <v>Зовнішній борг</v>
      </c>
      <c r="B20" s="241">
        <f>YT_ALL!B20</f>
        <v>0.66323200000000004</v>
      </c>
      <c r="C20" s="241">
        <f>YT_ALL!C20</f>
        <v>0.64259200000000005</v>
      </c>
      <c r="D20" s="241">
        <f>YT_ALL!D20</f>
        <v>0.64198200000000005</v>
      </c>
      <c r="E20" s="241">
        <f>YT_ALL!E20</f>
        <v>0.64424499999999996</v>
      </c>
      <c r="F20" s="241">
        <f>YT_ALL!F20</f>
        <v>0.58021800000000001</v>
      </c>
      <c r="G20" s="241">
        <f>YT_ALL!G20</f>
        <v>0.600491</v>
      </c>
      <c r="H20" s="229"/>
      <c r="I20" s="229"/>
      <c r="J20" s="229"/>
      <c r="K20" s="229"/>
      <c r="L20" s="229"/>
      <c r="M20" s="229"/>
      <c r="N20" s="229"/>
      <c r="O20" s="229"/>
      <c r="P20" s="229"/>
      <c r="Q20" s="229"/>
    </row>
    <row r="21" spans="1:19" x14ac:dyDescent="0.3">
      <c r="A21" s="257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9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9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s="40" customFormat="1" x14ac:dyDescent="0.3"/>
    <row r="26" spans="1:19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x14ac:dyDescent="0.3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x14ac:dyDescent="0.3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x14ac:dyDescent="0.3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x14ac:dyDescent="0.3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09375" defaultRowHeight="13.8" x14ac:dyDescent="0.3"/>
  <cols>
    <col min="1" max="1" width="52.6640625" style="121" bestFit="1" customWidth="1"/>
    <col min="2" max="7" width="11.6640625" style="121" customWidth="1"/>
    <col min="8" max="16384" width="9.109375" style="121"/>
  </cols>
  <sheetData>
    <row r="2" spans="1:19" ht="18" x14ac:dyDescent="0.35">
      <c r="A2" s="5" t="s">
        <v>191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4" spans="1:19" s="110" customFormat="1" x14ac:dyDescent="0.3">
      <c r="G4" s="141" t="s">
        <v>94</v>
      </c>
    </row>
    <row r="5" spans="1:19" s="213" customFormat="1" x14ac:dyDescent="0.25">
      <c r="A5" s="131"/>
      <c r="B5" s="50">
        <f>YT_ALL!B5</f>
        <v>42369</v>
      </c>
      <c r="C5" s="50">
        <f>YT_ALL!C5</f>
        <v>42735</v>
      </c>
      <c r="D5" s="50">
        <f>YT_ALL!D5</f>
        <v>43100</v>
      </c>
      <c r="E5" s="50">
        <f>YT_ALL!E5</f>
        <v>43465</v>
      </c>
      <c r="F5" s="50">
        <f>YT_ALL!F5</f>
        <v>43830</v>
      </c>
      <c r="G5" s="50">
        <f>YT_ALL!G5</f>
        <v>43861</v>
      </c>
    </row>
    <row r="6" spans="1:19" s="212" customFormat="1" x14ac:dyDescent="0.25">
      <c r="A6" s="233" t="s">
        <v>146</v>
      </c>
      <c r="B6" s="147">
        <f t="shared" ref="B6:G6" si="0">SUM(B$7+ B$8)</f>
        <v>1572.18013001948</v>
      </c>
      <c r="C6" s="147">
        <f t="shared" si="0"/>
        <v>1929.80880008943</v>
      </c>
      <c r="D6" s="147">
        <f t="shared" si="0"/>
        <v>2141.8234015988101</v>
      </c>
      <c r="E6" s="147">
        <f t="shared" si="0"/>
        <v>2168.44766417245</v>
      </c>
      <c r="F6" s="147">
        <f t="shared" si="0"/>
        <v>1998.2958985262899</v>
      </c>
      <c r="G6" s="147">
        <f t="shared" si="0"/>
        <v>2079.0153526481799</v>
      </c>
    </row>
    <row r="7" spans="1:19" s="117" customFormat="1" x14ac:dyDescent="0.25">
      <c r="A7" s="20" t="str">
        <f>YK_ALL!A7</f>
        <v>Державний борг</v>
      </c>
      <c r="B7" s="158">
        <f>YK_ALL!B7/DMLMLR</f>
        <v>1334.27157232031</v>
      </c>
      <c r="C7" s="158">
        <f>YK_ALL!C7/DMLMLR</f>
        <v>1650.8332522282999</v>
      </c>
      <c r="D7" s="158">
        <f>YK_ALL!D7/DMLMLR</f>
        <v>1833.70983091682</v>
      </c>
      <c r="E7" s="158">
        <f>YK_ALL!E7/DMLMLR</f>
        <v>1860.29109558508</v>
      </c>
      <c r="F7" s="158">
        <f>YK_ALL!F7/DMLMLR</f>
        <v>1761.3691300503899</v>
      </c>
      <c r="G7" s="158">
        <f>YK_ALL!G7/DMLMLR</f>
        <v>1832.51430685081</v>
      </c>
    </row>
    <row r="8" spans="1:19" s="117" customFormat="1" x14ac:dyDescent="0.25">
      <c r="A8" s="20" t="str">
        <f>YK_ALL!A8</f>
        <v>Гарантований державою борг</v>
      </c>
      <c r="B8" s="158">
        <f>YK_ALL!B8/DMLMLR</f>
        <v>237.90855769916999</v>
      </c>
      <c r="C8" s="158">
        <f>YK_ALL!C8/DMLMLR</f>
        <v>278.97554786113</v>
      </c>
      <c r="D8" s="158">
        <f>YK_ALL!D8/DMLMLR</f>
        <v>308.11357068198998</v>
      </c>
      <c r="E8" s="158">
        <f>YK_ALL!E8/DMLMLR</f>
        <v>308.15656858736997</v>
      </c>
      <c r="F8" s="158">
        <f>YK_ALL!F8/DMLMLR</f>
        <v>236.92676847589999</v>
      </c>
      <c r="G8" s="158">
        <f>YK_ALL!G8/DMLMLR</f>
        <v>246.50104579737001</v>
      </c>
    </row>
    <row r="9" spans="1:19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9" x14ac:dyDescent="0.3">
      <c r="B10" s="103"/>
      <c r="C10" s="103"/>
      <c r="D10" s="103"/>
      <c r="E10" s="103"/>
      <c r="F10" s="103"/>
      <c r="G10" s="141" t="s">
        <v>92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s="79" customFormat="1" x14ac:dyDescent="0.3">
      <c r="A11" s="230"/>
      <c r="B11" s="50">
        <f>YT_ALL!B11</f>
        <v>42369</v>
      </c>
      <c r="C11" s="50">
        <f>YT_ALL!C11</f>
        <v>42735</v>
      </c>
      <c r="D11" s="50">
        <f>YT_ALL!D11</f>
        <v>43100</v>
      </c>
      <c r="E11" s="50">
        <f>YT_ALL!E11</f>
        <v>43465</v>
      </c>
      <c r="F11" s="50">
        <f>YT_ALL!F11</f>
        <v>43830</v>
      </c>
      <c r="G11" s="50">
        <f>YT_ALL!G11</f>
        <v>43861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spans="1:19" s="60" customFormat="1" x14ac:dyDescent="0.3">
      <c r="A12" s="233" t="s">
        <v>146</v>
      </c>
      <c r="B12" s="147">
        <f t="shared" ref="B12:G12" si="1">SUM(B$13+ B$14)</f>
        <v>65.505684905229998</v>
      </c>
      <c r="C12" s="147">
        <f t="shared" si="1"/>
        <v>70.972707080139998</v>
      </c>
      <c r="D12" s="147">
        <f t="shared" si="1"/>
        <v>76.310485066490003</v>
      </c>
      <c r="E12" s="147">
        <f t="shared" si="1"/>
        <v>78.316490487460001</v>
      </c>
      <c r="F12" s="147">
        <f t="shared" si="1"/>
        <v>84.36540679913</v>
      </c>
      <c r="G12" s="147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8" customFormat="1" x14ac:dyDescent="0.3">
      <c r="A13" s="20" t="str">
        <f>YK_ALL!A13</f>
        <v>Державний борг</v>
      </c>
      <c r="B13" s="158">
        <f>YK_ALL!B13/DMLMLR</f>
        <v>55.593103821630002</v>
      </c>
      <c r="C13" s="158">
        <f>YK_ALL!C13/DMLMLR</f>
        <v>60.712804731310001</v>
      </c>
      <c r="D13" s="158">
        <f>YK_ALL!D13/DMLMLR</f>
        <v>65.332784469550006</v>
      </c>
      <c r="E13" s="158">
        <f>YK_ALL!E13/DMLMLR</f>
        <v>67.186989245060005</v>
      </c>
      <c r="F13" s="158">
        <f>YK_ALL!F13/DMLMLR</f>
        <v>74.362672359849995</v>
      </c>
      <c r="G13" s="158">
        <f>YK_ALL!G13/DMLMLR</f>
        <v>73.537067482699996</v>
      </c>
      <c r="H13" s="229"/>
      <c r="I13" s="229"/>
      <c r="J13" s="229"/>
      <c r="K13" s="229"/>
      <c r="L13" s="229"/>
      <c r="M13" s="229"/>
      <c r="N13" s="229"/>
      <c r="O13" s="229"/>
      <c r="P13" s="229"/>
      <c r="Q13" s="229"/>
    </row>
    <row r="14" spans="1:19" s="248" customFormat="1" x14ac:dyDescent="0.3">
      <c r="A14" s="20" t="str">
        <f>YK_ALL!A14</f>
        <v>Гарантований державою борг</v>
      </c>
      <c r="B14" s="158">
        <f>YK_ALL!B14/DMLMLR</f>
        <v>9.9125810835999992</v>
      </c>
      <c r="C14" s="158">
        <f>YK_ALL!C14/DMLMLR</f>
        <v>10.25990234883</v>
      </c>
      <c r="D14" s="158">
        <f>YK_ALL!D14/DMLMLR</f>
        <v>10.97770059694</v>
      </c>
      <c r="E14" s="158">
        <f>YK_ALL!E14/DMLMLR</f>
        <v>11.1295012424</v>
      </c>
      <c r="F14" s="158">
        <f>YK_ALL!F14/DMLMLR</f>
        <v>10.002734439279999</v>
      </c>
      <c r="G14" s="158">
        <f>YK_ALL!G14/DMLMLR</f>
        <v>9.8918540344900006</v>
      </c>
      <c r="H14" s="229"/>
      <c r="I14" s="229"/>
      <c r="J14" s="229"/>
      <c r="K14" s="229"/>
      <c r="L14" s="229"/>
      <c r="M14" s="229"/>
      <c r="N14" s="229"/>
      <c r="O14" s="229"/>
      <c r="P14" s="229"/>
      <c r="Q14" s="229"/>
    </row>
    <row r="15" spans="1:19" x14ac:dyDescent="0.3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s="40" customFormat="1" x14ac:dyDescent="0.3">
      <c r="G16" s="141" t="s">
        <v>184</v>
      </c>
    </row>
    <row r="17" spans="1:19" s="79" customFormat="1" x14ac:dyDescent="0.3">
      <c r="A17" s="230"/>
      <c r="B17" s="50">
        <f>YT_ALL!B17</f>
        <v>42369</v>
      </c>
      <c r="C17" s="50">
        <f>YT_ALL!C17</f>
        <v>42735</v>
      </c>
      <c r="D17" s="50">
        <f>YT_ALL!D17</f>
        <v>43100</v>
      </c>
      <c r="E17" s="50">
        <f>YT_ALL!E17</f>
        <v>43465</v>
      </c>
      <c r="F17" s="50">
        <f>YT_ALL!F17</f>
        <v>43830</v>
      </c>
      <c r="G17" s="50">
        <f>YT_ALL!G17</f>
        <v>43861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  <row r="18" spans="1:19" s="60" customFormat="1" x14ac:dyDescent="0.3">
      <c r="A18" s="233" t="s">
        <v>146</v>
      </c>
      <c r="B18" s="147">
        <f t="shared" ref="B18:G18" si="2">SUM(B$19+ B$20)</f>
        <v>1</v>
      </c>
      <c r="C18" s="147">
        <f t="shared" si="2"/>
        <v>1</v>
      </c>
      <c r="D18" s="147">
        <f t="shared" si="2"/>
        <v>1</v>
      </c>
      <c r="E18" s="147">
        <f t="shared" si="2"/>
        <v>1</v>
      </c>
      <c r="F18" s="147">
        <f t="shared" si="2"/>
        <v>1</v>
      </c>
      <c r="G18" s="147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8" customFormat="1" x14ac:dyDescent="0.3">
      <c r="A19" s="20" t="str">
        <f>YK_ALL!A19</f>
        <v>Державний борг</v>
      </c>
      <c r="B19" s="158">
        <f>YK_ALL!B19</f>
        <v>0.84867599999999999</v>
      </c>
      <c r="C19" s="158">
        <f>YK_ALL!C19</f>
        <v>0.85543899999999995</v>
      </c>
      <c r="D19" s="158">
        <f>YK_ALL!D19</f>
        <v>0.85614400000000002</v>
      </c>
      <c r="E19" s="158">
        <f>YK_ALL!E19</f>
        <v>0.85789099999999996</v>
      </c>
      <c r="F19" s="158">
        <f>YK_ALL!F19</f>
        <v>0.881436</v>
      </c>
      <c r="G19" s="158">
        <f>YK_ALL!G19</f>
        <v>0.88143400000000005</v>
      </c>
      <c r="H19" s="229"/>
      <c r="I19" s="229"/>
      <c r="J19" s="229"/>
      <c r="K19" s="229"/>
      <c r="L19" s="229"/>
      <c r="M19" s="229"/>
      <c r="N19" s="229"/>
      <c r="O19" s="229"/>
      <c r="P19" s="229"/>
      <c r="Q19" s="229"/>
    </row>
    <row r="20" spans="1:19" s="248" customFormat="1" x14ac:dyDescent="0.3">
      <c r="A20" s="20" t="str">
        <f>YK_ALL!A20</f>
        <v>Гарантований державою борг</v>
      </c>
      <c r="B20" s="158">
        <f>YK_ALL!B20</f>
        <v>0.15132399999999999</v>
      </c>
      <c r="C20" s="158">
        <f>YK_ALL!C20</f>
        <v>0.144561</v>
      </c>
      <c r="D20" s="158">
        <f>YK_ALL!D20</f>
        <v>0.14385600000000001</v>
      </c>
      <c r="E20" s="158">
        <f>YK_ALL!E20</f>
        <v>0.14210900000000001</v>
      </c>
      <c r="F20" s="158">
        <f>YK_ALL!F20</f>
        <v>0.118564</v>
      </c>
      <c r="G20" s="158">
        <f>YK_ALL!G20</f>
        <v>0.118566</v>
      </c>
      <c r="H20" s="229"/>
      <c r="I20" s="229"/>
      <c r="J20" s="229"/>
      <c r="K20" s="229"/>
      <c r="L20" s="229"/>
      <c r="M20" s="229"/>
      <c r="N20" s="229"/>
      <c r="O20" s="229"/>
      <c r="P20" s="229"/>
      <c r="Q20" s="229"/>
    </row>
    <row r="21" spans="1:19" x14ac:dyDescent="0.3">
      <c r="A21" s="257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9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9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s="40" customFormat="1" x14ac:dyDescent="0.3"/>
    <row r="26" spans="1:19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x14ac:dyDescent="0.3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x14ac:dyDescent="0.3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x14ac:dyDescent="0.3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x14ac:dyDescent="0.3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09375" defaultRowHeight="13.8" x14ac:dyDescent="0.3"/>
  <cols>
    <col min="1" max="1" width="52.6640625" style="121" bestFit="1" customWidth="1"/>
    <col min="2" max="3" width="13.5546875" style="121" bestFit="1" customWidth="1"/>
    <col min="4" max="4" width="14" style="121" bestFit="1" customWidth="1"/>
    <col min="5" max="7" width="14.5546875" style="121" bestFit="1" customWidth="1"/>
    <col min="8" max="16384" width="9.109375" style="121"/>
  </cols>
  <sheetData>
    <row r="2" spans="1:19" ht="18" x14ac:dyDescent="0.35">
      <c r="A2" s="5" t="s">
        <v>191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G4" s="110" t="str">
        <f>VALUAH</f>
        <v>млрд. грн</v>
      </c>
    </row>
    <row r="5" spans="1:19" s="213" customFormat="1" x14ac:dyDescent="0.25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12" customFormat="1" x14ac:dyDescent="0.25">
      <c r="A6" s="233" t="s">
        <v>146</v>
      </c>
      <c r="B6" s="147">
        <f t="shared" ref="B6:G6" si="0">SUM(B$7+ B$8)</f>
        <v>1572.18013001948</v>
      </c>
      <c r="C6" s="147">
        <f t="shared" si="0"/>
        <v>1929.80880008943</v>
      </c>
      <c r="D6" s="147">
        <f t="shared" si="0"/>
        <v>2141.8234015988101</v>
      </c>
      <c r="E6" s="147">
        <f t="shared" si="0"/>
        <v>2168.44766417245</v>
      </c>
      <c r="F6" s="147">
        <f t="shared" si="0"/>
        <v>1998.2958985262899</v>
      </c>
      <c r="G6" s="147">
        <f t="shared" si="0"/>
        <v>2079.0153526481799</v>
      </c>
    </row>
    <row r="7" spans="1:19" s="117" customFormat="1" x14ac:dyDescent="0.25">
      <c r="A7" s="76" t="s">
        <v>66</v>
      </c>
      <c r="B7" s="158">
        <v>1334.27157232031</v>
      </c>
      <c r="C7" s="158">
        <v>1650.8332522282999</v>
      </c>
      <c r="D7" s="158">
        <v>1833.70983091682</v>
      </c>
      <c r="E7" s="158">
        <v>1860.29109558508</v>
      </c>
      <c r="F7" s="158">
        <v>1761.3691300503899</v>
      </c>
      <c r="G7" s="158">
        <v>1832.51430685081</v>
      </c>
    </row>
    <row r="8" spans="1:19" s="117" customFormat="1" x14ac:dyDescent="0.25">
      <c r="A8" s="76" t="s">
        <v>14</v>
      </c>
      <c r="B8" s="158">
        <v>237.90855769916999</v>
      </c>
      <c r="C8" s="158">
        <v>278.97554786113</v>
      </c>
      <c r="D8" s="158">
        <v>308.11357068198998</v>
      </c>
      <c r="E8" s="158">
        <v>308.15656858736997</v>
      </c>
      <c r="F8" s="158">
        <v>236.92676847589999</v>
      </c>
      <c r="G8" s="158">
        <v>246.50104579737001</v>
      </c>
    </row>
    <row r="9" spans="1:19" x14ac:dyDescent="0.3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9" x14ac:dyDescent="0.3">
      <c r="B10" s="103"/>
      <c r="C10" s="103"/>
      <c r="D10" s="103"/>
      <c r="E10" s="103"/>
      <c r="F10" s="103"/>
      <c r="G10" s="110" t="str">
        <f>VALUSD</f>
        <v>млрд. дол. США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s="79" customFormat="1" x14ac:dyDescent="0.3">
      <c r="A11" s="9"/>
      <c r="B11" s="50">
        <v>42369</v>
      </c>
      <c r="C11" s="50">
        <v>42735</v>
      </c>
      <c r="D11" s="50">
        <v>43100</v>
      </c>
      <c r="E11" s="50">
        <v>43465</v>
      </c>
      <c r="F11" s="50">
        <v>43830</v>
      </c>
      <c r="G11" s="50">
        <v>43861</v>
      </c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</row>
    <row r="12" spans="1:19" s="60" customFormat="1" x14ac:dyDescent="0.3">
      <c r="A12" s="233" t="s">
        <v>146</v>
      </c>
      <c r="B12" s="147">
        <f t="shared" ref="B12:G12" si="1">SUM(B$13+ B$14)</f>
        <v>65.505684905229998</v>
      </c>
      <c r="C12" s="147">
        <f t="shared" si="1"/>
        <v>70.972707080139998</v>
      </c>
      <c r="D12" s="147">
        <f t="shared" si="1"/>
        <v>76.310485066490003</v>
      </c>
      <c r="E12" s="147">
        <f t="shared" si="1"/>
        <v>78.316490487460001</v>
      </c>
      <c r="F12" s="147">
        <f t="shared" si="1"/>
        <v>84.36540679913</v>
      </c>
      <c r="G12" s="147">
        <f t="shared" si="1"/>
        <v>83.428921517189991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9" s="248" customFormat="1" x14ac:dyDescent="0.3">
      <c r="A13" s="76" t="s">
        <v>66</v>
      </c>
      <c r="B13" s="51">
        <v>55.593103821630002</v>
      </c>
      <c r="C13" s="51">
        <v>60.712804731310001</v>
      </c>
      <c r="D13" s="51">
        <v>65.332784469550006</v>
      </c>
      <c r="E13" s="51">
        <v>67.186989245060005</v>
      </c>
      <c r="F13" s="51">
        <v>74.362672359849995</v>
      </c>
      <c r="G13" s="51">
        <v>73.537067482699996</v>
      </c>
      <c r="H13" s="229"/>
      <c r="I13" s="229"/>
      <c r="J13" s="229"/>
      <c r="K13" s="229"/>
      <c r="L13" s="229"/>
      <c r="M13" s="229"/>
      <c r="N13" s="229"/>
      <c r="O13" s="229"/>
      <c r="P13" s="229"/>
      <c r="Q13" s="229"/>
    </row>
    <row r="14" spans="1:19" s="248" customFormat="1" x14ac:dyDescent="0.3">
      <c r="A14" s="76" t="s">
        <v>14</v>
      </c>
      <c r="B14" s="51">
        <v>9.9125810835999992</v>
      </c>
      <c r="C14" s="51">
        <v>10.25990234883</v>
      </c>
      <c r="D14" s="51">
        <v>10.97770059694</v>
      </c>
      <c r="E14" s="51">
        <v>11.1295012424</v>
      </c>
      <c r="F14" s="51">
        <v>10.002734439279999</v>
      </c>
      <c r="G14" s="51">
        <v>9.8918540344900006</v>
      </c>
      <c r="H14" s="229"/>
      <c r="I14" s="229"/>
      <c r="J14" s="229"/>
      <c r="K14" s="229"/>
      <c r="L14" s="229"/>
      <c r="M14" s="229"/>
      <c r="N14" s="229"/>
      <c r="O14" s="229"/>
      <c r="P14" s="229"/>
      <c r="Q14" s="229"/>
    </row>
    <row r="15" spans="1:19" x14ac:dyDescent="0.3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s="40" customFormat="1" x14ac:dyDescent="0.3">
      <c r="G16" s="141" t="s">
        <v>184</v>
      </c>
    </row>
    <row r="17" spans="1:19" s="79" customFormat="1" x14ac:dyDescent="0.3">
      <c r="A17" s="9"/>
      <c r="B17" s="50">
        <v>42369</v>
      </c>
      <c r="C17" s="50">
        <v>42735</v>
      </c>
      <c r="D17" s="50">
        <v>43100</v>
      </c>
      <c r="E17" s="50">
        <v>43465</v>
      </c>
      <c r="F17" s="50">
        <v>43830</v>
      </c>
      <c r="G17" s="50">
        <v>43861</v>
      </c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</row>
    <row r="18" spans="1:19" s="60" customFormat="1" x14ac:dyDescent="0.3">
      <c r="A18" s="233" t="s">
        <v>146</v>
      </c>
      <c r="B18" s="147">
        <f t="shared" ref="B18:G18" si="2">SUM(B$19+ B$20)</f>
        <v>1</v>
      </c>
      <c r="C18" s="147">
        <f t="shared" si="2"/>
        <v>1</v>
      </c>
      <c r="D18" s="147">
        <f t="shared" si="2"/>
        <v>1</v>
      </c>
      <c r="E18" s="147">
        <f t="shared" si="2"/>
        <v>1</v>
      </c>
      <c r="F18" s="147">
        <f t="shared" si="2"/>
        <v>1</v>
      </c>
      <c r="G18" s="147">
        <f t="shared" si="2"/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9" s="248" customFormat="1" x14ac:dyDescent="0.3">
      <c r="A19" s="76" t="s">
        <v>66</v>
      </c>
      <c r="B19" s="126">
        <v>0.84867599999999999</v>
      </c>
      <c r="C19" s="126">
        <v>0.85543899999999995</v>
      </c>
      <c r="D19" s="126">
        <v>0.85614400000000002</v>
      </c>
      <c r="E19" s="126">
        <v>0.85789099999999996</v>
      </c>
      <c r="F19" s="126">
        <v>0.881436</v>
      </c>
      <c r="G19" s="126">
        <v>0.88143400000000005</v>
      </c>
      <c r="H19" s="229"/>
      <c r="I19" s="229"/>
      <c r="J19" s="229"/>
      <c r="K19" s="229"/>
      <c r="L19" s="229"/>
      <c r="M19" s="229"/>
      <c r="N19" s="229"/>
      <c r="O19" s="229"/>
      <c r="P19" s="229"/>
      <c r="Q19" s="229"/>
    </row>
    <row r="20" spans="1:19" s="248" customFormat="1" x14ac:dyDescent="0.3">
      <c r="A20" s="76" t="s">
        <v>14</v>
      </c>
      <c r="B20" s="126">
        <v>0.15132399999999999</v>
      </c>
      <c r="C20" s="126">
        <v>0.144561</v>
      </c>
      <c r="D20" s="126">
        <v>0.14385600000000001</v>
      </c>
      <c r="E20" s="126">
        <v>0.14210900000000001</v>
      </c>
      <c r="F20" s="126">
        <v>0.118564</v>
      </c>
      <c r="G20" s="126">
        <v>0.118566</v>
      </c>
      <c r="H20" s="229"/>
      <c r="I20" s="229"/>
      <c r="J20" s="229"/>
      <c r="K20" s="229"/>
      <c r="L20" s="229"/>
      <c r="M20" s="229"/>
      <c r="N20" s="229"/>
      <c r="O20" s="229"/>
      <c r="P20" s="229"/>
      <c r="Q20" s="229"/>
    </row>
    <row r="21" spans="1:19" x14ac:dyDescent="0.3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9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9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9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9" s="40" customFormat="1" x14ac:dyDescent="0.3"/>
    <row r="26" spans="1:19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9" x14ac:dyDescent="0.3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9" x14ac:dyDescent="0.3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9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9" x14ac:dyDescent="0.3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9" x14ac:dyDescent="0.3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9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2" sqref="A2:G2"/>
    </sheetView>
  </sheetViews>
  <sheetFormatPr defaultColWidth="9.109375" defaultRowHeight="13.8" outlineLevelRow="3" x14ac:dyDescent="0.3"/>
  <cols>
    <col min="1" max="1" width="52" style="121" customWidth="1"/>
    <col min="2" max="7" width="16.33203125" style="143" customWidth="1"/>
    <col min="8" max="16384" width="9.109375" style="121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B4" s="138"/>
      <c r="C4" s="138"/>
      <c r="D4" s="138"/>
      <c r="E4" s="138"/>
      <c r="F4" s="138"/>
      <c r="G4" s="110" t="str">
        <f>VALUAH</f>
        <v>млрд. грн</v>
      </c>
    </row>
    <row r="5" spans="1:19" s="213" customFormat="1" x14ac:dyDescent="0.25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12" customFormat="1" ht="31.2" x14ac:dyDescent="0.25">
      <c r="A6" s="18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7">
        <f t="shared" ref="B6:F6" si="0">B$7+B$80</f>
        <v>1572.18013001948</v>
      </c>
      <c r="C6" s="127">
        <f t="shared" si="0"/>
        <v>1929.80880008943</v>
      </c>
      <c r="D6" s="127">
        <f t="shared" si="0"/>
        <v>2141.8234015988101</v>
      </c>
      <c r="E6" s="127">
        <f t="shared" si="0"/>
        <v>2168.4476641724495</v>
      </c>
      <c r="F6" s="127">
        <f t="shared" si="0"/>
        <v>1998.2958985262901</v>
      </c>
      <c r="G6" s="127">
        <v>2079.0153526481799</v>
      </c>
    </row>
    <row r="7" spans="1:19" s="216" customFormat="1" ht="14.4" x14ac:dyDescent="0.25">
      <c r="A7" s="119" t="s">
        <v>66</v>
      </c>
      <c r="B7" s="208">
        <f t="shared" ref="B7:G7" si="1">B$8+B$48</f>
        <v>1334.27157232031</v>
      </c>
      <c r="C7" s="208">
        <f t="shared" si="1"/>
        <v>1650.8332522282999</v>
      </c>
      <c r="D7" s="208">
        <f t="shared" si="1"/>
        <v>1833.70983091682</v>
      </c>
      <c r="E7" s="208">
        <f t="shared" si="1"/>
        <v>1860.2910955850798</v>
      </c>
      <c r="F7" s="208">
        <f t="shared" si="1"/>
        <v>1761.3691300503901</v>
      </c>
      <c r="G7" s="208">
        <f t="shared" si="1"/>
        <v>1832.51430685081</v>
      </c>
    </row>
    <row r="8" spans="1:19" s="150" customFormat="1" ht="14.4" outlineLevel="1" x14ac:dyDescent="0.25">
      <c r="A8" s="189" t="s">
        <v>48</v>
      </c>
      <c r="B8" s="26">
        <f t="shared" ref="B8:G8" si="2">B$9+B$46</f>
        <v>508.00112311179004</v>
      </c>
      <c r="C8" s="26">
        <f t="shared" si="2"/>
        <v>670.64553054187002</v>
      </c>
      <c r="D8" s="26">
        <f t="shared" si="2"/>
        <v>753.3993864683199</v>
      </c>
      <c r="E8" s="26">
        <f t="shared" si="2"/>
        <v>761.09019182404984</v>
      </c>
      <c r="F8" s="26">
        <f t="shared" si="2"/>
        <v>829.49510481237996</v>
      </c>
      <c r="G8" s="26">
        <f t="shared" si="2"/>
        <v>821.22335906928004</v>
      </c>
    </row>
    <row r="9" spans="1:19" s="199" customFormat="1" outlineLevel="2" x14ac:dyDescent="0.25">
      <c r="A9" s="251" t="s">
        <v>187</v>
      </c>
      <c r="B9" s="152">
        <f t="shared" ref="B9:F9" si="3">SUM(B$10:B$45)</f>
        <v>505.35607266169006</v>
      </c>
      <c r="C9" s="152">
        <f t="shared" si="3"/>
        <v>668.13273261425002</v>
      </c>
      <c r="D9" s="152">
        <f t="shared" si="3"/>
        <v>751.01884106317993</v>
      </c>
      <c r="E9" s="152">
        <f t="shared" si="3"/>
        <v>758.84189894138979</v>
      </c>
      <c r="F9" s="152">
        <f t="shared" si="3"/>
        <v>827.37906445219994</v>
      </c>
      <c r="G9" s="152">
        <v>819.10731870910001</v>
      </c>
    </row>
    <row r="10" spans="1:19" s="117" customFormat="1" outlineLevel="3" x14ac:dyDescent="0.25">
      <c r="A10" s="218" t="s">
        <v>2</v>
      </c>
      <c r="B10" s="158">
        <v>9.8638000000000003E-2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</row>
    <row r="11" spans="1:19" outlineLevel="3" x14ac:dyDescent="0.3">
      <c r="A11" s="83" t="s">
        <v>51</v>
      </c>
      <c r="B11" s="98">
        <v>0</v>
      </c>
      <c r="C11" s="98">
        <v>0</v>
      </c>
      <c r="D11" s="98">
        <v>0</v>
      </c>
      <c r="E11" s="98">
        <v>11.731711274649999</v>
      </c>
      <c r="F11" s="98">
        <v>0</v>
      </c>
      <c r="G11" s="98">
        <v>0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outlineLevel="3" x14ac:dyDescent="0.3">
      <c r="A12" s="83" t="s">
        <v>136</v>
      </c>
      <c r="B12" s="98">
        <v>60.558463000000003</v>
      </c>
      <c r="C12" s="98">
        <v>74.832982999999999</v>
      </c>
      <c r="D12" s="98">
        <v>62.650438999999999</v>
      </c>
      <c r="E12" s="98">
        <v>62.650438999999999</v>
      </c>
      <c r="F12" s="98">
        <v>72.721914999999996</v>
      </c>
      <c r="G12" s="98">
        <v>72.721914999999996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outlineLevel="3" x14ac:dyDescent="0.3">
      <c r="A13" s="83" t="s">
        <v>195</v>
      </c>
      <c r="B13" s="98">
        <v>17.382981000000001</v>
      </c>
      <c r="C13" s="98">
        <v>17.382981000000001</v>
      </c>
      <c r="D13" s="98">
        <v>19.033000000000001</v>
      </c>
      <c r="E13" s="98">
        <v>19.033000000000001</v>
      </c>
      <c r="F13" s="98">
        <v>19.033000000000001</v>
      </c>
      <c r="G13" s="98">
        <v>19.033000000000001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outlineLevel="3" x14ac:dyDescent="0.3">
      <c r="A14" s="83" t="s">
        <v>31</v>
      </c>
      <c r="B14" s="98">
        <v>8.2837102117200008</v>
      </c>
      <c r="C14" s="98">
        <v>3.4775700000000001</v>
      </c>
      <c r="D14" s="98">
        <v>6.9027900000000004</v>
      </c>
      <c r="E14" s="98">
        <v>19.159217458000001</v>
      </c>
      <c r="F14" s="98">
        <v>37.771855741800003</v>
      </c>
      <c r="G14" s="98">
        <v>35.655356535899998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outlineLevel="3" x14ac:dyDescent="0.3">
      <c r="A15" s="83" t="s">
        <v>35</v>
      </c>
      <c r="B15" s="98">
        <v>12.5</v>
      </c>
      <c r="C15" s="98">
        <v>28.5</v>
      </c>
      <c r="D15" s="98">
        <v>36.5</v>
      </c>
      <c r="E15" s="98">
        <v>36.5</v>
      </c>
      <c r="F15" s="98">
        <v>36.5</v>
      </c>
      <c r="G15" s="98">
        <v>36.5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outlineLevel="3" x14ac:dyDescent="0.3">
      <c r="A16" s="83" t="s">
        <v>81</v>
      </c>
      <c r="B16" s="98">
        <v>13.11763</v>
      </c>
      <c r="C16" s="98">
        <v>37.117629999999998</v>
      </c>
      <c r="D16" s="98">
        <v>28.700001</v>
      </c>
      <c r="E16" s="98">
        <v>28.700001</v>
      </c>
      <c r="F16" s="98">
        <v>28.700001</v>
      </c>
      <c r="G16" s="98">
        <v>28.700001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outlineLevel="3" x14ac:dyDescent="0.3">
      <c r="A17" s="83" t="s">
        <v>128</v>
      </c>
      <c r="B17" s="98">
        <v>3.25</v>
      </c>
      <c r="C17" s="98">
        <v>51.25</v>
      </c>
      <c r="D17" s="98">
        <v>46.9</v>
      </c>
      <c r="E17" s="98">
        <v>46.9</v>
      </c>
      <c r="F17" s="98">
        <v>46.9</v>
      </c>
      <c r="G17" s="98">
        <v>46.9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outlineLevel="3" x14ac:dyDescent="0.3">
      <c r="A18" s="83" t="s">
        <v>188</v>
      </c>
      <c r="B18" s="98">
        <v>15.848839999999999</v>
      </c>
      <c r="C18" s="98">
        <v>42.789838000000003</v>
      </c>
      <c r="D18" s="98">
        <v>93.438657000000006</v>
      </c>
      <c r="E18" s="98">
        <v>93.438657000000006</v>
      </c>
      <c r="F18" s="98">
        <v>93.438657000000006</v>
      </c>
      <c r="G18" s="98">
        <v>93.438657000000006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7" outlineLevel="3" x14ac:dyDescent="0.3">
      <c r="A19" s="83" t="s">
        <v>26</v>
      </c>
      <c r="B19" s="98">
        <v>0</v>
      </c>
      <c r="C19" s="98">
        <v>0</v>
      </c>
      <c r="D19" s="98">
        <v>12.097744</v>
      </c>
      <c r="E19" s="98">
        <v>12.097744</v>
      </c>
      <c r="F19" s="98">
        <v>12.097744</v>
      </c>
      <c r="G19" s="98">
        <v>12.097744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7" outlineLevel="3" x14ac:dyDescent="0.3">
      <c r="A20" s="83" t="s">
        <v>76</v>
      </c>
      <c r="B20" s="98">
        <v>0</v>
      </c>
      <c r="C20" s="98">
        <v>0</v>
      </c>
      <c r="D20" s="98">
        <v>12.097744</v>
      </c>
      <c r="E20" s="98">
        <v>12.097744</v>
      </c>
      <c r="F20" s="98">
        <v>12.097744</v>
      </c>
      <c r="G20" s="98">
        <v>12.097744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7" outlineLevel="3" x14ac:dyDescent="0.3">
      <c r="A21" s="83" t="s">
        <v>165</v>
      </c>
      <c r="B21" s="98">
        <v>1.04892516</v>
      </c>
      <c r="C21" s="98">
        <v>29.257961406869999</v>
      </c>
      <c r="D21" s="98">
        <v>30.282912463799999</v>
      </c>
      <c r="E21" s="98">
        <v>37.421561873549997</v>
      </c>
      <c r="F21" s="98">
        <v>31.401890643400002</v>
      </c>
      <c r="G21" s="98">
        <v>18.706280892399999</v>
      </c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outlineLevel="3" x14ac:dyDescent="0.3">
      <c r="A22" s="83" t="s">
        <v>123</v>
      </c>
      <c r="B22" s="98">
        <v>0</v>
      </c>
      <c r="C22" s="98">
        <v>0</v>
      </c>
      <c r="D22" s="98">
        <v>12.097744</v>
      </c>
      <c r="E22" s="98">
        <v>12.097744</v>
      </c>
      <c r="F22" s="98">
        <v>12.097744</v>
      </c>
      <c r="G22" s="98">
        <v>12.097744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outlineLevel="3" x14ac:dyDescent="0.3">
      <c r="A23" s="83" t="s">
        <v>185</v>
      </c>
      <c r="B23" s="98">
        <v>0</v>
      </c>
      <c r="C23" s="98">
        <v>0</v>
      </c>
      <c r="D23" s="98">
        <v>12.097744</v>
      </c>
      <c r="E23" s="98">
        <v>12.097744</v>
      </c>
      <c r="F23" s="98">
        <v>12.097744</v>
      </c>
      <c r="G23" s="98">
        <v>12.097744</v>
      </c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outlineLevel="3" x14ac:dyDescent="0.3">
      <c r="A24" s="83" t="s">
        <v>207</v>
      </c>
      <c r="B24" s="98">
        <v>21.910342335999999</v>
      </c>
      <c r="C24" s="98">
        <v>64.353439528590002</v>
      </c>
      <c r="D24" s="98">
        <v>71.605224814419998</v>
      </c>
      <c r="E24" s="98">
        <v>19.184152653999998</v>
      </c>
      <c r="F24" s="98">
        <v>47.236592873600003</v>
      </c>
      <c r="G24" s="98">
        <v>45.9942916348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outlineLevel="3" x14ac:dyDescent="0.3">
      <c r="A25" s="83" t="s">
        <v>145</v>
      </c>
      <c r="B25" s="98">
        <v>0</v>
      </c>
      <c r="C25" s="98">
        <v>0</v>
      </c>
      <c r="D25" s="98">
        <v>12.097744</v>
      </c>
      <c r="E25" s="98">
        <v>12.097744</v>
      </c>
      <c r="F25" s="98">
        <v>12.097744</v>
      </c>
      <c r="G25" s="98">
        <v>12.097744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outlineLevel="3" x14ac:dyDescent="0.3">
      <c r="A26" s="83" t="s">
        <v>108</v>
      </c>
      <c r="B26" s="98">
        <v>0</v>
      </c>
      <c r="C26" s="98">
        <v>0</v>
      </c>
      <c r="D26" s="98">
        <v>12.097744</v>
      </c>
      <c r="E26" s="98">
        <v>12.097744</v>
      </c>
      <c r="F26" s="98">
        <v>12.097744</v>
      </c>
      <c r="G26" s="98">
        <v>12.097744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outlineLevel="3" x14ac:dyDescent="0.3">
      <c r="A27" s="83" t="s">
        <v>169</v>
      </c>
      <c r="B27" s="98">
        <v>0</v>
      </c>
      <c r="C27" s="98">
        <v>0</v>
      </c>
      <c r="D27" s="98">
        <v>12.097744</v>
      </c>
      <c r="E27" s="98">
        <v>12.097744</v>
      </c>
      <c r="F27" s="98">
        <v>12.097744</v>
      </c>
      <c r="G27" s="98">
        <v>12.097744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outlineLevel="3" x14ac:dyDescent="0.3">
      <c r="A28" s="83" t="s">
        <v>6</v>
      </c>
      <c r="B28" s="98">
        <v>0</v>
      </c>
      <c r="C28" s="98">
        <v>0</v>
      </c>
      <c r="D28" s="98">
        <v>12.097744</v>
      </c>
      <c r="E28" s="98">
        <v>12.097744</v>
      </c>
      <c r="F28" s="98">
        <v>12.097744</v>
      </c>
      <c r="G28" s="98">
        <v>12.097744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outlineLevel="3" x14ac:dyDescent="0.3">
      <c r="A29" s="83" t="s">
        <v>52</v>
      </c>
      <c r="B29" s="98">
        <v>0</v>
      </c>
      <c r="C29" s="98">
        <v>0</v>
      </c>
      <c r="D29" s="98">
        <v>12.097744</v>
      </c>
      <c r="E29" s="98">
        <v>12.097744</v>
      </c>
      <c r="F29" s="98">
        <v>12.097744</v>
      </c>
      <c r="G29" s="98">
        <v>12.097744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outlineLevel="3" x14ac:dyDescent="0.3">
      <c r="A30" s="83" t="s">
        <v>96</v>
      </c>
      <c r="B30" s="98">
        <v>0</v>
      </c>
      <c r="C30" s="98">
        <v>0</v>
      </c>
      <c r="D30" s="98">
        <v>12.097744</v>
      </c>
      <c r="E30" s="98">
        <v>12.097744</v>
      </c>
      <c r="F30" s="98">
        <v>12.097744</v>
      </c>
      <c r="G30" s="98">
        <v>12.097744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outlineLevel="3" x14ac:dyDescent="0.3">
      <c r="A31" s="83" t="s">
        <v>88</v>
      </c>
      <c r="B31" s="98">
        <v>0</v>
      </c>
      <c r="C31" s="98">
        <v>0</v>
      </c>
      <c r="D31" s="98">
        <v>12.097744</v>
      </c>
      <c r="E31" s="98">
        <v>12.097744</v>
      </c>
      <c r="F31" s="98">
        <v>12.097744</v>
      </c>
      <c r="G31" s="98">
        <v>12.097744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outlineLevel="3" x14ac:dyDescent="0.3">
      <c r="A32" s="83" t="s">
        <v>142</v>
      </c>
      <c r="B32" s="98">
        <v>0</v>
      </c>
      <c r="C32" s="98">
        <v>0</v>
      </c>
      <c r="D32" s="98">
        <v>12.097744</v>
      </c>
      <c r="E32" s="98">
        <v>12.097744</v>
      </c>
      <c r="F32" s="98">
        <v>12.097744</v>
      </c>
      <c r="G32" s="98">
        <v>12.097744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outlineLevel="3" x14ac:dyDescent="0.3">
      <c r="A33" s="83" t="s">
        <v>196</v>
      </c>
      <c r="B33" s="98">
        <v>0</v>
      </c>
      <c r="C33" s="98">
        <v>0</v>
      </c>
      <c r="D33" s="98">
        <v>12.097744</v>
      </c>
      <c r="E33" s="98">
        <v>12.097744</v>
      </c>
      <c r="F33" s="98">
        <v>12.097744</v>
      </c>
      <c r="G33" s="98">
        <v>12.097744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3" x14ac:dyDescent="0.3">
      <c r="A34" s="83" t="s">
        <v>32</v>
      </c>
      <c r="B34" s="98">
        <v>0</v>
      </c>
      <c r="C34" s="98">
        <v>0</v>
      </c>
      <c r="D34" s="98">
        <v>12.097744</v>
      </c>
      <c r="E34" s="98">
        <v>12.097744</v>
      </c>
      <c r="F34" s="98">
        <v>12.097744</v>
      </c>
      <c r="G34" s="98">
        <v>12.097744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3" x14ac:dyDescent="0.3">
      <c r="A35" s="83" t="s">
        <v>57</v>
      </c>
      <c r="B35" s="98">
        <v>0</v>
      </c>
      <c r="C35" s="98">
        <v>0.01</v>
      </c>
      <c r="D35" s="98">
        <v>0.54500000000000004</v>
      </c>
      <c r="E35" s="98">
        <v>6.6407129999999999</v>
      </c>
      <c r="F35" s="98">
        <v>0</v>
      </c>
      <c r="G35" s="98">
        <v>0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outlineLevel="3" x14ac:dyDescent="0.3">
      <c r="A36" s="83" t="s">
        <v>45</v>
      </c>
      <c r="B36" s="98">
        <v>43.377236129330001</v>
      </c>
      <c r="C36" s="98">
        <v>18.462385000000001</v>
      </c>
      <c r="D36" s="98">
        <v>45.0859284808</v>
      </c>
      <c r="E36" s="98">
        <v>62.88869382435</v>
      </c>
      <c r="F36" s="98">
        <v>79.853823193400004</v>
      </c>
      <c r="G36" s="98">
        <v>80.0887170572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outlineLevel="3" x14ac:dyDescent="0.3">
      <c r="A37" s="83" t="s">
        <v>44</v>
      </c>
      <c r="B37" s="98">
        <v>0</v>
      </c>
      <c r="C37" s="98">
        <v>0</v>
      </c>
      <c r="D37" s="98">
        <v>12.097751000000001</v>
      </c>
      <c r="E37" s="98">
        <v>12.097751000000001</v>
      </c>
      <c r="F37" s="98">
        <v>12.097751000000001</v>
      </c>
      <c r="G37" s="98">
        <v>12.097751000000001</v>
      </c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outlineLevel="3" x14ac:dyDescent="0.3">
      <c r="A38" s="83" t="s">
        <v>89</v>
      </c>
      <c r="B38" s="98">
        <v>15.04510672</v>
      </c>
      <c r="C38" s="98">
        <v>15.58553728</v>
      </c>
      <c r="D38" s="98">
        <v>0.03</v>
      </c>
      <c r="E38" s="98">
        <v>0.03</v>
      </c>
      <c r="F38" s="98">
        <v>7.03</v>
      </c>
      <c r="G38" s="98">
        <v>10.029999999999999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outlineLevel="3" x14ac:dyDescent="0.3">
      <c r="A39" s="83" t="s">
        <v>148</v>
      </c>
      <c r="B39" s="98">
        <v>149.03381210463999</v>
      </c>
      <c r="C39" s="98">
        <v>151.56965139879</v>
      </c>
      <c r="D39" s="98">
        <v>51.174533400000001</v>
      </c>
      <c r="E39" s="98">
        <v>39.370320200000002</v>
      </c>
      <c r="F39" s="98">
        <v>46.557594000000002</v>
      </c>
      <c r="G39" s="98">
        <v>45.943703588799998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outlineLevel="3" x14ac:dyDescent="0.3">
      <c r="A40" s="83" t="s">
        <v>153</v>
      </c>
      <c r="B40" s="98">
        <v>0</v>
      </c>
      <c r="C40" s="98">
        <v>0.21580099999999999</v>
      </c>
      <c r="D40" s="98">
        <v>10.87562790416</v>
      </c>
      <c r="E40" s="98">
        <v>8.97352198956</v>
      </c>
      <c r="F40" s="98">
        <v>0</v>
      </c>
      <c r="G40" s="98">
        <v>0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outlineLevel="3" x14ac:dyDescent="0.3">
      <c r="A41" s="83" t="s">
        <v>200</v>
      </c>
      <c r="B41" s="98">
        <v>27.1</v>
      </c>
      <c r="C41" s="98">
        <v>24.1</v>
      </c>
      <c r="D41" s="98">
        <v>7.8000999999999996</v>
      </c>
      <c r="E41" s="98">
        <v>5.8000999999999996</v>
      </c>
      <c r="F41" s="98">
        <v>39.665255999999999</v>
      </c>
      <c r="G41" s="98">
        <v>39.665255999999999</v>
      </c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outlineLevel="3" x14ac:dyDescent="0.3">
      <c r="A42" s="83" t="s">
        <v>39</v>
      </c>
      <c r="B42" s="98">
        <v>48.624791000000002</v>
      </c>
      <c r="C42" s="98">
        <v>44.739790999999997</v>
      </c>
      <c r="D42" s="98">
        <v>19.728459999999998</v>
      </c>
      <c r="E42" s="98">
        <v>17.873328999999998</v>
      </c>
      <c r="F42" s="98">
        <v>23.602312000000001</v>
      </c>
      <c r="G42" s="98">
        <v>28.763973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outlineLevel="3" x14ac:dyDescent="0.3">
      <c r="A43" s="83" t="s">
        <v>85</v>
      </c>
      <c r="B43" s="98">
        <v>31.301197999999999</v>
      </c>
      <c r="C43" s="98">
        <v>27.416198000000001</v>
      </c>
      <c r="D43" s="98">
        <v>18.899999999999999</v>
      </c>
      <c r="E43" s="98">
        <v>17.5</v>
      </c>
      <c r="F43" s="98">
        <v>17.5</v>
      </c>
      <c r="G43" s="98">
        <v>17.5</v>
      </c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outlineLevel="3" x14ac:dyDescent="0.3">
      <c r="A44" s="83" t="s">
        <v>186</v>
      </c>
      <c r="B44" s="98">
        <v>0</v>
      </c>
      <c r="C44" s="98">
        <v>0.19656699999999999</v>
      </c>
      <c r="D44" s="98">
        <v>0</v>
      </c>
      <c r="E44" s="98">
        <v>24.18031366728</v>
      </c>
      <c r="F44" s="98">
        <v>0</v>
      </c>
      <c r="G44" s="98">
        <v>0</v>
      </c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outlineLevel="3" x14ac:dyDescent="0.3">
      <c r="A45" s="83" t="s">
        <v>137</v>
      </c>
      <c r="B45" s="98">
        <v>36.874398999999997</v>
      </c>
      <c r="C45" s="98">
        <v>36.874398999999997</v>
      </c>
      <c r="D45" s="98">
        <v>19.399999999999999</v>
      </c>
      <c r="E45" s="98">
        <v>19.399999999999999</v>
      </c>
      <c r="F45" s="98">
        <v>18</v>
      </c>
      <c r="G45" s="98">
        <v>18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outlineLevel="2" x14ac:dyDescent="0.3">
      <c r="A46" s="55" t="s">
        <v>112</v>
      </c>
      <c r="B46" s="33">
        <f t="shared" ref="B46:F46" si="4">SUM(B$47:B$47)</f>
        <v>2.6450504500999998</v>
      </c>
      <c r="C46" s="33">
        <f t="shared" si="4"/>
        <v>2.5127979276199999</v>
      </c>
      <c r="D46" s="33">
        <f t="shared" si="4"/>
        <v>2.3805454051399999</v>
      </c>
      <c r="E46" s="33">
        <f t="shared" si="4"/>
        <v>2.2482928826599999</v>
      </c>
      <c r="F46" s="33">
        <f t="shared" si="4"/>
        <v>2.11604036018</v>
      </c>
      <c r="G46" s="33">
        <v>2.11604036018</v>
      </c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outlineLevel="3" x14ac:dyDescent="0.3">
      <c r="A47" s="83" t="s">
        <v>29</v>
      </c>
      <c r="B47" s="98">
        <v>2.6450504500999998</v>
      </c>
      <c r="C47" s="98">
        <v>2.5127979276199999</v>
      </c>
      <c r="D47" s="98">
        <v>2.3805454051399999</v>
      </c>
      <c r="E47" s="98">
        <v>2.2482928826599999</v>
      </c>
      <c r="F47" s="98">
        <v>2.11604036018</v>
      </c>
      <c r="G47" s="98">
        <v>2.11604036018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ht="14.4" outlineLevel="1" x14ac:dyDescent="0.3">
      <c r="A48" s="34" t="s">
        <v>61</v>
      </c>
      <c r="B48" s="243">
        <f t="shared" ref="B48:G48" si="5">B$49+B$56+B$64+B$69+B$78</f>
        <v>826.27044920852006</v>
      </c>
      <c r="C48" s="243">
        <f t="shared" si="5"/>
        <v>980.18772168643</v>
      </c>
      <c r="D48" s="243">
        <f t="shared" si="5"/>
        <v>1080.3104444485</v>
      </c>
      <c r="E48" s="243">
        <f t="shared" si="5"/>
        <v>1099.2009037610301</v>
      </c>
      <c r="F48" s="243">
        <f t="shared" si="5"/>
        <v>931.87402523801006</v>
      </c>
      <c r="G48" s="243">
        <f t="shared" si="5"/>
        <v>1011.2909477815299</v>
      </c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1:17" outlineLevel="2" x14ac:dyDescent="0.3">
      <c r="A49" s="55" t="s">
        <v>171</v>
      </c>
      <c r="B49" s="33">
        <f t="shared" ref="B49:F49" si="6">SUM(B$50:B$55)</f>
        <v>337.44926214065003</v>
      </c>
      <c r="C49" s="33">
        <f t="shared" si="6"/>
        <v>371.84654266849998</v>
      </c>
      <c r="D49" s="33">
        <f t="shared" si="6"/>
        <v>407.46798554671994</v>
      </c>
      <c r="E49" s="33">
        <f t="shared" si="6"/>
        <v>370.82150240537999</v>
      </c>
      <c r="F49" s="33">
        <f t="shared" si="6"/>
        <v>292.19705377347003</v>
      </c>
      <c r="G49" s="33">
        <v>304.90542440466999</v>
      </c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1:17" outlineLevel="3" x14ac:dyDescent="0.3">
      <c r="A50" s="83" t="s">
        <v>18</v>
      </c>
      <c r="B50" s="98">
        <v>57.953115089999997</v>
      </c>
      <c r="C50" s="98">
        <v>62.813954840000001</v>
      </c>
      <c r="D50" s="98">
        <v>94.122141439999993</v>
      </c>
      <c r="E50" s="98">
        <v>104.97379678</v>
      </c>
      <c r="F50" s="98">
        <v>87.456819999999993</v>
      </c>
      <c r="G50" s="98">
        <v>90.942581000000004</v>
      </c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1:17" outlineLevel="3" x14ac:dyDescent="0.3">
      <c r="A51" s="83" t="s">
        <v>53</v>
      </c>
      <c r="B51" s="98">
        <v>13.990699070510001</v>
      </c>
      <c r="C51" s="98">
        <v>16.072308696730001</v>
      </c>
      <c r="D51" s="98">
        <v>18.00200891203</v>
      </c>
      <c r="E51" s="98">
        <v>15.99855313966</v>
      </c>
      <c r="F51" s="98">
        <v>11.981281324319999</v>
      </c>
      <c r="G51" s="98">
        <v>12.580019672040001</v>
      </c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outlineLevel="3" x14ac:dyDescent="0.3">
      <c r="A52" s="83" t="s">
        <v>91</v>
      </c>
      <c r="B52" s="98">
        <v>12.53014511808</v>
      </c>
      <c r="C52" s="98">
        <v>14.522377756999999</v>
      </c>
      <c r="D52" s="98">
        <v>19.35682668782</v>
      </c>
      <c r="E52" s="98">
        <v>18.849402313100001</v>
      </c>
      <c r="F52" s="98">
        <v>18.590715185450001</v>
      </c>
      <c r="G52" s="98">
        <v>19.331684156840002</v>
      </c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1:17" outlineLevel="3" x14ac:dyDescent="0.3">
      <c r="A53" s="83" t="s">
        <v>126</v>
      </c>
      <c r="B53" s="98">
        <v>124.74709683247001</v>
      </c>
      <c r="C53" s="98">
        <v>137.4604736945</v>
      </c>
      <c r="D53" s="98">
        <v>137.87248958478</v>
      </c>
      <c r="E53" s="98">
        <v>135.05662434153999</v>
      </c>
      <c r="F53" s="98">
        <v>116.13319515038</v>
      </c>
      <c r="G53" s="98">
        <v>121.2510063932</v>
      </c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outlineLevel="3" x14ac:dyDescent="0.3">
      <c r="A54" s="83" t="s">
        <v>140</v>
      </c>
      <c r="B54" s="98">
        <v>128.20769715962001</v>
      </c>
      <c r="C54" s="98">
        <v>140.90985268125999</v>
      </c>
      <c r="D54" s="98">
        <v>137.94721835202</v>
      </c>
      <c r="E54" s="98">
        <v>95.545237728559997</v>
      </c>
      <c r="F54" s="98">
        <v>57.493439262499997</v>
      </c>
      <c r="G54" s="98">
        <v>60.230327709309996</v>
      </c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1:17" outlineLevel="3" x14ac:dyDescent="0.3">
      <c r="A55" s="83" t="s">
        <v>135</v>
      </c>
      <c r="B55" s="98">
        <v>2.0508869969999999E-2</v>
      </c>
      <c r="C55" s="98">
        <v>6.7574999009999998E-2</v>
      </c>
      <c r="D55" s="98">
        <v>0.16730057006999999</v>
      </c>
      <c r="E55" s="98">
        <v>0.39788810252000001</v>
      </c>
      <c r="F55" s="98">
        <v>0.54160285082000004</v>
      </c>
      <c r="G55" s="98">
        <v>0.56980547327999997</v>
      </c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outlineLevel="2" x14ac:dyDescent="0.3">
      <c r="A56" s="55" t="s">
        <v>43</v>
      </c>
      <c r="B56" s="33">
        <f t="shared" ref="B56:F56" si="7">SUM(B$57:B$63)</f>
        <v>32.70852715345</v>
      </c>
      <c r="C56" s="33">
        <f t="shared" si="7"/>
        <v>45.647504163770002</v>
      </c>
      <c r="D56" s="33">
        <f t="shared" si="7"/>
        <v>49.296237410669995</v>
      </c>
      <c r="E56" s="33">
        <f t="shared" si="7"/>
        <v>47.931220623000002</v>
      </c>
      <c r="F56" s="33">
        <f t="shared" si="7"/>
        <v>38.587261669610001</v>
      </c>
      <c r="G56" s="33">
        <v>40.561492256679998</v>
      </c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outlineLevel="3" x14ac:dyDescent="0.3">
      <c r="A57" s="83" t="s">
        <v>28</v>
      </c>
      <c r="B57" s="98">
        <v>6.9140144000000001</v>
      </c>
      <c r="C57" s="98">
        <v>8.0323875999999998</v>
      </c>
      <c r="D57" s="98">
        <v>8.9030299999999993</v>
      </c>
      <c r="E57" s="98">
        <v>8.1307875999999997</v>
      </c>
      <c r="F57" s="98">
        <v>3.6202200000000002</v>
      </c>
      <c r="G57" s="98">
        <v>3.7721200000000001</v>
      </c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outlineLevel="3" x14ac:dyDescent="0.3">
      <c r="A58" s="83" t="s">
        <v>50</v>
      </c>
      <c r="B58" s="98">
        <v>5.4281877029999999</v>
      </c>
      <c r="C58" s="98">
        <v>5.9832793529500004</v>
      </c>
      <c r="D58" s="98">
        <v>7.4875390536599999</v>
      </c>
      <c r="E58" s="98">
        <v>7.1863010601399999</v>
      </c>
      <c r="F58" s="98">
        <v>6.4320433100400001</v>
      </c>
      <c r="G58" s="98">
        <v>6.6884048576000001</v>
      </c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outlineLevel="3" x14ac:dyDescent="0.3">
      <c r="A59" s="83" t="s">
        <v>107</v>
      </c>
      <c r="B59" s="98">
        <v>0</v>
      </c>
      <c r="C59" s="98">
        <v>0</v>
      </c>
      <c r="D59" s="98">
        <v>0</v>
      </c>
      <c r="E59" s="98">
        <v>0</v>
      </c>
      <c r="F59" s="98">
        <v>0.15374539101000001</v>
      </c>
      <c r="G59" s="98">
        <v>0.15987321143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outlineLevel="3" x14ac:dyDescent="0.3">
      <c r="A60" s="83" t="s">
        <v>117</v>
      </c>
      <c r="B60" s="98">
        <v>14.540944745859999</v>
      </c>
      <c r="C60" s="98">
        <v>16.473740657730001</v>
      </c>
      <c r="D60" s="98">
        <v>17.004691528479999</v>
      </c>
      <c r="E60" s="98">
        <v>16.775096997630001</v>
      </c>
      <c r="F60" s="98">
        <v>14.350423071130001</v>
      </c>
      <c r="G60" s="98">
        <v>15.09768568886</v>
      </c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outlineLevel="3" x14ac:dyDescent="0.3">
      <c r="A61" s="83" t="s">
        <v>130</v>
      </c>
      <c r="B61" s="98">
        <v>0.216533956</v>
      </c>
      <c r="C61" s="98">
        <v>0.20657140273999999</v>
      </c>
      <c r="D61" s="98">
        <v>0.17323603973999999</v>
      </c>
      <c r="E61" s="98">
        <v>0.13144382978999999</v>
      </c>
      <c r="F61" s="98">
        <v>7.8694291629999996E-2</v>
      </c>
      <c r="G61" s="98">
        <v>8.2792101300000004E-2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outlineLevel="3" x14ac:dyDescent="0.3">
      <c r="A62" s="83" t="s">
        <v>205</v>
      </c>
      <c r="B62" s="98">
        <v>0</v>
      </c>
      <c r="C62" s="98">
        <v>0</v>
      </c>
      <c r="D62" s="98">
        <v>0</v>
      </c>
      <c r="E62" s="98">
        <v>0</v>
      </c>
      <c r="F62" s="98">
        <v>0.58780514750000001</v>
      </c>
      <c r="G62" s="98">
        <v>0.61123326047000004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outlineLevel="3" x14ac:dyDescent="0.3">
      <c r="A63" s="83" t="s">
        <v>25</v>
      </c>
      <c r="B63" s="98">
        <v>5.6088463485900002</v>
      </c>
      <c r="C63" s="98">
        <v>14.951525150349999</v>
      </c>
      <c r="D63" s="98">
        <v>15.727740788789999</v>
      </c>
      <c r="E63" s="98">
        <v>15.70759113544</v>
      </c>
      <c r="F63" s="98">
        <v>13.3643304583</v>
      </c>
      <c r="G63" s="98">
        <v>14.149383137019999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outlineLevel="2" x14ac:dyDescent="0.3">
      <c r="A64" s="55" t="s">
        <v>208</v>
      </c>
      <c r="B64" s="33">
        <f t="shared" ref="B64:F64" si="8">SUM(B$65:B$68)</f>
        <v>1.34076761E-3</v>
      </c>
      <c r="C64" s="33">
        <f t="shared" si="8"/>
        <v>1.453225E-3</v>
      </c>
      <c r="D64" s="33">
        <f t="shared" si="8"/>
        <v>1.71259423E-3</v>
      </c>
      <c r="E64" s="33">
        <f t="shared" si="8"/>
        <v>11.079828836580001</v>
      </c>
      <c r="F64" s="33">
        <f t="shared" si="8"/>
        <v>33.342212997930005</v>
      </c>
      <c r="G64" s="33">
        <v>34.671131494180003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outlineLevel="3" x14ac:dyDescent="0.3">
      <c r="A65" s="83" t="s">
        <v>62</v>
      </c>
      <c r="B65" s="98">
        <v>0</v>
      </c>
      <c r="C65" s="98">
        <v>0</v>
      </c>
      <c r="D65" s="98">
        <v>0</v>
      </c>
      <c r="E65" s="98">
        <v>0</v>
      </c>
      <c r="F65" s="98">
        <v>6.6055000000000001</v>
      </c>
      <c r="G65" s="98">
        <v>6.8687750000000003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outlineLevel="3" x14ac:dyDescent="0.3">
      <c r="A66" s="83" t="s">
        <v>183</v>
      </c>
      <c r="B66" s="98">
        <v>1.34076761E-3</v>
      </c>
      <c r="C66" s="98">
        <v>1.453225E-3</v>
      </c>
      <c r="D66" s="98">
        <v>1.71259423E-3</v>
      </c>
      <c r="E66" s="98">
        <v>1.6215184999999999E-3</v>
      </c>
      <c r="F66" s="98">
        <v>1.3509357200000001E-3</v>
      </c>
      <c r="G66" s="98">
        <v>1.4047798800000001E-3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1:17" outlineLevel="3" x14ac:dyDescent="0.3">
      <c r="A67" s="83" t="s">
        <v>170</v>
      </c>
      <c r="B67" s="98">
        <v>0</v>
      </c>
      <c r="C67" s="98">
        <v>0</v>
      </c>
      <c r="D67" s="98">
        <v>0</v>
      </c>
      <c r="E67" s="98">
        <v>0</v>
      </c>
      <c r="F67" s="98">
        <v>4.3171068115700004</v>
      </c>
      <c r="G67" s="98">
        <v>4.4891734675099997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1:17" outlineLevel="3" x14ac:dyDescent="0.3">
      <c r="A68" s="83" t="s">
        <v>202</v>
      </c>
      <c r="B68" s="98">
        <v>0</v>
      </c>
      <c r="C68" s="98">
        <v>0</v>
      </c>
      <c r="D68" s="98">
        <v>0</v>
      </c>
      <c r="E68" s="98">
        <v>11.07820731808</v>
      </c>
      <c r="F68" s="98">
        <v>22.418255250640001</v>
      </c>
      <c r="G68" s="98">
        <v>23.311778246789999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1:17" outlineLevel="2" x14ac:dyDescent="0.3">
      <c r="A69" s="55" t="s">
        <v>54</v>
      </c>
      <c r="B69" s="33">
        <f t="shared" ref="B69:F69" si="9">SUM(B$70:B$77)</f>
        <v>415.26993272281004</v>
      </c>
      <c r="C69" s="33">
        <f t="shared" si="9"/>
        <v>517.80448187716001</v>
      </c>
      <c r="D69" s="33">
        <f t="shared" si="9"/>
        <v>574.45951549287997</v>
      </c>
      <c r="E69" s="33">
        <f t="shared" si="9"/>
        <v>622.07978618407003</v>
      </c>
      <c r="F69" s="33">
        <f t="shared" si="9"/>
        <v>527.52570759700006</v>
      </c>
      <c r="G69" s="33">
        <v>589.01641282599996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1:17" outlineLevel="3" x14ac:dyDescent="0.3">
      <c r="A70" s="83" t="s">
        <v>114</v>
      </c>
      <c r="B70" s="98">
        <v>72.002001000000007</v>
      </c>
      <c r="C70" s="98">
        <v>81.572574000000003</v>
      </c>
      <c r="D70" s="98">
        <v>84.201668999999995</v>
      </c>
      <c r="E70" s="98">
        <v>83.064791999999997</v>
      </c>
      <c r="F70" s="98">
        <v>71.058599999999998</v>
      </c>
      <c r="G70" s="98">
        <v>74.758799999999994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1:17" outlineLevel="3" x14ac:dyDescent="0.3">
      <c r="A71" s="83" t="s">
        <v>160</v>
      </c>
      <c r="B71" s="98">
        <v>24.000667</v>
      </c>
      <c r="C71" s="98">
        <v>27.190857999999999</v>
      </c>
      <c r="D71" s="98">
        <v>28.067222999999998</v>
      </c>
      <c r="E71" s="98">
        <v>27.688264</v>
      </c>
      <c r="F71" s="98">
        <v>0</v>
      </c>
      <c r="G71" s="98">
        <v>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1:17" outlineLevel="3" x14ac:dyDescent="0.3">
      <c r="A72" s="83" t="s">
        <v>194</v>
      </c>
      <c r="B72" s="98">
        <v>319.26726472281001</v>
      </c>
      <c r="C72" s="98">
        <v>381.85019187716</v>
      </c>
      <c r="D72" s="98">
        <v>349.92173149287999</v>
      </c>
      <c r="E72" s="98">
        <v>345.19714618406999</v>
      </c>
      <c r="F72" s="98">
        <v>279.63773759700001</v>
      </c>
      <c r="G72" s="98">
        <v>294.19917782599998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1:17" outlineLevel="3" x14ac:dyDescent="0.3">
      <c r="A73" s="83" t="s">
        <v>172</v>
      </c>
      <c r="B73" s="98">
        <v>0</v>
      </c>
      <c r="C73" s="98">
        <v>27.190857999999999</v>
      </c>
      <c r="D73" s="98">
        <v>28.067222999999998</v>
      </c>
      <c r="E73" s="98">
        <v>27.688264</v>
      </c>
      <c r="F73" s="98">
        <v>23.686199999999999</v>
      </c>
      <c r="G73" s="98">
        <v>24.919599999999999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1:17" outlineLevel="3" x14ac:dyDescent="0.3">
      <c r="A74" s="83" t="s">
        <v>209</v>
      </c>
      <c r="B74" s="98">
        <v>0</v>
      </c>
      <c r="C74" s="98">
        <v>0</v>
      </c>
      <c r="D74" s="98">
        <v>84.201668999999995</v>
      </c>
      <c r="E74" s="98">
        <v>83.064791999999997</v>
      </c>
      <c r="F74" s="98">
        <v>71.058599999999998</v>
      </c>
      <c r="G74" s="98">
        <v>74.758799999999994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1:17" outlineLevel="3" x14ac:dyDescent="0.3">
      <c r="A75" s="83" t="s">
        <v>24</v>
      </c>
      <c r="B75" s="98">
        <v>0</v>
      </c>
      <c r="C75" s="98">
        <v>0</v>
      </c>
      <c r="D75" s="98">
        <v>0</v>
      </c>
      <c r="E75" s="98">
        <v>55.376528</v>
      </c>
      <c r="F75" s="98">
        <v>55.662570000000002</v>
      </c>
      <c r="G75" s="98">
        <v>58.561059999999998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 outlineLevel="3" x14ac:dyDescent="0.3">
      <c r="A76" s="83" t="s">
        <v>60</v>
      </c>
      <c r="B76" s="98">
        <v>0</v>
      </c>
      <c r="C76" s="98">
        <v>0</v>
      </c>
      <c r="D76" s="98">
        <v>0</v>
      </c>
      <c r="E76" s="98">
        <v>0</v>
      </c>
      <c r="F76" s="98">
        <v>26.422000000000001</v>
      </c>
      <c r="G76" s="98">
        <v>27.475100000000001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1:17" outlineLevel="3" x14ac:dyDescent="0.3">
      <c r="A77" s="83" t="s">
        <v>178</v>
      </c>
      <c r="B77" s="98">
        <v>0</v>
      </c>
      <c r="C77" s="98">
        <v>0</v>
      </c>
      <c r="D77" s="98">
        <v>0</v>
      </c>
      <c r="E77" s="98">
        <v>0</v>
      </c>
      <c r="F77" s="98">
        <v>0</v>
      </c>
      <c r="G77" s="98">
        <v>34.343874999999997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1:17" outlineLevel="2" x14ac:dyDescent="0.3">
      <c r="A78" s="55" t="s">
        <v>174</v>
      </c>
      <c r="B78" s="33">
        <f t="shared" ref="B78:F78" si="10">SUM(B$79:B$79)</f>
        <v>40.841386424</v>
      </c>
      <c r="C78" s="33">
        <f t="shared" si="10"/>
        <v>44.887739752000002</v>
      </c>
      <c r="D78" s="33">
        <f t="shared" si="10"/>
        <v>49.084993404000002</v>
      </c>
      <c r="E78" s="33">
        <f t="shared" si="10"/>
        <v>47.288565712</v>
      </c>
      <c r="F78" s="33">
        <f t="shared" si="10"/>
        <v>40.221789200000003</v>
      </c>
      <c r="G78" s="33">
        <v>42.1364868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1:17" outlineLevel="3" x14ac:dyDescent="0.3">
      <c r="A79" s="83" t="s">
        <v>140</v>
      </c>
      <c r="B79" s="98">
        <v>40.841386424</v>
      </c>
      <c r="C79" s="98">
        <v>44.887739752000002</v>
      </c>
      <c r="D79" s="98">
        <v>49.084993404000002</v>
      </c>
      <c r="E79" s="98">
        <v>47.288565712</v>
      </c>
      <c r="F79" s="98">
        <v>40.221789200000003</v>
      </c>
      <c r="G79" s="98">
        <v>42.1364868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1:17" ht="14.4" x14ac:dyDescent="0.3">
      <c r="A80" s="144" t="s">
        <v>14</v>
      </c>
      <c r="B80" s="43">
        <f t="shared" ref="B80:G80" si="11">B$81+B$96</f>
        <v>237.90855769916999</v>
      </c>
      <c r="C80" s="43">
        <f t="shared" si="11"/>
        <v>278.97554786113005</v>
      </c>
      <c r="D80" s="43">
        <f t="shared" si="11"/>
        <v>308.11357068199004</v>
      </c>
      <c r="E80" s="43">
        <f t="shared" si="11"/>
        <v>308.15656858736997</v>
      </c>
      <c r="F80" s="43">
        <f t="shared" si="11"/>
        <v>236.92676847590002</v>
      </c>
      <c r="G80" s="43">
        <f t="shared" si="11"/>
        <v>246.50104579737001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1:17" ht="14.4" outlineLevel="1" x14ac:dyDescent="0.3">
      <c r="A81" s="34" t="s">
        <v>48</v>
      </c>
      <c r="B81" s="243">
        <f t="shared" ref="B81:G81" si="12">B$82+B$90+B$94</f>
        <v>21.459454905489999</v>
      </c>
      <c r="C81" s="243">
        <f t="shared" si="12"/>
        <v>19.084475248330001</v>
      </c>
      <c r="D81" s="243">
        <f t="shared" si="12"/>
        <v>13.41236810433</v>
      </c>
      <c r="E81" s="243">
        <f t="shared" si="12"/>
        <v>10.346448361189999</v>
      </c>
      <c r="F81" s="243">
        <f t="shared" si="12"/>
        <v>9.3528146002600003</v>
      </c>
      <c r="G81" s="243">
        <f t="shared" si="12"/>
        <v>9.3625211029400006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1:17" outlineLevel="2" x14ac:dyDescent="0.3">
      <c r="A82" s="55" t="s">
        <v>187</v>
      </c>
      <c r="B82" s="33">
        <f t="shared" ref="B82:F82" si="13">SUM(B$83:B$89)</f>
        <v>16.400011599999999</v>
      </c>
      <c r="C82" s="33">
        <f t="shared" si="13"/>
        <v>15.9500116</v>
      </c>
      <c r="D82" s="33">
        <f t="shared" si="13"/>
        <v>8.9500115999999998</v>
      </c>
      <c r="E82" s="33">
        <f t="shared" si="13"/>
        <v>6.0000115999999997</v>
      </c>
      <c r="F82" s="33">
        <f t="shared" si="13"/>
        <v>4.1880116000000003</v>
      </c>
      <c r="G82" s="33">
        <v>4.1880116000000003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1:17" outlineLevel="3" x14ac:dyDescent="0.3">
      <c r="A83" s="83" t="s">
        <v>106</v>
      </c>
      <c r="B83" s="98">
        <v>1.1600000000000001E-5</v>
      </c>
      <c r="C83" s="98">
        <v>1.1600000000000001E-5</v>
      </c>
      <c r="D83" s="98">
        <v>1.1600000000000001E-5</v>
      </c>
      <c r="E83" s="98">
        <v>1.1600000000000001E-5</v>
      </c>
      <c r="F83" s="98">
        <v>1.1600000000000001E-5</v>
      </c>
      <c r="G83" s="98">
        <v>1.1600000000000001E-5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1:17" outlineLevel="3" x14ac:dyDescent="0.3">
      <c r="A84" s="83" t="s">
        <v>73</v>
      </c>
      <c r="B84" s="98">
        <v>1</v>
      </c>
      <c r="C84" s="98">
        <v>1</v>
      </c>
      <c r="D84" s="98">
        <v>1</v>
      </c>
      <c r="E84" s="98">
        <v>1</v>
      </c>
      <c r="F84" s="98">
        <v>2.1880000000000002</v>
      </c>
      <c r="G84" s="98">
        <v>2.1880000000000002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1:17" outlineLevel="3" x14ac:dyDescent="0.3">
      <c r="A85" s="83" t="s">
        <v>99</v>
      </c>
      <c r="B85" s="98">
        <v>3</v>
      </c>
      <c r="C85" s="98">
        <v>3</v>
      </c>
      <c r="D85" s="98">
        <v>2</v>
      </c>
      <c r="E85" s="98">
        <v>0</v>
      </c>
      <c r="F85" s="98">
        <v>0</v>
      </c>
      <c r="G85" s="98">
        <v>0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 outlineLevel="3" x14ac:dyDescent="0.3">
      <c r="A86" s="83" t="s">
        <v>1</v>
      </c>
      <c r="B86" s="98">
        <v>3.2</v>
      </c>
      <c r="C86" s="98">
        <v>3</v>
      </c>
      <c r="D86" s="98">
        <v>3</v>
      </c>
      <c r="E86" s="98">
        <v>3</v>
      </c>
      <c r="F86" s="98">
        <v>2</v>
      </c>
      <c r="G86" s="98">
        <v>2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1:17" outlineLevel="3" x14ac:dyDescent="0.3">
      <c r="A87" s="83" t="s">
        <v>147</v>
      </c>
      <c r="B87" s="98">
        <v>4.8</v>
      </c>
      <c r="C87" s="98">
        <v>4.8</v>
      </c>
      <c r="D87" s="98">
        <v>0</v>
      </c>
      <c r="E87" s="98">
        <v>0</v>
      </c>
      <c r="F87" s="98">
        <v>0</v>
      </c>
      <c r="G87" s="98">
        <v>0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1:17" outlineLevel="3" x14ac:dyDescent="0.3">
      <c r="A88" s="83" t="s">
        <v>97</v>
      </c>
      <c r="B88" s="98">
        <v>0.25</v>
      </c>
      <c r="C88" s="98">
        <v>0</v>
      </c>
      <c r="D88" s="98">
        <v>0</v>
      </c>
      <c r="E88" s="98">
        <v>0</v>
      </c>
      <c r="F88" s="98">
        <v>0</v>
      </c>
      <c r="G88" s="98">
        <v>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 outlineLevel="3" x14ac:dyDescent="0.3">
      <c r="A89" s="83" t="s">
        <v>0</v>
      </c>
      <c r="B89" s="98">
        <v>4.1500000000000004</v>
      </c>
      <c r="C89" s="98">
        <v>4.1500000000000004</v>
      </c>
      <c r="D89" s="98">
        <v>2.95</v>
      </c>
      <c r="E89" s="98">
        <v>2</v>
      </c>
      <c r="F89" s="98">
        <v>0</v>
      </c>
      <c r="G89" s="98">
        <v>0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1:17" outlineLevel="2" x14ac:dyDescent="0.3">
      <c r="A90" s="55" t="s">
        <v>112</v>
      </c>
      <c r="B90" s="33">
        <f t="shared" ref="B90:F90" si="14">SUM(B$91:B$93)</f>
        <v>5.0584886554899997</v>
      </c>
      <c r="C90" s="33">
        <f t="shared" si="14"/>
        <v>3.13350899833</v>
      </c>
      <c r="D90" s="33">
        <f t="shared" si="14"/>
        <v>4.46140185433</v>
      </c>
      <c r="E90" s="33">
        <f t="shared" si="14"/>
        <v>4.3454821111899999</v>
      </c>
      <c r="F90" s="33">
        <f t="shared" si="14"/>
        <v>5.1638483502600003</v>
      </c>
      <c r="G90" s="33">
        <v>5.1735548529399997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1:17" outlineLevel="3" x14ac:dyDescent="0.3">
      <c r="A91" s="83" t="s">
        <v>47</v>
      </c>
      <c r="B91" s="98">
        <v>1.05</v>
      </c>
      <c r="C91" s="98">
        <v>0</v>
      </c>
      <c r="D91" s="98">
        <v>0.47428297732000002</v>
      </c>
      <c r="E91" s="98">
        <v>0.99321125234999996</v>
      </c>
      <c r="F91" s="98">
        <v>1.75162567326</v>
      </c>
      <c r="G91" s="98">
        <v>1.77687823077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1:17" outlineLevel="3" x14ac:dyDescent="0.3">
      <c r="A92" s="83" t="s">
        <v>118</v>
      </c>
      <c r="B92" s="98">
        <v>3.8598623181499998</v>
      </c>
      <c r="C92" s="98">
        <v>3.0217123181500001</v>
      </c>
      <c r="D92" s="98">
        <v>3.8976764469999998</v>
      </c>
      <c r="E92" s="98">
        <v>3.2781614978200002</v>
      </c>
      <c r="F92" s="98">
        <v>3.3534463771</v>
      </c>
      <c r="G92" s="98">
        <v>3.3417335875399998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1:17" outlineLevel="3" x14ac:dyDescent="0.3">
      <c r="A93" s="83" t="s">
        <v>90</v>
      </c>
      <c r="B93" s="98">
        <v>0.14862633734</v>
      </c>
      <c r="C93" s="98">
        <v>0.11179668018</v>
      </c>
      <c r="D93" s="98">
        <v>8.9442430010000004E-2</v>
      </c>
      <c r="E93" s="98">
        <v>7.410936102E-2</v>
      </c>
      <c r="F93" s="98">
        <v>5.8776299900000002E-2</v>
      </c>
      <c r="G93" s="98">
        <v>5.4943034629999998E-2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1:17" outlineLevel="2" x14ac:dyDescent="0.3">
      <c r="A94" s="55" t="s">
        <v>131</v>
      </c>
      <c r="B94" s="33">
        <f t="shared" ref="B94:F94" si="15">SUM(B$95:B$95)</f>
        <v>9.5465000000000003E-4</v>
      </c>
      <c r="C94" s="33">
        <f t="shared" si="15"/>
        <v>9.5465000000000003E-4</v>
      </c>
      <c r="D94" s="33">
        <f t="shared" si="15"/>
        <v>9.5465000000000003E-4</v>
      </c>
      <c r="E94" s="33">
        <f t="shared" si="15"/>
        <v>9.5465000000000003E-4</v>
      </c>
      <c r="F94" s="33">
        <f t="shared" si="15"/>
        <v>9.5465000000000003E-4</v>
      </c>
      <c r="G94" s="33">
        <v>9.5465000000000003E-4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outlineLevel="3" x14ac:dyDescent="0.3">
      <c r="A95" s="83" t="s">
        <v>67</v>
      </c>
      <c r="B95" s="98">
        <v>9.5465000000000003E-4</v>
      </c>
      <c r="C95" s="98">
        <v>9.5465000000000003E-4</v>
      </c>
      <c r="D95" s="98">
        <v>9.5465000000000003E-4</v>
      </c>
      <c r="E95" s="98">
        <v>9.5465000000000003E-4</v>
      </c>
      <c r="F95" s="98">
        <v>9.5465000000000003E-4</v>
      </c>
      <c r="G95" s="98">
        <v>9.5465000000000003E-4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1:17" ht="14.4" outlineLevel="1" x14ac:dyDescent="0.3">
      <c r="A96" s="34" t="s">
        <v>61</v>
      </c>
      <c r="B96" s="243">
        <f t="shared" ref="B96:G96" si="16">B$97+B$103+B$105+B$117</f>
        <v>216.44910279368</v>
      </c>
      <c r="C96" s="243">
        <f t="shared" si="16"/>
        <v>259.89107261280003</v>
      </c>
      <c r="D96" s="243">
        <f t="shared" si="16"/>
        <v>294.70120257766001</v>
      </c>
      <c r="E96" s="243">
        <f t="shared" si="16"/>
        <v>297.81012022618</v>
      </c>
      <c r="F96" s="243">
        <f t="shared" si="16"/>
        <v>227.57395387564003</v>
      </c>
      <c r="G96" s="243">
        <f t="shared" si="16"/>
        <v>237.13852469443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outlineLevel="2" x14ac:dyDescent="0.3">
      <c r="A97" s="55" t="s">
        <v>171</v>
      </c>
      <c r="B97" s="33">
        <f t="shared" ref="B97:F97" si="17">SUM(B$98:B$102)</f>
        <v>140.83380311662</v>
      </c>
      <c r="C97" s="33">
        <f t="shared" si="17"/>
        <v>190.98274768511001</v>
      </c>
      <c r="D97" s="33">
        <f t="shared" si="17"/>
        <v>229.71372478395</v>
      </c>
      <c r="E97" s="33">
        <f t="shared" si="17"/>
        <v>236.99304515757001</v>
      </c>
      <c r="F97" s="33">
        <f t="shared" si="17"/>
        <v>190.85308737639002</v>
      </c>
      <c r="G97" s="33">
        <v>200.19097820318001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1:17" outlineLevel="3" x14ac:dyDescent="0.3">
      <c r="A98" s="83" t="s">
        <v>63</v>
      </c>
      <c r="B98" s="98">
        <v>0.45663837269000002</v>
      </c>
      <c r="C98" s="98">
        <v>0.29585176270000002</v>
      </c>
      <c r="D98" s="98">
        <v>1.7725860336399999</v>
      </c>
      <c r="E98" s="98">
        <v>3.1714137999999998</v>
      </c>
      <c r="F98" s="98">
        <v>2.6421999999999999</v>
      </c>
      <c r="G98" s="98">
        <v>2.7475100000000001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outlineLevel="3" x14ac:dyDescent="0.3">
      <c r="A99" s="83" t="s">
        <v>53</v>
      </c>
      <c r="B99" s="98">
        <v>3.0501432933200001</v>
      </c>
      <c r="C99" s="98">
        <v>10.562229221679999</v>
      </c>
      <c r="D99" s="98">
        <v>11.454118493439999</v>
      </c>
      <c r="E99" s="98">
        <v>5.7115437652300001</v>
      </c>
      <c r="F99" s="98">
        <v>7.9946693819899997</v>
      </c>
      <c r="G99" s="98">
        <v>8.6111592082299993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outlineLevel="3" x14ac:dyDescent="0.3">
      <c r="A100" s="83" t="s">
        <v>91</v>
      </c>
      <c r="B100" s="98">
        <v>0</v>
      </c>
      <c r="C100" s="98">
        <v>0.99479114000000002</v>
      </c>
      <c r="D100" s="98">
        <v>1.17233984</v>
      </c>
      <c r="E100" s="98">
        <v>1.553992762</v>
      </c>
      <c r="F100" s="98">
        <v>1.4470008299999999</v>
      </c>
      <c r="G100" s="98">
        <v>1.5046738515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1:17" outlineLevel="3" x14ac:dyDescent="0.3">
      <c r="A101" s="83" t="s">
        <v>126</v>
      </c>
      <c r="B101" s="98">
        <v>9.4189829975699997</v>
      </c>
      <c r="C101" s="98">
        <v>12.373018988069999</v>
      </c>
      <c r="D101" s="98">
        <v>12.620988166689999</v>
      </c>
      <c r="E101" s="98">
        <v>12.655384744099999</v>
      </c>
      <c r="F101" s="98">
        <v>10.8254236629</v>
      </c>
      <c r="G101" s="98">
        <v>11.389130696760001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outlineLevel="3" x14ac:dyDescent="0.3">
      <c r="A102" s="83" t="s">
        <v>140</v>
      </c>
      <c r="B102" s="98">
        <v>127.90803845304001</v>
      </c>
      <c r="C102" s="98">
        <v>166.75685657266001</v>
      </c>
      <c r="D102" s="98">
        <v>202.69369225017999</v>
      </c>
      <c r="E102" s="98">
        <v>213.90071008624</v>
      </c>
      <c r="F102" s="98">
        <v>167.94379350150001</v>
      </c>
      <c r="G102" s="98">
        <v>175.93850444668999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1:17" outlineLevel="2" x14ac:dyDescent="0.3">
      <c r="A103" s="55" t="s">
        <v>43</v>
      </c>
      <c r="B103" s="33">
        <f t="shared" ref="B103:F103" si="18">SUM(B$104:B$104)</f>
        <v>4.6790669948200003</v>
      </c>
      <c r="C103" s="33">
        <f t="shared" si="18"/>
        <v>3.9757597011099999</v>
      </c>
      <c r="D103" s="33">
        <f t="shared" si="18"/>
        <v>2.7359326455700002</v>
      </c>
      <c r="E103" s="33">
        <f t="shared" si="18"/>
        <v>1.3494962667799999</v>
      </c>
      <c r="F103" s="33">
        <f t="shared" si="18"/>
        <v>0</v>
      </c>
      <c r="G103" s="33">
        <v>0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1:17" outlineLevel="3" x14ac:dyDescent="0.3">
      <c r="A104" s="83" t="s">
        <v>28</v>
      </c>
      <c r="B104" s="98">
        <v>4.6790669948200003</v>
      </c>
      <c r="C104" s="98">
        <v>3.9757597011099999</v>
      </c>
      <c r="D104" s="98">
        <v>2.7359326455700002</v>
      </c>
      <c r="E104" s="98">
        <v>1.3494962667799999</v>
      </c>
      <c r="F104" s="98">
        <v>0</v>
      </c>
      <c r="G104" s="98">
        <v>0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1:17" outlineLevel="2" x14ac:dyDescent="0.3">
      <c r="A105" s="55" t="s">
        <v>208</v>
      </c>
      <c r="B105" s="33">
        <f t="shared" ref="B105:F105" si="19">SUM(B$106:B$116)</f>
        <v>68.227550551150003</v>
      </c>
      <c r="C105" s="33">
        <f t="shared" si="19"/>
        <v>61.955520879730003</v>
      </c>
      <c r="D105" s="33">
        <f t="shared" si="19"/>
        <v>58.996130575340004</v>
      </c>
      <c r="E105" s="33">
        <f t="shared" si="19"/>
        <v>56.331306893259999</v>
      </c>
      <c r="F105" s="33">
        <f t="shared" si="19"/>
        <v>34.05327729071</v>
      </c>
      <c r="G105" s="33">
        <v>34.152970722520003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1:17" outlineLevel="3" x14ac:dyDescent="0.3">
      <c r="A106" s="83" t="s">
        <v>72</v>
      </c>
      <c r="B106" s="98">
        <v>0</v>
      </c>
      <c r="C106" s="98">
        <v>0</v>
      </c>
      <c r="D106" s="98">
        <v>0</v>
      </c>
      <c r="E106" s="98">
        <v>2.21274739397</v>
      </c>
      <c r="F106" s="98">
        <v>3.43046205458</v>
      </c>
      <c r="G106" s="98">
        <v>3.81304878108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1:17" outlineLevel="3" x14ac:dyDescent="0.3">
      <c r="A107" s="83" t="s">
        <v>167</v>
      </c>
      <c r="B107" s="98">
        <v>0</v>
      </c>
      <c r="C107" s="98">
        <v>0</v>
      </c>
      <c r="D107" s="98">
        <v>10.58962562764</v>
      </c>
      <c r="E107" s="98">
        <v>12.53187946503</v>
      </c>
      <c r="F107" s="98">
        <v>0</v>
      </c>
      <c r="G107" s="98">
        <v>0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1:17" outlineLevel="3" x14ac:dyDescent="0.3">
      <c r="A108" s="83" t="s">
        <v>152</v>
      </c>
      <c r="B108" s="98">
        <v>0.97860044465999996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1:17" outlineLevel="3" x14ac:dyDescent="0.3">
      <c r="A109" s="83" t="s">
        <v>101</v>
      </c>
      <c r="B109" s="98">
        <v>2.4192672335999998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1:17" outlineLevel="3" x14ac:dyDescent="0.3">
      <c r="A110" s="83" t="s">
        <v>202</v>
      </c>
      <c r="B110" s="98">
        <v>0</v>
      </c>
      <c r="C110" s="98">
        <v>0.38812792235999999</v>
      </c>
      <c r="D110" s="98">
        <v>1.0414123130299999</v>
      </c>
      <c r="E110" s="98">
        <v>0.93949721320000001</v>
      </c>
      <c r="F110" s="98">
        <v>0.71897552226000006</v>
      </c>
      <c r="G110" s="98">
        <v>0.75062755141000004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1:17" outlineLevel="3" x14ac:dyDescent="0.3">
      <c r="A111" s="83" t="s">
        <v>122</v>
      </c>
      <c r="B111" s="98">
        <v>1.1144829759399999</v>
      </c>
      <c r="C111" s="98">
        <v>0.96636853003000001</v>
      </c>
      <c r="D111" s="98">
        <v>0.85413330630999995</v>
      </c>
      <c r="E111" s="98">
        <v>0.53914034188000004</v>
      </c>
      <c r="F111" s="98">
        <v>0.22458699762000001</v>
      </c>
      <c r="G111" s="98">
        <v>0.23353834753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1:17" outlineLevel="3" x14ac:dyDescent="0.3">
      <c r="A112" s="83" t="s">
        <v>105</v>
      </c>
      <c r="B112" s="98">
        <v>12.0003335</v>
      </c>
      <c r="C112" s="98">
        <v>13.595428999999999</v>
      </c>
      <c r="D112" s="98">
        <v>0</v>
      </c>
      <c r="E112" s="98">
        <v>0</v>
      </c>
      <c r="F112" s="98">
        <v>0</v>
      </c>
      <c r="G112" s="98">
        <v>0</v>
      </c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1:17" outlineLevel="3" x14ac:dyDescent="0.3">
      <c r="A113" s="83" t="s">
        <v>144</v>
      </c>
      <c r="B113" s="98">
        <v>1.7299680773599999</v>
      </c>
      <c r="C113" s="98">
        <v>1.6086111592800001</v>
      </c>
      <c r="D113" s="98">
        <v>1.29782839152</v>
      </c>
      <c r="E113" s="98">
        <v>0.92257295648000004</v>
      </c>
      <c r="F113" s="98">
        <v>0.48319847999999999</v>
      </c>
      <c r="G113" s="98">
        <v>0.50835984000000001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1:17" outlineLevel="3" x14ac:dyDescent="0.3">
      <c r="A114" s="83" t="s">
        <v>116</v>
      </c>
      <c r="B114" s="98">
        <v>37.252008746640001</v>
      </c>
      <c r="C114" s="98">
        <v>41.849257070509999</v>
      </c>
      <c r="D114" s="98">
        <v>42.466577746150001</v>
      </c>
      <c r="E114" s="98">
        <v>37.379156399999999</v>
      </c>
      <c r="F114" s="98">
        <v>28.423439999999999</v>
      </c>
      <c r="G114" s="98">
        <v>28.034549999999999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1:17" outlineLevel="3" x14ac:dyDescent="0.3">
      <c r="A115" s="83" t="s">
        <v>98</v>
      </c>
      <c r="B115" s="98">
        <v>3.91435878353</v>
      </c>
      <c r="C115" s="98">
        <v>3.54772719755</v>
      </c>
      <c r="D115" s="98">
        <v>2.7465531906899998</v>
      </c>
      <c r="E115" s="98">
        <v>1.8063131227</v>
      </c>
      <c r="F115" s="98">
        <v>0.77261423625000003</v>
      </c>
      <c r="G115" s="98">
        <v>0.81284620249999995</v>
      </c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1:17" outlineLevel="3" x14ac:dyDescent="0.3">
      <c r="A116" s="83" t="s">
        <v>100</v>
      </c>
      <c r="B116" s="98">
        <v>8.8185307894200005</v>
      </c>
      <c r="C116" s="98">
        <v>0</v>
      </c>
      <c r="D116" s="98">
        <v>0</v>
      </c>
      <c r="E116" s="98">
        <v>0</v>
      </c>
      <c r="F116" s="98">
        <v>0</v>
      </c>
      <c r="G116" s="98">
        <v>0</v>
      </c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1:17" outlineLevel="2" x14ac:dyDescent="0.3">
      <c r="A117" s="55" t="s">
        <v>174</v>
      </c>
      <c r="B117" s="33">
        <f t="shared" ref="B117:F117" si="20">SUM(B$118:B$118)</f>
        <v>2.7086821310899998</v>
      </c>
      <c r="C117" s="33">
        <f t="shared" si="20"/>
        <v>2.9770443468500001</v>
      </c>
      <c r="D117" s="33">
        <f t="shared" si="20"/>
        <v>3.2554145727999999</v>
      </c>
      <c r="E117" s="33">
        <f t="shared" si="20"/>
        <v>3.1362719085699999</v>
      </c>
      <c r="F117" s="33">
        <f t="shared" si="20"/>
        <v>2.6675892085399999</v>
      </c>
      <c r="G117" s="33">
        <v>2.7945757687300001</v>
      </c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7" outlineLevel="3" x14ac:dyDescent="0.3">
      <c r="A118" s="83" t="s">
        <v>140</v>
      </c>
      <c r="B118" s="98">
        <v>2.7086821310899998</v>
      </c>
      <c r="C118" s="98">
        <v>2.9770443468500001</v>
      </c>
      <c r="D118" s="98">
        <v>3.2554145727999999</v>
      </c>
      <c r="E118" s="98">
        <v>3.1362719085699999</v>
      </c>
      <c r="F118" s="98">
        <v>2.6675892085399999</v>
      </c>
      <c r="G118" s="98">
        <v>2.7945757687300001</v>
      </c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1:17" x14ac:dyDescent="0.3">
      <c r="B119" s="132"/>
      <c r="C119" s="132"/>
      <c r="D119" s="132"/>
      <c r="E119" s="132"/>
      <c r="F119" s="132"/>
      <c r="G119" s="132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1:17" x14ac:dyDescent="0.3">
      <c r="B120" s="132"/>
      <c r="C120" s="132"/>
      <c r="D120" s="132"/>
      <c r="E120" s="132"/>
      <c r="F120" s="132"/>
      <c r="G120" s="132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1:17" x14ac:dyDescent="0.3">
      <c r="B121" s="132"/>
      <c r="C121" s="132"/>
      <c r="D121" s="132"/>
      <c r="E121" s="132"/>
      <c r="F121" s="132"/>
      <c r="G121" s="132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1:17" x14ac:dyDescent="0.3">
      <c r="B122" s="132"/>
      <c r="C122" s="132"/>
      <c r="D122" s="132"/>
      <c r="E122" s="132"/>
      <c r="F122" s="132"/>
      <c r="G122" s="132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1:17" x14ac:dyDescent="0.3">
      <c r="B123" s="132"/>
      <c r="C123" s="132"/>
      <c r="D123" s="132"/>
      <c r="E123" s="132"/>
      <c r="F123" s="132"/>
      <c r="G123" s="132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1:17" x14ac:dyDescent="0.3">
      <c r="B124" s="132"/>
      <c r="C124" s="132"/>
      <c r="D124" s="132"/>
      <c r="E124" s="132"/>
      <c r="F124" s="132"/>
      <c r="G124" s="132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1:17" x14ac:dyDescent="0.3">
      <c r="B125" s="132"/>
      <c r="C125" s="132"/>
      <c r="D125" s="132"/>
      <c r="E125" s="132"/>
      <c r="F125" s="132"/>
      <c r="G125" s="132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1:17" x14ac:dyDescent="0.3">
      <c r="B126" s="132"/>
      <c r="C126" s="132"/>
      <c r="D126" s="132"/>
      <c r="E126" s="132"/>
      <c r="F126" s="132"/>
      <c r="G126" s="132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1:17" x14ac:dyDescent="0.3">
      <c r="B127" s="132"/>
      <c r="C127" s="132"/>
      <c r="D127" s="132"/>
      <c r="E127" s="132"/>
      <c r="F127" s="132"/>
      <c r="G127" s="132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1:17" x14ac:dyDescent="0.3">
      <c r="B128" s="132"/>
      <c r="C128" s="132"/>
      <c r="D128" s="132"/>
      <c r="E128" s="132"/>
      <c r="F128" s="132"/>
      <c r="G128" s="132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132"/>
      <c r="E129" s="132"/>
      <c r="F129" s="132"/>
      <c r="G129" s="132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132"/>
      <c r="E130" s="132"/>
      <c r="F130" s="132"/>
      <c r="G130" s="132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132"/>
      <c r="E131" s="132"/>
      <c r="F131" s="132"/>
      <c r="G131" s="132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132"/>
      <c r="E132" s="132"/>
      <c r="F132" s="132"/>
      <c r="G132" s="132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132"/>
      <c r="E133" s="132"/>
      <c r="F133" s="132"/>
      <c r="G133" s="132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132"/>
      <c r="E134" s="132"/>
      <c r="F134" s="132"/>
      <c r="G134" s="132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132"/>
      <c r="E135" s="132"/>
      <c r="F135" s="132"/>
      <c r="G135" s="132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132"/>
      <c r="E136" s="132"/>
      <c r="F136" s="132"/>
      <c r="G136" s="132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132"/>
      <c r="E137" s="132"/>
      <c r="F137" s="132"/>
      <c r="G137" s="132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132"/>
      <c r="E138" s="132"/>
      <c r="F138" s="132"/>
      <c r="G138" s="132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132"/>
      <c r="E139" s="132"/>
      <c r="F139" s="132"/>
      <c r="G139" s="132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132"/>
      <c r="E140" s="132"/>
      <c r="F140" s="132"/>
      <c r="G140" s="132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132"/>
      <c r="E141" s="132"/>
      <c r="F141" s="132"/>
      <c r="G141" s="132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132"/>
      <c r="E142" s="132"/>
      <c r="F142" s="132"/>
      <c r="G142" s="132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132"/>
      <c r="E143" s="132"/>
      <c r="F143" s="132"/>
      <c r="G143" s="132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132"/>
      <c r="E144" s="132"/>
      <c r="F144" s="132"/>
      <c r="G144" s="132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132"/>
      <c r="E145" s="132"/>
      <c r="F145" s="132"/>
      <c r="G145" s="13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132"/>
      <c r="E146" s="132"/>
      <c r="F146" s="132"/>
      <c r="G146" s="132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132"/>
      <c r="E147" s="132"/>
      <c r="F147" s="132"/>
      <c r="G147" s="132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132"/>
      <c r="E148" s="132"/>
      <c r="F148" s="132"/>
      <c r="G148" s="132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132"/>
      <c r="E149" s="132"/>
      <c r="F149" s="132"/>
      <c r="G149" s="13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132"/>
      <c r="E150" s="132"/>
      <c r="F150" s="132"/>
      <c r="G150" s="132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132"/>
      <c r="E151" s="132"/>
      <c r="F151" s="132"/>
      <c r="G151" s="132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132"/>
      <c r="E152" s="132"/>
      <c r="F152" s="132"/>
      <c r="G152" s="132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132"/>
      <c r="E153" s="132"/>
      <c r="F153" s="132"/>
      <c r="G153" s="132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132"/>
      <c r="E154" s="132"/>
      <c r="F154" s="132"/>
      <c r="G154" s="132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132"/>
      <c r="E155" s="132"/>
      <c r="F155" s="132"/>
      <c r="G155" s="132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132"/>
      <c r="E156" s="132"/>
      <c r="F156" s="132"/>
      <c r="G156" s="132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132"/>
      <c r="E157" s="132"/>
      <c r="F157" s="132"/>
      <c r="G157" s="132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132"/>
      <c r="E158" s="132"/>
      <c r="F158" s="132"/>
      <c r="G158" s="132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132"/>
      <c r="E159" s="132"/>
      <c r="F159" s="132"/>
      <c r="G159" s="132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132"/>
      <c r="E160" s="132"/>
      <c r="F160" s="132"/>
      <c r="G160" s="132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132"/>
      <c r="E161" s="132"/>
      <c r="F161" s="132"/>
      <c r="G161" s="132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132"/>
      <c r="E162" s="132"/>
      <c r="F162" s="132"/>
      <c r="G162" s="132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132"/>
      <c r="E163" s="132"/>
      <c r="F163" s="132"/>
      <c r="G163" s="132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132"/>
      <c r="E164" s="132"/>
      <c r="F164" s="132"/>
      <c r="G164" s="132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132"/>
      <c r="E165" s="132"/>
      <c r="F165" s="132"/>
      <c r="G165" s="132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132"/>
      <c r="E166" s="132"/>
      <c r="F166" s="132"/>
      <c r="G166" s="132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132"/>
      <c r="E167" s="132"/>
      <c r="F167" s="132"/>
      <c r="G167" s="132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132"/>
      <c r="E168" s="132"/>
      <c r="F168" s="132"/>
      <c r="G168" s="132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A3" sqref="A3"/>
    </sheetView>
  </sheetViews>
  <sheetFormatPr defaultColWidth="9.109375" defaultRowHeight="13.8" outlineLevelRow="3" x14ac:dyDescent="0.3"/>
  <cols>
    <col min="1" max="1" width="52" style="121" customWidth="1"/>
    <col min="2" max="7" width="15.109375" style="143" customWidth="1"/>
    <col min="8" max="16384" width="9.109375" style="121"/>
  </cols>
  <sheetData>
    <row r="2" spans="1:19" ht="18" x14ac:dyDescent="0.35">
      <c r="A2" s="5" t="str">
        <f>IF(REPORT_LANG="UKR","Державний та гарантований державою борг України за останні 5 років","State debt and State guaranteed debt of Ukraine for the last 5 years")</f>
        <v>Державний та гарантований державою борг України за останні 5 років</v>
      </c>
      <c r="B2" s="3"/>
      <c r="C2" s="3"/>
      <c r="D2" s="3"/>
      <c r="E2" s="3"/>
      <c r="F2" s="3"/>
      <c r="G2" s="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B4" s="138"/>
      <c r="C4" s="138"/>
      <c r="D4" s="138"/>
      <c r="E4" s="138"/>
      <c r="F4" s="138"/>
      <c r="G4" s="110" t="str">
        <f>VALUSD</f>
        <v>млрд. дол. США</v>
      </c>
    </row>
    <row r="5" spans="1:19" s="213" customFormat="1" x14ac:dyDescent="0.25">
      <c r="A5" s="9"/>
      <c r="B5" s="50">
        <v>42369</v>
      </c>
      <c r="C5" s="50">
        <v>42735</v>
      </c>
      <c r="D5" s="50">
        <v>43100</v>
      </c>
      <c r="E5" s="50">
        <v>43465</v>
      </c>
      <c r="F5" s="50">
        <v>43830</v>
      </c>
      <c r="G5" s="50">
        <v>43861</v>
      </c>
    </row>
    <row r="6" spans="1:19" s="212" customFormat="1" ht="31.2" x14ac:dyDescent="0.25">
      <c r="A6" s="18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7">
        <f t="shared" ref="B6:F6" si="0">B$7+B$80</f>
        <v>65.505684905229998</v>
      </c>
      <c r="C6" s="127">
        <f t="shared" si="0"/>
        <v>70.972707080139998</v>
      </c>
      <c r="D6" s="127">
        <f t="shared" si="0"/>
        <v>76.310485066490003</v>
      </c>
      <c r="E6" s="127">
        <f t="shared" si="0"/>
        <v>78.316490487460001</v>
      </c>
      <c r="F6" s="127">
        <f t="shared" si="0"/>
        <v>84.365406799130014</v>
      </c>
      <c r="G6" s="127">
        <v>83.428921517190005</v>
      </c>
    </row>
    <row r="7" spans="1:19" s="216" customFormat="1" ht="14.4" x14ac:dyDescent="0.25">
      <c r="A7" s="119" t="s">
        <v>66</v>
      </c>
      <c r="B7" s="208">
        <f t="shared" ref="B7:G7" si="1">B$8+B$48</f>
        <v>55.593103821629995</v>
      </c>
      <c r="C7" s="208">
        <f t="shared" si="1"/>
        <v>60.712804731310001</v>
      </c>
      <c r="D7" s="208">
        <f t="shared" si="1"/>
        <v>65.332784469550006</v>
      </c>
      <c r="E7" s="208">
        <f t="shared" si="1"/>
        <v>67.186989245060005</v>
      </c>
      <c r="F7" s="208">
        <f t="shared" si="1"/>
        <v>74.362672359850009</v>
      </c>
      <c r="G7" s="208">
        <f t="shared" si="1"/>
        <v>73.537067482699996</v>
      </c>
    </row>
    <row r="8" spans="1:19" s="150" customFormat="1" ht="14.4" outlineLevel="1" x14ac:dyDescent="0.25">
      <c r="A8" s="189" t="s">
        <v>48</v>
      </c>
      <c r="B8" s="26">
        <f t="shared" ref="B8:G8" si="2">B$9+B$46</f>
        <v>21.166125221089995</v>
      </c>
      <c r="C8" s="26">
        <f t="shared" si="2"/>
        <v>24.664375450929999</v>
      </c>
      <c r="D8" s="26">
        <f t="shared" si="2"/>
        <v>26.842676472450012</v>
      </c>
      <c r="E8" s="26">
        <f t="shared" si="2"/>
        <v>27.487826315950002</v>
      </c>
      <c r="F8" s="26">
        <f t="shared" si="2"/>
        <v>35.020184952060006</v>
      </c>
      <c r="G8" s="26">
        <f t="shared" si="2"/>
        <v>32.954917376699996</v>
      </c>
    </row>
    <row r="9" spans="1:19" s="199" customFormat="1" outlineLevel="2" x14ac:dyDescent="0.25">
      <c r="A9" s="251" t="s">
        <v>187</v>
      </c>
      <c r="B9" s="152">
        <f t="shared" ref="B9:F9" si="3">SUM(B$10:B$45)</f>
        <v>21.055917848519996</v>
      </c>
      <c r="C9" s="152">
        <f t="shared" si="3"/>
        <v>24.57196211378</v>
      </c>
      <c r="D9" s="152">
        <f t="shared" si="3"/>
        <v>26.757860621410014</v>
      </c>
      <c r="E9" s="152">
        <f t="shared" si="3"/>
        <v>27.406626104820003</v>
      </c>
      <c r="F9" s="152">
        <f t="shared" si="3"/>
        <v>34.930848530000006</v>
      </c>
      <c r="G9" s="152">
        <v>32.870002676619997</v>
      </c>
    </row>
    <row r="10" spans="1:19" s="117" customFormat="1" outlineLevel="3" x14ac:dyDescent="0.25">
      <c r="A10" s="218" t="s">
        <v>2</v>
      </c>
      <c r="B10" s="158">
        <v>4.10980245E-3</v>
      </c>
      <c r="C10" s="158">
        <v>0</v>
      </c>
      <c r="D10" s="158">
        <v>0</v>
      </c>
      <c r="E10" s="158">
        <v>0</v>
      </c>
      <c r="F10" s="158">
        <v>0</v>
      </c>
      <c r="G10" s="158">
        <v>0</v>
      </c>
    </row>
    <row r="11" spans="1:19" outlineLevel="3" x14ac:dyDescent="0.3">
      <c r="A11" s="83" t="s">
        <v>51</v>
      </c>
      <c r="B11" s="98">
        <v>0</v>
      </c>
      <c r="C11" s="98">
        <v>0</v>
      </c>
      <c r="D11" s="98">
        <v>0</v>
      </c>
      <c r="E11" s="98">
        <v>0.423707</v>
      </c>
      <c r="F11" s="98">
        <v>0</v>
      </c>
      <c r="G11" s="98">
        <v>0</v>
      </c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outlineLevel="3" x14ac:dyDescent="0.3">
      <c r="A12" s="83" t="s">
        <v>136</v>
      </c>
      <c r="B12" s="98">
        <v>2.5231991677200001</v>
      </c>
      <c r="C12" s="98">
        <v>2.7521376118899998</v>
      </c>
      <c r="D12" s="98">
        <v>2.2321566689900001</v>
      </c>
      <c r="E12" s="98">
        <v>2.2627073694200002</v>
      </c>
      <c r="F12" s="98">
        <v>3.0702229567899999</v>
      </c>
      <c r="G12" s="98">
        <v>2.9182617296800002</v>
      </c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outlineLevel="3" x14ac:dyDescent="0.3">
      <c r="A13" s="83" t="s">
        <v>195</v>
      </c>
      <c r="B13" s="98">
        <v>0.72427074632999999</v>
      </c>
      <c r="C13" s="98">
        <v>0.63929505277999998</v>
      </c>
      <c r="D13" s="98">
        <v>0.67812195027</v>
      </c>
      <c r="E13" s="98">
        <v>0.68740315390999995</v>
      </c>
      <c r="F13" s="98">
        <v>0.80354805750000002</v>
      </c>
      <c r="G13" s="98">
        <v>0.76377630458000001</v>
      </c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outlineLevel="3" x14ac:dyDescent="0.3">
      <c r="A14" s="83" t="s">
        <v>31</v>
      </c>
      <c r="B14" s="98">
        <v>0.34514499999999998</v>
      </c>
      <c r="C14" s="98">
        <v>0.12789482406</v>
      </c>
      <c r="D14" s="98">
        <v>0.24593776166</v>
      </c>
      <c r="E14" s="98">
        <v>0.69196167220000004</v>
      </c>
      <c r="F14" s="98">
        <v>1.59467773396</v>
      </c>
      <c r="G14" s="98">
        <v>1.43081576495</v>
      </c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outlineLevel="3" x14ac:dyDescent="0.3">
      <c r="A15" s="83" t="s">
        <v>35</v>
      </c>
      <c r="B15" s="98">
        <v>0.52081885891000002</v>
      </c>
      <c r="C15" s="98">
        <v>1.04814640274</v>
      </c>
      <c r="D15" s="98">
        <v>1.30044928209</v>
      </c>
      <c r="E15" s="98">
        <v>1.3182480490299999</v>
      </c>
      <c r="F15" s="98">
        <v>1.54098166862</v>
      </c>
      <c r="G15" s="98">
        <v>1.4647105089600001</v>
      </c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outlineLevel="3" x14ac:dyDescent="0.3">
      <c r="A16" s="83" t="s">
        <v>81</v>
      </c>
      <c r="B16" s="98">
        <v>0.54655272705000002</v>
      </c>
      <c r="C16" s="98">
        <v>1.36507755659</v>
      </c>
      <c r="D16" s="98">
        <v>1.02254508758</v>
      </c>
      <c r="E16" s="98">
        <v>1.0365402828900001</v>
      </c>
      <c r="F16" s="98">
        <v>1.2116760391900001</v>
      </c>
      <c r="G16" s="98">
        <v>1.1517039197800001</v>
      </c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outlineLevel="3" x14ac:dyDescent="0.3">
      <c r="A17" s="83" t="s">
        <v>128</v>
      </c>
      <c r="B17" s="98">
        <v>0.13541290332</v>
      </c>
      <c r="C17" s="98">
        <v>1.8848246715800001</v>
      </c>
      <c r="D17" s="98">
        <v>1.67098825562</v>
      </c>
      <c r="E17" s="98">
        <v>1.69385845206</v>
      </c>
      <c r="F17" s="98">
        <v>1.98005589748</v>
      </c>
      <c r="G17" s="98">
        <v>1.88205268138</v>
      </c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1:17" outlineLevel="3" x14ac:dyDescent="0.3">
      <c r="A18" s="83" t="s">
        <v>188</v>
      </c>
      <c r="B18" s="98">
        <v>0.66034998110999998</v>
      </c>
      <c r="C18" s="98">
        <v>1.57368472887</v>
      </c>
      <c r="D18" s="98">
        <v>3.3291023126899999</v>
      </c>
      <c r="E18" s="98">
        <v>3.3746665013200001</v>
      </c>
      <c r="F18" s="98">
        <v>3.9448563720599998</v>
      </c>
      <c r="G18" s="98">
        <v>3.7496050096500002</v>
      </c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1:17" outlineLevel="3" x14ac:dyDescent="0.3">
      <c r="A19" s="83" t="s">
        <v>26</v>
      </c>
      <c r="B19" s="98">
        <v>0</v>
      </c>
      <c r="C19" s="98">
        <v>0</v>
      </c>
      <c r="D19" s="98">
        <v>0.43102746574</v>
      </c>
      <c r="E19" s="98">
        <v>0.43692677880000003</v>
      </c>
      <c r="F19" s="98">
        <v>0.51075073250000003</v>
      </c>
      <c r="G19" s="98">
        <v>0.48547103483999998</v>
      </c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1:17" outlineLevel="3" x14ac:dyDescent="0.3">
      <c r="A20" s="83" t="s">
        <v>76</v>
      </c>
      <c r="B20" s="98">
        <v>0</v>
      </c>
      <c r="C20" s="98">
        <v>0</v>
      </c>
      <c r="D20" s="98">
        <v>0.43102746574</v>
      </c>
      <c r="E20" s="98">
        <v>0.43692677880000003</v>
      </c>
      <c r="F20" s="98">
        <v>0.51075073250000003</v>
      </c>
      <c r="G20" s="98">
        <v>0.48547103483999998</v>
      </c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1:17" outlineLevel="3" x14ac:dyDescent="0.3">
      <c r="A21" s="83" t="s">
        <v>165</v>
      </c>
      <c r="B21" s="98">
        <v>4.3704000389999997E-2</v>
      </c>
      <c r="C21" s="98">
        <v>1.076022</v>
      </c>
      <c r="D21" s="98">
        <v>1.07894224034</v>
      </c>
      <c r="E21" s="98">
        <v>1.3515315323999999</v>
      </c>
      <c r="F21" s="98">
        <v>1.3257462422599999</v>
      </c>
      <c r="G21" s="98">
        <v>0.75066537555000001</v>
      </c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outlineLevel="3" x14ac:dyDescent="0.3">
      <c r="A22" s="83" t="s">
        <v>123</v>
      </c>
      <c r="B22" s="98">
        <v>0</v>
      </c>
      <c r="C22" s="98">
        <v>0</v>
      </c>
      <c r="D22" s="98">
        <v>0.43102746574</v>
      </c>
      <c r="E22" s="98">
        <v>0.43692677880000003</v>
      </c>
      <c r="F22" s="98">
        <v>0.51075073250000003</v>
      </c>
      <c r="G22" s="98">
        <v>0.48547103483999998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outlineLevel="3" x14ac:dyDescent="0.3">
      <c r="A23" s="83" t="s">
        <v>185</v>
      </c>
      <c r="B23" s="98">
        <v>0</v>
      </c>
      <c r="C23" s="98">
        <v>0</v>
      </c>
      <c r="D23" s="98">
        <v>0.43102746574</v>
      </c>
      <c r="E23" s="98">
        <v>0.43692677880000003</v>
      </c>
      <c r="F23" s="98">
        <v>0.51075073250000003</v>
      </c>
      <c r="G23" s="98">
        <v>0.48547103483999998</v>
      </c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outlineLevel="3" x14ac:dyDescent="0.3">
      <c r="A24" s="83" t="s">
        <v>207</v>
      </c>
      <c r="B24" s="98">
        <v>0.91290555954999997</v>
      </c>
      <c r="C24" s="98">
        <v>2.3667307419600001</v>
      </c>
      <c r="D24" s="98">
        <v>2.5512044713000002</v>
      </c>
      <c r="E24" s="98">
        <v>0.69286224135999996</v>
      </c>
      <c r="F24" s="98">
        <v>1.9942664029399999</v>
      </c>
      <c r="G24" s="98">
        <v>1.8457074605999999</v>
      </c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outlineLevel="3" x14ac:dyDescent="0.3">
      <c r="A25" s="83" t="s">
        <v>145</v>
      </c>
      <c r="B25" s="98">
        <v>0</v>
      </c>
      <c r="C25" s="98">
        <v>0</v>
      </c>
      <c r="D25" s="98">
        <v>0.43102746574</v>
      </c>
      <c r="E25" s="98">
        <v>0.43692677880000003</v>
      </c>
      <c r="F25" s="98">
        <v>0.51075073250000003</v>
      </c>
      <c r="G25" s="98">
        <v>0.48547103483999998</v>
      </c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outlineLevel="3" x14ac:dyDescent="0.3">
      <c r="A26" s="83" t="s">
        <v>108</v>
      </c>
      <c r="B26" s="98">
        <v>0</v>
      </c>
      <c r="C26" s="98">
        <v>0</v>
      </c>
      <c r="D26" s="98">
        <v>0.43102746574</v>
      </c>
      <c r="E26" s="98">
        <v>0.43692677880000003</v>
      </c>
      <c r="F26" s="98">
        <v>0.51075073250000003</v>
      </c>
      <c r="G26" s="98">
        <v>0.48547103483999998</v>
      </c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outlineLevel="3" x14ac:dyDescent="0.3">
      <c r="A27" s="83" t="s">
        <v>169</v>
      </c>
      <c r="B27" s="98">
        <v>0</v>
      </c>
      <c r="C27" s="98">
        <v>0</v>
      </c>
      <c r="D27" s="98">
        <v>0.43102746574</v>
      </c>
      <c r="E27" s="98">
        <v>0.43692677880000003</v>
      </c>
      <c r="F27" s="98">
        <v>0.51075073250000003</v>
      </c>
      <c r="G27" s="98">
        <v>0.48547103483999998</v>
      </c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outlineLevel="3" x14ac:dyDescent="0.3">
      <c r="A28" s="83" t="s">
        <v>6</v>
      </c>
      <c r="B28" s="98">
        <v>0</v>
      </c>
      <c r="C28" s="98">
        <v>0</v>
      </c>
      <c r="D28" s="98">
        <v>0.43102746574</v>
      </c>
      <c r="E28" s="98">
        <v>0.43692677880000003</v>
      </c>
      <c r="F28" s="98">
        <v>0.51075073250000003</v>
      </c>
      <c r="G28" s="98">
        <v>0.48547103483999998</v>
      </c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outlineLevel="3" x14ac:dyDescent="0.3">
      <c r="A29" s="83" t="s">
        <v>52</v>
      </c>
      <c r="B29" s="98">
        <v>0</v>
      </c>
      <c r="C29" s="98">
        <v>0</v>
      </c>
      <c r="D29" s="98">
        <v>0.43102746574</v>
      </c>
      <c r="E29" s="98">
        <v>0.43692677880000003</v>
      </c>
      <c r="F29" s="98">
        <v>0.51075073250000003</v>
      </c>
      <c r="G29" s="98">
        <v>0.48547103483999998</v>
      </c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outlineLevel="3" x14ac:dyDescent="0.3">
      <c r="A30" s="83" t="s">
        <v>96</v>
      </c>
      <c r="B30" s="98">
        <v>0</v>
      </c>
      <c r="C30" s="98">
        <v>0</v>
      </c>
      <c r="D30" s="98">
        <v>0.43102746574</v>
      </c>
      <c r="E30" s="98">
        <v>0.43692677880000003</v>
      </c>
      <c r="F30" s="98">
        <v>0.51075073250000003</v>
      </c>
      <c r="G30" s="98">
        <v>0.48547103483999998</v>
      </c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outlineLevel="3" x14ac:dyDescent="0.3">
      <c r="A31" s="83" t="s">
        <v>88</v>
      </c>
      <c r="B31" s="98">
        <v>0</v>
      </c>
      <c r="C31" s="98">
        <v>0</v>
      </c>
      <c r="D31" s="98">
        <v>0.43102746574</v>
      </c>
      <c r="E31" s="98">
        <v>0.43692677880000003</v>
      </c>
      <c r="F31" s="98">
        <v>0.51075073250000003</v>
      </c>
      <c r="G31" s="98">
        <v>0.48547103483999998</v>
      </c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outlineLevel="3" x14ac:dyDescent="0.3">
      <c r="A32" s="83" t="s">
        <v>142</v>
      </c>
      <c r="B32" s="98">
        <v>0</v>
      </c>
      <c r="C32" s="98">
        <v>0</v>
      </c>
      <c r="D32" s="98">
        <v>0.43102746574</v>
      </c>
      <c r="E32" s="98">
        <v>0.43692677880000003</v>
      </c>
      <c r="F32" s="98">
        <v>0.51075073250000003</v>
      </c>
      <c r="G32" s="98">
        <v>0.48547103483999998</v>
      </c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1:17" outlineLevel="3" x14ac:dyDescent="0.3">
      <c r="A33" s="83" t="s">
        <v>196</v>
      </c>
      <c r="B33" s="98">
        <v>0</v>
      </c>
      <c r="C33" s="98">
        <v>0</v>
      </c>
      <c r="D33" s="98">
        <v>0.43102746574</v>
      </c>
      <c r="E33" s="98">
        <v>0.43692677880000003</v>
      </c>
      <c r="F33" s="98">
        <v>0.51075073250000003</v>
      </c>
      <c r="G33" s="98">
        <v>0.48547103483999998</v>
      </c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1:17" outlineLevel="3" x14ac:dyDescent="0.3">
      <c r="A34" s="83" t="s">
        <v>32</v>
      </c>
      <c r="B34" s="98">
        <v>0</v>
      </c>
      <c r="C34" s="98">
        <v>0</v>
      </c>
      <c r="D34" s="98">
        <v>0.43102746574</v>
      </c>
      <c r="E34" s="98">
        <v>0.43692677880000003</v>
      </c>
      <c r="F34" s="98">
        <v>0.51075073250000003</v>
      </c>
      <c r="G34" s="98">
        <v>0.48547103483999998</v>
      </c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1:17" outlineLevel="3" x14ac:dyDescent="0.3">
      <c r="A35" s="83" t="s">
        <v>57</v>
      </c>
      <c r="B35" s="98">
        <v>0</v>
      </c>
      <c r="C35" s="98">
        <v>3.6777066999999999E-4</v>
      </c>
      <c r="D35" s="98">
        <v>1.9417667369999999E-2</v>
      </c>
      <c r="E35" s="98">
        <v>0.23983854674999999</v>
      </c>
      <c r="F35" s="98">
        <v>0</v>
      </c>
      <c r="G35" s="98">
        <v>0</v>
      </c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1:17" outlineLevel="3" x14ac:dyDescent="0.3">
      <c r="A36" s="83" t="s">
        <v>45</v>
      </c>
      <c r="B36" s="98">
        <v>1.8073346098800001</v>
      </c>
      <c r="C36" s="98">
        <v>0.67899236573999999</v>
      </c>
      <c r="D36" s="98">
        <v>1.6063551595600001</v>
      </c>
      <c r="E36" s="98">
        <v>2.2713122724199999</v>
      </c>
      <c r="F36" s="98">
        <v>3.3713226771100002</v>
      </c>
      <c r="G36" s="98">
        <v>3.21388453495</v>
      </c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1:17" outlineLevel="3" x14ac:dyDescent="0.3">
      <c r="A37" s="83" t="s">
        <v>44</v>
      </c>
      <c r="B37" s="98">
        <v>0</v>
      </c>
      <c r="C37" s="98">
        <v>0</v>
      </c>
      <c r="D37" s="98">
        <v>0.43102771513999999</v>
      </c>
      <c r="E37" s="98">
        <v>0.43692703161000002</v>
      </c>
      <c r="F37" s="98">
        <v>0.51075102803000005</v>
      </c>
      <c r="G37" s="98">
        <v>0.48547131575000002</v>
      </c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1:17" outlineLevel="3" x14ac:dyDescent="0.3">
      <c r="A38" s="83" t="s">
        <v>89</v>
      </c>
      <c r="B38" s="98">
        <v>0.62686202513</v>
      </c>
      <c r="C38" s="98">
        <v>0.57319034508</v>
      </c>
      <c r="D38" s="98">
        <v>1.0688624199999999E-3</v>
      </c>
      <c r="E38" s="98">
        <v>1.08349155E-3</v>
      </c>
      <c r="F38" s="98">
        <v>0.29679729124999998</v>
      </c>
      <c r="G38" s="98">
        <v>0.40249442205000002</v>
      </c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1:17" outlineLevel="3" x14ac:dyDescent="0.3">
      <c r="A39" s="83" t="s">
        <v>148</v>
      </c>
      <c r="B39" s="98">
        <v>6.2095695967499998</v>
      </c>
      <c r="C39" s="98">
        <v>5.5742871886499996</v>
      </c>
      <c r="D39" s="98">
        <v>1.82328452659</v>
      </c>
      <c r="E39" s="98">
        <v>1.4219136382299999</v>
      </c>
      <c r="F39" s="98">
        <v>1.9655999696199999</v>
      </c>
      <c r="G39" s="98">
        <v>1.84367741009</v>
      </c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1:17" outlineLevel="3" x14ac:dyDescent="0.3">
      <c r="A40" s="83" t="s">
        <v>153</v>
      </c>
      <c r="B40" s="98">
        <v>0</v>
      </c>
      <c r="C40" s="98">
        <v>7.93652779E-3</v>
      </c>
      <c r="D40" s="98">
        <v>0.38748500000000002</v>
      </c>
      <c r="E40" s="98">
        <v>0.32409117412999999</v>
      </c>
      <c r="F40" s="98">
        <v>0</v>
      </c>
      <c r="G40" s="98">
        <v>0</v>
      </c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1:17" outlineLevel="3" x14ac:dyDescent="0.3">
      <c r="A41" s="83" t="s">
        <v>200</v>
      </c>
      <c r="B41" s="98">
        <v>1.1291352861099999</v>
      </c>
      <c r="C41" s="98">
        <v>0.88632730900000001</v>
      </c>
      <c r="D41" s="98">
        <v>0.27790779301000001</v>
      </c>
      <c r="E41" s="98">
        <v>0.20947864409</v>
      </c>
      <c r="F41" s="98">
        <v>1.6746145857300001</v>
      </c>
      <c r="G41" s="98">
        <v>1.5917292412499999</v>
      </c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1:17" outlineLevel="3" x14ac:dyDescent="0.3">
      <c r="A42" s="83" t="s">
        <v>39</v>
      </c>
      <c r="B42" s="98">
        <v>2.0259766530699999</v>
      </c>
      <c r="C42" s="98">
        <v>1.64539828055</v>
      </c>
      <c r="D42" s="98">
        <v>0.70290031898000005</v>
      </c>
      <c r="E42" s="98">
        <v>0.64552002972</v>
      </c>
      <c r="F42" s="98">
        <v>0.99645835970999996</v>
      </c>
      <c r="G42" s="98">
        <v>1.15427105571</v>
      </c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1:17" outlineLevel="3" x14ac:dyDescent="0.3">
      <c r="A43" s="83" t="s">
        <v>85</v>
      </c>
      <c r="B43" s="98">
        <v>1.3041803379700001</v>
      </c>
      <c r="C43" s="98">
        <v>1.00828734425</v>
      </c>
      <c r="D43" s="98">
        <v>0.67338332685000002</v>
      </c>
      <c r="E43" s="98">
        <v>0.63203673581999997</v>
      </c>
      <c r="F43" s="98">
        <v>0.73882682741000005</v>
      </c>
      <c r="G43" s="98">
        <v>0.70225846319999996</v>
      </c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outlineLevel="3" x14ac:dyDescent="0.3">
      <c r="A44" s="83" t="s">
        <v>186</v>
      </c>
      <c r="B44" s="98">
        <v>0</v>
      </c>
      <c r="C44" s="98">
        <v>7.2291576899999998E-3</v>
      </c>
      <c r="D44" s="98">
        <v>0</v>
      </c>
      <c r="E44" s="98">
        <v>0.87330551556000002</v>
      </c>
      <c r="F44" s="98">
        <v>0</v>
      </c>
      <c r="G44" s="98">
        <v>0</v>
      </c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1:17" outlineLevel="3" x14ac:dyDescent="0.3">
      <c r="A45" s="83" t="s">
        <v>137</v>
      </c>
      <c r="B45" s="98">
        <v>1.5363905927799999</v>
      </c>
      <c r="C45" s="98">
        <v>1.3561322338899999</v>
      </c>
      <c r="D45" s="98">
        <v>0.69119770058999996</v>
      </c>
      <c r="E45" s="98">
        <v>0.70065786715</v>
      </c>
      <c r="F45" s="98">
        <v>0.75993616533999997</v>
      </c>
      <c r="G45" s="98">
        <v>0.72232299072999995</v>
      </c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1:17" outlineLevel="2" x14ac:dyDescent="0.3">
      <c r="A46" s="55" t="s">
        <v>112</v>
      </c>
      <c r="B46" s="33">
        <f t="shared" ref="B46:F46" si="4">SUM(B$47:B$47)</f>
        <v>0.11020737257</v>
      </c>
      <c r="C46" s="33">
        <f t="shared" si="4"/>
        <v>9.2413337149999997E-2</v>
      </c>
      <c r="D46" s="33">
        <f t="shared" si="4"/>
        <v>8.4815851040000001E-2</v>
      </c>
      <c r="E46" s="33">
        <f t="shared" si="4"/>
        <v>8.1200211130000005E-2</v>
      </c>
      <c r="F46" s="33">
        <f t="shared" si="4"/>
        <v>8.9336422060000004E-2</v>
      </c>
      <c r="G46" s="33">
        <v>8.4914700080000002E-2</v>
      </c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1:17" outlineLevel="3" x14ac:dyDescent="0.3">
      <c r="A47" s="83" t="s">
        <v>29</v>
      </c>
      <c r="B47" s="98">
        <v>0.11020737257</v>
      </c>
      <c r="C47" s="98">
        <v>9.2413337149999997E-2</v>
      </c>
      <c r="D47" s="98">
        <v>8.4815851040000001E-2</v>
      </c>
      <c r="E47" s="98">
        <v>8.1200211130000005E-2</v>
      </c>
      <c r="F47" s="98">
        <v>8.9336422060000004E-2</v>
      </c>
      <c r="G47" s="98">
        <v>8.4914700080000002E-2</v>
      </c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1:17" ht="14.4" outlineLevel="1" x14ac:dyDescent="0.3">
      <c r="A48" s="34" t="s">
        <v>61</v>
      </c>
      <c r="B48" s="243">
        <f t="shared" ref="B48:G48" si="5">B$49+B$56+B$64+B$69+B$78</f>
        <v>34.426978600540004</v>
      </c>
      <c r="C48" s="243">
        <f t="shared" si="5"/>
        <v>36.048429280379999</v>
      </c>
      <c r="D48" s="243">
        <f t="shared" si="5"/>
        <v>38.490107997099997</v>
      </c>
      <c r="E48" s="243">
        <f t="shared" si="5"/>
        <v>39.699162929109995</v>
      </c>
      <c r="F48" s="243">
        <f t="shared" si="5"/>
        <v>39.342487407790003</v>
      </c>
      <c r="G48" s="243">
        <f t="shared" si="5"/>
        <v>40.582150106</v>
      </c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1:17" outlineLevel="2" x14ac:dyDescent="0.3">
      <c r="A49" s="55" t="s">
        <v>171</v>
      </c>
      <c r="B49" s="33">
        <f t="shared" ref="B49:F49" si="6">SUM(B$50:B$55)</f>
        <v>14.05999517181</v>
      </c>
      <c r="C49" s="33">
        <f t="shared" si="6"/>
        <v>13.675425125190001</v>
      </c>
      <c r="D49" s="33">
        <f t="shared" si="6"/>
        <v>14.517573952599999</v>
      </c>
      <c r="E49" s="33">
        <f t="shared" si="6"/>
        <v>13.39273211223</v>
      </c>
      <c r="F49" s="33">
        <f t="shared" si="6"/>
        <v>12.3361726986</v>
      </c>
      <c r="G49" s="33">
        <v>12.23556655824</v>
      </c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1:17" outlineLevel="3" x14ac:dyDescent="0.3">
      <c r="A50" s="83" t="s">
        <v>18</v>
      </c>
      <c r="B50" s="98">
        <v>2.4146460217099999</v>
      </c>
      <c r="C50" s="98">
        <v>2.3101130107899999</v>
      </c>
      <c r="D50" s="98">
        <v>3.3534540071799999</v>
      </c>
      <c r="E50" s="98">
        <v>3.7912740495400001</v>
      </c>
      <c r="F50" s="98">
        <v>3.6923111347500002</v>
      </c>
      <c r="G50" s="98">
        <v>3.6494398385200002</v>
      </c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1:17" outlineLevel="3" x14ac:dyDescent="0.3">
      <c r="A51" s="83" t="s">
        <v>53</v>
      </c>
      <c r="B51" s="98">
        <v>0.58292959401</v>
      </c>
      <c r="C51" s="98">
        <v>0.59109236997000003</v>
      </c>
      <c r="D51" s="98">
        <v>0.64138902918999996</v>
      </c>
      <c r="E51" s="98">
        <v>0.57780990312000002</v>
      </c>
      <c r="F51" s="98">
        <v>0.50583383254000003</v>
      </c>
      <c r="G51" s="98">
        <v>0.50482430183000004</v>
      </c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1:17" outlineLevel="3" x14ac:dyDescent="0.3">
      <c r="A52" s="83" t="s">
        <v>91</v>
      </c>
      <c r="B52" s="98">
        <v>0.52207487058000002</v>
      </c>
      <c r="C52" s="98">
        <v>0.53409045630999996</v>
      </c>
      <c r="D52" s="98">
        <v>0.68965948957000001</v>
      </c>
      <c r="E52" s="98">
        <v>0.68077226917</v>
      </c>
      <c r="F52" s="98">
        <v>0.78487537830999998</v>
      </c>
      <c r="G52" s="98">
        <v>0.77576221756999997</v>
      </c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1:17" outlineLevel="3" x14ac:dyDescent="0.3">
      <c r="A53" s="83" t="s">
        <v>126</v>
      </c>
      <c r="B53" s="98">
        <v>5.1976512499599998</v>
      </c>
      <c r="C53" s="98">
        <v>5.0553930182900002</v>
      </c>
      <c r="D53" s="98">
        <v>4.9122241122599997</v>
      </c>
      <c r="E53" s="98">
        <v>4.8777570288099996</v>
      </c>
      <c r="F53" s="98">
        <v>4.90298972188</v>
      </c>
      <c r="G53" s="98">
        <v>4.8656883093300003</v>
      </c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1:17" outlineLevel="3" x14ac:dyDescent="0.3">
      <c r="A54" s="83" t="s">
        <v>140</v>
      </c>
      <c r="B54" s="98">
        <v>5.3418389230500001</v>
      </c>
      <c r="C54" s="98">
        <v>5.1822510595800004</v>
      </c>
      <c r="D54" s="98">
        <v>4.9148866046400004</v>
      </c>
      <c r="E54" s="98">
        <v>3.4507485817300001</v>
      </c>
      <c r="F54" s="98">
        <v>2.4272968759200002</v>
      </c>
      <c r="G54" s="98">
        <v>2.4169861357900002</v>
      </c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1:17" outlineLevel="3" x14ac:dyDescent="0.3">
      <c r="A55" s="83" t="s">
        <v>135</v>
      </c>
      <c r="B55" s="98">
        <v>8.5451250000000004E-4</v>
      </c>
      <c r="C55" s="98">
        <v>2.4852102500000002E-3</v>
      </c>
      <c r="D55" s="98">
        <v>5.9607097600000002E-3</v>
      </c>
      <c r="E55" s="98">
        <v>1.437027986E-2</v>
      </c>
      <c r="F55" s="98">
        <v>2.2865755200000001E-2</v>
      </c>
      <c r="G55" s="98">
        <v>2.2865755200000001E-2</v>
      </c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1:17" outlineLevel="2" x14ac:dyDescent="0.3">
      <c r="A56" s="55" t="s">
        <v>43</v>
      </c>
      <c r="B56" s="33">
        <f t="shared" ref="B56:F56" si="7">SUM(B$57:B$63)</f>
        <v>1.3628174230800001</v>
      </c>
      <c r="C56" s="33">
        <f t="shared" si="7"/>
        <v>1.67878130816</v>
      </c>
      <c r="D56" s="33">
        <f t="shared" si="7"/>
        <v>1.7563631931399997</v>
      </c>
      <c r="E56" s="33">
        <f t="shared" si="7"/>
        <v>1.7311024130200001</v>
      </c>
      <c r="F56" s="33">
        <f t="shared" si="7"/>
        <v>1.6291030925099999</v>
      </c>
      <c r="G56" s="33">
        <v>1.6276943553000001</v>
      </c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1:17" outlineLevel="3" x14ac:dyDescent="0.3">
      <c r="A57" s="83" t="s">
        <v>28</v>
      </c>
      <c r="B57" s="98">
        <v>0.28807592722000003</v>
      </c>
      <c r="C57" s="98">
        <v>0.29540765501999999</v>
      </c>
      <c r="D57" s="98">
        <v>0.31720380743999999</v>
      </c>
      <c r="E57" s="98">
        <v>0.29365465454</v>
      </c>
      <c r="F57" s="98">
        <v>0.15284089470000001</v>
      </c>
      <c r="G57" s="98">
        <v>0.1513716111</v>
      </c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1:17" outlineLevel="3" x14ac:dyDescent="0.3">
      <c r="A58" s="83" t="s">
        <v>50</v>
      </c>
      <c r="B58" s="98">
        <v>0.22616820202999999</v>
      </c>
      <c r="C58" s="98">
        <v>0.22004746421999999</v>
      </c>
      <c r="D58" s="98">
        <v>0.26677163799999998</v>
      </c>
      <c r="E58" s="98">
        <v>0.25954321514000001</v>
      </c>
      <c r="F58" s="98">
        <v>0.27155235158000002</v>
      </c>
      <c r="G58" s="98">
        <v>0.26839936666000003</v>
      </c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1:17" outlineLevel="3" x14ac:dyDescent="0.3">
      <c r="A59" s="83" t="s">
        <v>107</v>
      </c>
      <c r="B59" s="98">
        <v>0</v>
      </c>
      <c r="C59" s="98">
        <v>0</v>
      </c>
      <c r="D59" s="98">
        <v>0</v>
      </c>
      <c r="E59" s="98">
        <v>0</v>
      </c>
      <c r="F59" s="98">
        <v>6.4909268300000003E-3</v>
      </c>
      <c r="G59" s="98">
        <v>6.4155608999999997E-3</v>
      </c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1:17" outlineLevel="3" x14ac:dyDescent="0.3">
      <c r="A60" s="83" t="s">
        <v>117</v>
      </c>
      <c r="B60" s="98">
        <v>0.60585586000000002</v>
      </c>
      <c r="C60" s="98">
        <v>0.60585586000000002</v>
      </c>
      <c r="D60" s="98">
        <v>0.60585586000000002</v>
      </c>
      <c r="E60" s="98">
        <v>0.60585586000000002</v>
      </c>
      <c r="F60" s="98">
        <v>0.60585586000000002</v>
      </c>
      <c r="G60" s="98">
        <v>0.60585586000000002</v>
      </c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1:17" outlineLevel="3" x14ac:dyDescent="0.3">
      <c r="A61" s="83" t="s">
        <v>130</v>
      </c>
      <c r="B61" s="98">
        <v>9.0219974299999995E-3</v>
      </c>
      <c r="C61" s="98">
        <v>7.5970902699999997E-3</v>
      </c>
      <c r="D61" s="98">
        <v>6.1721831099999999E-3</v>
      </c>
      <c r="E61" s="98">
        <v>4.7472759500000001E-3</v>
      </c>
      <c r="F61" s="98">
        <v>3.3223687899999999E-3</v>
      </c>
      <c r="G61" s="98">
        <v>3.3223687899999999E-3</v>
      </c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1:17" outlineLevel="3" x14ac:dyDescent="0.3">
      <c r="A62" s="83" t="s">
        <v>205</v>
      </c>
      <c r="B62" s="98">
        <v>0</v>
      </c>
      <c r="C62" s="98">
        <v>0</v>
      </c>
      <c r="D62" s="98">
        <v>0</v>
      </c>
      <c r="E62" s="98">
        <v>0</v>
      </c>
      <c r="F62" s="98">
        <v>2.4816354990000001E-2</v>
      </c>
      <c r="G62" s="98">
        <v>2.4528213149999999E-2</v>
      </c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1:17" outlineLevel="3" x14ac:dyDescent="0.3">
      <c r="A63" s="83" t="s">
        <v>25</v>
      </c>
      <c r="B63" s="98">
        <v>0.23369543640000001</v>
      </c>
      <c r="C63" s="98">
        <v>0.54987323865000004</v>
      </c>
      <c r="D63" s="98">
        <v>0.56035970458999995</v>
      </c>
      <c r="E63" s="98">
        <v>0.56730140739000001</v>
      </c>
      <c r="F63" s="98">
        <v>0.56422433561999996</v>
      </c>
      <c r="G63" s="98">
        <v>0.56780137470000003</v>
      </c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1:17" outlineLevel="2" x14ac:dyDescent="0.3">
      <c r="A64" s="55" t="s">
        <v>208</v>
      </c>
      <c r="B64" s="33">
        <f t="shared" ref="B64:F64" si="8">SUM(B$65:B$68)</f>
        <v>5.5863760000000003E-5</v>
      </c>
      <c r="C64" s="33">
        <f t="shared" si="8"/>
        <v>5.3445349999999998E-5</v>
      </c>
      <c r="D64" s="33">
        <f t="shared" si="8"/>
        <v>6.1017590000000003E-5</v>
      </c>
      <c r="E64" s="33">
        <f t="shared" si="8"/>
        <v>0.40016336295999999</v>
      </c>
      <c r="F64" s="33">
        <f t="shared" si="8"/>
        <v>1.4076640828</v>
      </c>
      <c r="G64" s="33">
        <v>1.39131974407</v>
      </c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1:17" outlineLevel="3" x14ac:dyDescent="0.3">
      <c r="A65" s="83" t="s">
        <v>62</v>
      </c>
      <c r="B65" s="98">
        <v>0</v>
      </c>
      <c r="C65" s="98">
        <v>0</v>
      </c>
      <c r="D65" s="98">
        <v>0</v>
      </c>
      <c r="E65" s="98">
        <v>0</v>
      </c>
      <c r="F65" s="98">
        <v>0.27887546335000002</v>
      </c>
      <c r="G65" s="98">
        <v>0.27563745004000001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1:17" outlineLevel="3" x14ac:dyDescent="0.3">
      <c r="A66" s="83" t="s">
        <v>183</v>
      </c>
      <c r="B66" s="98">
        <v>5.5863760000000003E-5</v>
      </c>
      <c r="C66" s="98">
        <v>5.3445349999999998E-5</v>
      </c>
      <c r="D66" s="98">
        <v>6.1017590000000003E-5</v>
      </c>
      <c r="E66" s="98">
        <v>5.8563390000000002E-5</v>
      </c>
      <c r="F66" s="98">
        <v>5.7034719999999999E-5</v>
      </c>
      <c r="G66" s="98">
        <v>5.6372490000000002E-5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1:17" outlineLevel="3" x14ac:dyDescent="0.3">
      <c r="A67" s="83" t="s">
        <v>170</v>
      </c>
      <c r="B67" s="98">
        <v>0</v>
      </c>
      <c r="C67" s="98">
        <v>0</v>
      </c>
      <c r="D67" s="98">
        <v>0</v>
      </c>
      <c r="E67" s="98">
        <v>0</v>
      </c>
      <c r="F67" s="98">
        <v>0.18226253311000001</v>
      </c>
      <c r="G67" s="98">
        <v>0.18014628917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1:17" outlineLevel="3" x14ac:dyDescent="0.3">
      <c r="A68" s="83" t="s">
        <v>202</v>
      </c>
      <c r="B68" s="98">
        <v>0</v>
      </c>
      <c r="C68" s="98">
        <v>0</v>
      </c>
      <c r="D68" s="98">
        <v>0</v>
      </c>
      <c r="E68" s="98">
        <v>0.40010479957</v>
      </c>
      <c r="F68" s="98">
        <v>0.94646905161999995</v>
      </c>
      <c r="G68" s="98">
        <v>0.93547963236999998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1:17" outlineLevel="2" x14ac:dyDescent="0.3">
      <c r="A69" s="55" t="s">
        <v>54</v>
      </c>
      <c r="B69" s="33">
        <f t="shared" ref="B69:F69" si="9">SUM(B$70:B$77)</f>
        <v>17.302433000000001</v>
      </c>
      <c r="C69" s="33">
        <f t="shared" si="9"/>
        <v>19.043329999999997</v>
      </c>
      <c r="D69" s="33">
        <f t="shared" si="9"/>
        <v>20.467272999999999</v>
      </c>
      <c r="E69" s="33">
        <f t="shared" si="9"/>
        <v>22.467272999999999</v>
      </c>
      <c r="F69" s="33">
        <f t="shared" si="9"/>
        <v>22.271436853400001</v>
      </c>
      <c r="G69" s="33">
        <v>23.636672050360001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1:17" outlineLevel="3" x14ac:dyDescent="0.3">
      <c r="A70" s="83" t="s">
        <v>114</v>
      </c>
      <c r="B70" s="98">
        <v>3</v>
      </c>
      <c r="C70" s="98">
        <v>3</v>
      </c>
      <c r="D70" s="98">
        <v>3</v>
      </c>
      <c r="E70" s="98">
        <v>3</v>
      </c>
      <c r="F70" s="98">
        <v>3</v>
      </c>
      <c r="G70" s="98">
        <v>3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1:17" outlineLevel="3" x14ac:dyDescent="0.3">
      <c r="A71" s="83" t="s">
        <v>160</v>
      </c>
      <c r="B71" s="98">
        <v>1</v>
      </c>
      <c r="C71" s="98">
        <v>1</v>
      </c>
      <c r="D71" s="98">
        <v>1</v>
      </c>
      <c r="E71" s="98">
        <v>1</v>
      </c>
      <c r="F71" s="98">
        <v>0</v>
      </c>
      <c r="G71" s="98">
        <v>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1:17" outlineLevel="3" x14ac:dyDescent="0.3">
      <c r="A72" s="83" t="s">
        <v>194</v>
      </c>
      <c r="B72" s="98">
        <v>13.302433000000001</v>
      </c>
      <c r="C72" s="98">
        <v>14.043329999999999</v>
      </c>
      <c r="D72" s="98">
        <v>12.467273</v>
      </c>
      <c r="E72" s="98">
        <v>12.467273</v>
      </c>
      <c r="F72" s="98">
        <v>11.805935</v>
      </c>
      <c r="G72" s="98">
        <v>11.805935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1:17" outlineLevel="3" x14ac:dyDescent="0.3">
      <c r="A73" s="83" t="s">
        <v>172</v>
      </c>
      <c r="B73" s="98">
        <v>0</v>
      </c>
      <c r="C73" s="98">
        <v>1</v>
      </c>
      <c r="D73" s="98">
        <v>1</v>
      </c>
      <c r="E73" s="98">
        <v>1</v>
      </c>
      <c r="F73" s="98">
        <v>1</v>
      </c>
      <c r="G73" s="98">
        <v>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1:17" outlineLevel="3" x14ac:dyDescent="0.3">
      <c r="A74" s="83" t="s">
        <v>209</v>
      </c>
      <c r="B74" s="98">
        <v>0</v>
      </c>
      <c r="C74" s="98">
        <v>0</v>
      </c>
      <c r="D74" s="98">
        <v>3</v>
      </c>
      <c r="E74" s="98">
        <v>3</v>
      </c>
      <c r="F74" s="98">
        <v>3</v>
      </c>
      <c r="G74" s="98">
        <v>3</v>
      </c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1:17" outlineLevel="3" x14ac:dyDescent="0.3">
      <c r="A75" s="83" t="s">
        <v>24</v>
      </c>
      <c r="B75" s="98">
        <v>0</v>
      </c>
      <c r="C75" s="98">
        <v>0</v>
      </c>
      <c r="D75" s="98">
        <v>0</v>
      </c>
      <c r="E75" s="98">
        <v>2</v>
      </c>
      <c r="F75" s="98">
        <v>2.35</v>
      </c>
      <c r="G75" s="98">
        <v>2.35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 outlineLevel="3" x14ac:dyDescent="0.3">
      <c r="A76" s="83" t="s">
        <v>60</v>
      </c>
      <c r="B76" s="98">
        <v>0</v>
      </c>
      <c r="C76" s="98">
        <v>0</v>
      </c>
      <c r="D76" s="98">
        <v>0</v>
      </c>
      <c r="E76" s="98">
        <v>0</v>
      </c>
      <c r="F76" s="98">
        <v>1.1155018534000001</v>
      </c>
      <c r="G76" s="98">
        <v>1.10254980016</v>
      </c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1:17" outlineLevel="3" x14ac:dyDescent="0.3">
      <c r="A77" s="83" t="s">
        <v>178</v>
      </c>
      <c r="B77" s="98">
        <v>0</v>
      </c>
      <c r="C77" s="98">
        <v>0</v>
      </c>
      <c r="D77" s="98">
        <v>0</v>
      </c>
      <c r="E77" s="98">
        <v>0</v>
      </c>
      <c r="F77" s="98">
        <v>0</v>
      </c>
      <c r="G77" s="98">
        <v>1.3781872502000001</v>
      </c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1:17" outlineLevel="2" x14ac:dyDescent="0.3">
      <c r="A78" s="55" t="s">
        <v>174</v>
      </c>
      <c r="B78" s="33">
        <f t="shared" ref="B78:F78" si="10">SUM(B$79:B$79)</f>
        <v>1.7016771418900001</v>
      </c>
      <c r="C78" s="33">
        <f t="shared" si="10"/>
        <v>1.6508394016800001</v>
      </c>
      <c r="D78" s="33">
        <f t="shared" si="10"/>
        <v>1.74883683377</v>
      </c>
      <c r="E78" s="33">
        <f t="shared" si="10"/>
        <v>1.7078920409</v>
      </c>
      <c r="F78" s="33">
        <f t="shared" si="10"/>
        <v>1.6981106804799999</v>
      </c>
      <c r="G78" s="33">
        <v>1.6908973980299999</v>
      </c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1:17" outlineLevel="3" x14ac:dyDescent="0.3">
      <c r="A79" s="83" t="s">
        <v>140</v>
      </c>
      <c r="B79" s="98">
        <v>1.7016771418900001</v>
      </c>
      <c r="C79" s="98">
        <v>1.6508394016800001</v>
      </c>
      <c r="D79" s="98">
        <v>1.74883683377</v>
      </c>
      <c r="E79" s="98">
        <v>1.7078920409</v>
      </c>
      <c r="F79" s="98">
        <v>1.6981106804799999</v>
      </c>
      <c r="G79" s="98">
        <v>1.6908973980299999</v>
      </c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1:17" ht="14.4" x14ac:dyDescent="0.3">
      <c r="A80" s="144" t="s">
        <v>14</v>
      </c>
      <c r="B80" s="43">
        <f t="shared" ref="B80:G80" si="11">B$81+B$96</f>
        <v>9.912581083600001</v>
      </c>
      <c r="C80" s="43">
        <f t="shared" si="11"/>
        <v>10.25990234883</v>
      </c>
      <c r="D80" s="43">
        <f t="shared" si="11"/>
        <v>10.97770059694</v>
      </c>
      <c r="E80" s="43">
        <f t="shared" si="11"/>
        <v>11.129501242400002</v>
      </c>
      <c r="F80" s="43">
        <f t="shared" si="11"/>
        <v>10.002734439280003</v>
      </c>
      <c r="G80" s="43">
        <f t="shared" si="11"/>
        <v>9.8918540344900006</v>
      </c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1:17" ht="14.4" outlineLevel="1" x14ac:dyDescent="0.3">
      <c r="A81" s="34" t="s">
        <v>48</v>
      </c>
      <c r="B81" s="243">
        <f t="shared" ref="B81:G81" si="12">B$82+B$90+B$94</f>
        <v>0.89411910529000005</v>
      </c>
      <c r="C81" s="243">
        <f t="shared" si="12"/>
        <v>0.70187102033000004</v>
      </c>
      <c r="D81" s="243">
        <f t="shared" si="12"/>
        <v>0.47786587593999996</v>
      </c>
      <c r="E81" s="243">
        <f t="shared" si="12"/>
        <v>0.37367631143999996</v>
      </c>
      <c r="F81" s="243">
        <f t="shared" si="12"/>
        <v>0.39486344792</v>
      </c>
      <c r="G81" s="243">
        <f t="shared" si="12"/>
        <v>0.37570912466</v>
      </c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1:17" outlineLevel="2" x14ac:dyDescent="0.3">
      <c r="A82" s="55" t="s">
        <v>187</v>
      </c>
      <c r="B82" s="33">
        <f t="shared" ref="B82:F82" si="13">SUM(B$83:B$89)</f>
        <v>0.68331482616000006</v>
      </c>
      <c r="C82" s="33">
        <f t="shared" si="13"/>
        <v>0.58659464145999995</v>
      </c>
      <c r="D82" s="33">
        <f t="shared" si="13"/>
        <v>0.31887770297999996</v>
      </c>
      <c r="E82" s="33">
        <f t="shared" si="13"/>
        <v>0.21669872839999998</v>
      </c>
      <c r="F82" s="33">
        <f t="shared" si="13"/>
        <v>0.17681230419999999</v>
      </c>
      <c r="G82" s="33">
        <v>0.16806094800999999</v>
      </c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1:17" outlineLevel="3" x14ac:dyDescent="0.3">
      <c r="A83" s="83" t="s">
        <v>106</v>
      </c>
      <c r="B83" s="98">
        <v>4.8332000000000002E-7</v>
      </c>
      <c r="C83" s="98">
        <v>4.2660999999999998E-7</v>
      </c>
      <c r="D83" s="98">
        <v>4.1329000000000002E-7</v>
      </c>
      <c r="E83" s="98">
        <v>4.1894999999999998E-7</v>
      </c>
      <c r="F83" s="98">
        <v>4.8973999999999999E-7</v>
      </c>
      <c r="G83" s="98">
        <v>4.6549999999999998E-7</v>
      </c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1:17" outlineLevel="3" x14ac:dyDescent="0.3">
      <c r="A84" s="83" t="s">
        <v>73</v>
      </c>
      <c r="B84" s="98">
        <v>4.166550871E-2</v>
      </c>
      <c r="C84" s="98">
        <v>3.6777066759999998E-2</v>
      </c>
      <c r="D84" s="98">
        <v>3.5628747449999998E-2</v>
      </c>
      <c r="E84" s="98">
        <v>3.611638491E-2</v>
      </c>
      <c r="F84" s="98">
        <v>9.2374462759999998E-2</v>
      </c>
      <c r="G84" s="98">
        <v>8.7802372429999997E-2</v>
      </c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1:17" outlineLevel="3" x14ac:dyDescent="0.3">
      <c r="A85" s="83" t="s">
        <v>99</v>
      </c>
      <c r="B85" s="98">
        <v>0.12499652612999999</v>
      </c>
      <c r="C85" s="98">
        <v>0.11033120028</v>
      </c>
      <c r="D85" s="98">
        <v>7.1257494899999996E-2</v>
      </c>
      <c r="E85" s="98">
        <v>0</v>
      </c>
      <c r="F85" s="98">
        <v>0</v>
      </c>
      <c r="G85" s="98">
        <v>0</v>
      </c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1:17" outlineLevel="3" x14ac:dyDescent="0.3">
      <c r="A86" s="83" t="s">
        <v>1</v>
      </c>
      <c r="B86" s="98">
        <v>0.13332962782999999</v>
      </c>
      <c r="C86" s="98">
        <v>0.11033120028</v>
      </c>
      <c r="D86" s="98">
        <v>0.10688624234999999</v>
      </c>
      <c r="E86" s="98">
        <v>0.10834915472999999</v>
      </c>
      <c r="F86" s="98">
        <v>8.4437351699999996E-2</v>
      </c>
      <c r="G86" s="98">
        <v>8.025811008E-2</v>
      </c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1:17" outlineLevel="3" x14ac:dyDescent="0.3">
      <c r="A87" s="83" t="s">
        <v>147</v>
      </c>
      <c r="B87" s="98">
        <v>0.19999444182000001</v>
      </c>
      <c r="C87" s="98">
        <v>0.17652992045999999</v>
      </c>
      <c r="D87" s="98">
        <v>0</v>
      </c>
      <c r="E87" s="98">
        <v>0</v>
      </c>
      <c r="F87" s="98">
        <v>0</v>
      </c>
      <c r="G87" s="98">
        <v>0</v>
      </c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1:17" outlineLevel="3" x14ac:dyDescent="0.3">
      <c r="A88" s="83" t="s">
        <v>97</v>
      </c>
      <c r="B88" s="98">
        <v>1.041637718E-2</v>
      </c>
      <c r="C88" s="98">
        <v>0</v>
      </c>
      <c r="D88" s="98">
        <v>0</v>
      </c>
      <c r="E88" s="98">
        <v>0</v>
      </c>
      <c r="F88" s="98">
        <v>0</v>
      </c>
      <c r="G88" s="98">
        <v>0</v>
      </c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1:17" outlineLevel="3" x14ac:dyDescent="0.3">
      <c r="A89" s="83" t="s">
        <v>0</v>
      </c>
      <c r="B89" s="98">
        <v>0.17291186116999999</v>
      </c>
      <c r="C89" s="98">
        <v>0.15262482707</v>
      </c>
      <c r="D89" s="98">
        <v>0.10510480498999999</v>
      </c>
      <c r="E89" s="98">
        <v>7.223276981E-2</v>
      </c>
      <c r="F89" s="98">
        <v>0</v>
      </c>
      <c r="G89" s="98">
        <v>0</v>
      </c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1:17" outlineLevel="2" x14ac:dyDescent="0.3">
      <c r="A90" s="55" t="s">
        <v>112</v>
      </c>
      <c r="B90" s="33">
        <f t="shared" ref="B90:F90" si="14">SUM(B$91:B$93)</f>
        <v>0.21076450314999998</v>
      </c>
      <c r="C90" s="33">
        <f t="shared" si="14"/>
        <v>0.11524126964</v>
      </c>
      <c r="D90" s="33">
        <f t="shared" si="14"/>
        <v>0.15895415998000001</v>
      </c>
      <c r="E90" s="33">
        <f t="shared" si="14"/>
        <v>0.15694310452999999</v>
      </c>
      <c r="F90" s="33">
        <f t="shared" si="14"/>
        <v>0.21801083966000001</v>
      </c>
      <c r="G90" s="33">
        <v>0.20760986745000001</v>
      </c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1:17" outlineLevel="3" x14ac:dyDescent="0.3">
      <c r="A91" s="83" t="s">
        <v>47</v>
      </c>
      <c r="B91" s="98">
        <v>4.3748784149999997E-2</v>
      </c>
      <c r="C91" s="98">
        <v>0</v>
      </c>
      <c r="D91" s="98">
        <v>1.6898108429999999E-2</v>
      </c>
      <c r="E91" s="98">
        <v>3.5871199889999997E-2</v>
      </c>
      <c r="F91" s="98">
        <v>7.3951316520000004E-2</v>
      </c>
      <c r="G91" s="98">
        <v>7.1304444319999993E-2</v>
      </c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1:17" outlineLevel="3" x14ac:dyDescent="0.3">
      <c r="A92" s="83" t="s">
        <v>118</v>
      </c>
      <c r="B92" s="98">
        <v>0.16082312704999999</v>
      </c>
      <c r="C92" s="98">
        <v>0.11112971566</v>
      </c>
      <c r="D92" s="98">
        <v>0.1388693298</v>
      </c>
      <c r="E92" s="98">
        <v>0.11839534242999999</v>
      </c>
      <c r="F92" s="98">
        <v>0.14157806559</v>
      </c>
      <c r="G92" s="98">
        <v>0.13410061106999999</v>
      </c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1:17" outlineLevel="3" x14ac:dyDescent="0.3">
      <c r="A93" s="83" t="s">
        <v>90</v>
      </c>
      <c r="B93" s="98">
        <v>6.1925919499999996E-3</v>
      </c>
      <c r="C93" s="98">
        <v>4.11155398E-3</v>
      </c>
      <c r="D93" s="98">
        <v>3.18672175E-3</v>
      </c>
      <c r="E93" s="98">
        <v>2.67656221E-3</v>
      </c>
      <c r="F93" s="98">
        <v>2.4814575499999998E-3</v>
      </c>
      <c r="G93" s="98">
        <v>2.2048120600000002E-3</v>
      </c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1:17" outlineLevel="2" x14ac:dyDescent="0.3">
      <c r="A94" s="55" t="s">
        <v>131</v>
      </c>
      <c r="B94" s="33">
        <f t="shared" ref="B94:F94" si="15">SUM(B$95:B$95)</f>
        <v>3.9775979999999999E-5</v>
      </c>
      <c r="C94" s="33">
        <f t="shared" si="15"/>
        <v>3.5109230000000001E-5</v>
      </c>
      <c r="D94" s="33">
        <f t="shared" si="15"/>
        <v>3.401298E-5</v>
      </c>
      <c r="E94" s="33">
        <f t="shared" si="15"/>
        <v>3.4478509999999999E-5</v>
      </c>
      <c r="F94" s="33">
        <f t="shared" si="15"/>
        <v>4.0304060000000003E-5</v>
      </c>
      <c r="G94" s="33">
        <v>3.8309200000000002E-5</v>
      </c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1:17" outlineLevel="3" x14ac:dyDescent="0.3">
      <c r="A95" s="83" t="s">
        <v>67</v>
      </c>
      <c r="B95" s="98">
        <v>3.9775979999999999E-5</v>
      </c>
      <c r="C95" s="98">
        <v>3.5109230000000001E-5</v>
      </c>
      <c r="D95" s="98">
        <v>3.401298E-5</v>
      </c>
      <c r="E95" s="98">
        <v>3.4478509999999999E-5</v>
      </c>
      <c r="F95" s="98">
        <v>4.0304060000000003E-5</v>
      </c>
      <c r="G95" s="98">
        <v>3.8309200000000002E-5</v>
      </c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1:17" ht="14.4" outlineLevel="1" x14ac:dyDescent="0.3">
      <c r="A96" s="34" t="s">
        <v>61</v>
      </c>
      <c r="B96" s="243">
        <f t="shared" ref="B96:G96" si="16">B$97+B$103+B$105+B$117</f>
        <v>9.0184619783100004</v>
      </c>
      <c r="C96" s="243">
        <f t="shared" si="16"/>
        <v>9.5580313285000003</v>
      </c>
      <c r="D96" s="243">
        <f t="shared" si="16"/>
        <v>10.499834721000001</v>
      </c>
      <c r="E96" s="243">
        <f t="shared" si="16"/>
        <v>10.755824930960001</v>
      </c>
      <c r="F96" s="243">
        <f t="shared" si="16"/>
        <v>9.6078709913600022</v>
      </c>
      <c r="G96" s="243">
        <f t="shared" si="16"/>
        <v>9.5161449098300004</v>
      </c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1:17" outlineLevel="2" x14ac:dyDescent="0.3">
      <c r="A97" s="55" t="s">
        <v>171</v>
      </c>
      <c r="B97" s="33">
        <f t="shared" ref="B97:F97" si="17">SUM(B$98:B$102)</f>
        <v>5.8679120508100002</v>
      </c>
      <c r="C97" s="33">
        <f t="shared" si="17"/>
        <v>7.0237852621300005</v>
      </c>
      <c r="D97" s="33">
        <f t="shared" si="17"/>
        <v>8.1844122870200007</v>
      </c>
      <c r="E97" s="33">
        <f t="shared" si="17"/>
        <v>8.5593320389300001</v>
      </c>
      <c r="F97" s="33">
        <f t="shared" si="17"/>
        <v>8.0575646315700009</v>
      </c>
      <c r="G97" s="33">
        <v>8.03347478305</v>
      </c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1:17" outlineLevel="3" x14ac:dyDescent="0.3">
      <c r="A98" s="83" t="s">
        <v>63</v>
      </c>
      <c r="B98" s="98">
        <v>1.90260701E-2</v>
      </c>
      <c r="C98" s="98">
        <v>1.088056003E-2</v>
      </c>
      <c r="D98" s="98">
        <v>6.3155020130000003E-2</v>
      </c>
      <c r="E98" s="98">
        <v>0.1145400015</v>
      </c>
      <c r="F98" s="98">
        <v>0.11155018534</v>
      </c>
      <c r="G98" s="98">
        <v>0.11025498002</v>
      </c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1:17" outlineLevel="3" x14ac:dyDescent="0.3">
      <c r="A99" s="83" t="s">
        <v>53</v>
      </c>
      <c r="B99" s="98">
        <v>0.12708577197000001</v>
      </c>
      <c r="C99" s="98">
        <v>0.38844780925</v>
      </c>
      <c r="D99" s="98">
        <v>0.40809589511</v>
      </c>
      <c r="E99" s="98">
        <v>0.20628031303</v>
      </c>
      <c r="F99" s="98">
        <v>0.33752435519000001</v>
      </c>
      <c r="G99" s="98">
        <v>0.34555768184000002</v>
      </c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1:17" outlineLevel="3" x14ac:dyDescent="0.3">
      <c r="A100" s="83" t="s">
        <v>91</v>
      </c>
      <c r="B100" s="98">
        <v>0</v>
      </c>
      <c r="C100" s="98">
        <v>3.658550017E-2</v>
      </c>
      <c r="D100" s="98">
        <v>4.1769000090000001E-2</v>
      </c>
      <c r="E100" s="98">
        <v>5.6124600730000002E-2</v>
      </c>
      <c r="F100" s="98">
        <v>6.1090459E-2</v>
      </c>
      <c r="G100" s="98">
        <v>6.0381139809999998E-2</v>
      </c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1:17" outlineLevel="3" x14ac:dyDescent="0.3">
      <c r="A101" s="83" t="s">
        <v>126</v>
      </c>
      <c r="B101" s="98">
        <v>0.39244671814999998</v>
      </c>
      <c r="C101" s="98">
        <v>0.45504334538000002</v>
      </c>
      <c r="D101" s="98">
        <v>0.44967000001000001</v>
      </c>
      <c r="E101" s="98">
        <v>0.45706674655000001</v>
      </c>
      <c r="F101" s="98">
        <v>0.45703505259999999</v>
      </c>
      <c r="G101" s="98">
        <v>0.45703505259999999</v>
      </c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1:17" outlineLevel="3" x14ac:dyDescent="0.3">
      <c r="A102" s="83" t="s">
        <v>140</v>
      </c>
      <c r="B102" s="98">
        <v>5.32935349059</v>
      </c>
      <c r="C102" s="98">
        <v>6.1328280473000003</v>
      </c>
      <c r="D102" s="98">
        <v>7.2217223716800003</v>
      </c>
      <c r="E102" s="98">
        <v>7.7253203771200001</v>
      </c>
      <c r="F102" s="98">
        <v>7.0903645794400001</v>
      </c>
      <c r="G102" s="98">
        <v>7.0602459287799997</v>
      </c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1:17" outlineLevel="2" x14ac:dyDescent="0.3">
      <c r="A103" s="55" t="s">
        <v>43</v>
      </c>
      <c r="B103" s="33">
        <f t="shared" ref="B103:F103" si="18">SUM(B$104:B$104)</f>
        <v>0.19495570664</v>
      </c>
      <c r="C103" s="33">
        <f t="shared" si="18"/>
        <v>0.14621677995999999</v>
      </c>
      <c r="D103" s="33">
        <f t="shared" si="18"/>
        <v>9.7477853279999999E-2</v>
      </c>
      <c r="E103" s="33">
        <f t="shared" si="18"/>
        <v>4.8738926600000003E-2</v>
      </c>
      <c r="F103" s="33">
        <f t="shared" si="18"/>
        <v>0</v>
      </c>
      <c r="G103" s="33">
        <v>0</v>
      </c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1:17" outlineLevel="3" x14ac:dyDescent="0.3">
      <c r="A104" s="83" t="s">
        <v>28</v>
      </c>
      <c r="B104" s="98">
        <v>0.19495570664</v>
      </c>
      <c r="C104" s="98">
        <v>0.14621677995999999</v>
      </c>
      <c r="D104" s="98">
        <v>9.7477853279999999E-2</v>
      </c>
      <c r="E104" s="98">
        <v>4.8738926600000003E-2</v>
      </c>
      <c r="F104" s="98">
        <v>0</v>
      </c>
      <c r="G104" s="98">
        <v>0</v>
      </c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1:17" outlineLevel="2" x14ac:dyDescent="0.3">
      <c r="A105" s="55" t="s">
        <v>208</v>
      </c>
      <c r="B105" s="33">
        <f t="shared" ref="B105:F105" si="19">SUM(B$106:B$116)</f>
        <v>2.8427356019299999</v>
      </c>
      <c r="C105" s="33">
        <f t="shared" si="19"/>
        <v>2.2785423277099999</v>
      </c>
      <c r="D105" s="33">
        <f t="shared" si="19"/>
        <v>2.1019582370299998</v>
      </c>
      <c r="E105" s="33">
        <f t="shared" si="19"/>
        <v>2.0344831620099999</v>
      </c>
      <c r="F105" s="33">
        <f t="shared" si="19"/>
        <v>1.4376842756799999</v>
      </c>
      <c r="G105" s="33">
        <v>1.3705264419400001</v>
      </c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1:17" outlineLevel="3" x14ac:dyDescent="0.3">
      <c r="A106" s="83" t="s">
        <v>72</v>
      </c>
      <c r="B106" s="98">
        <v>0</v>
      </c>
      <c r="C106" s="98">
        <v>0</v>
      </c>
      <c r="D106" s="98">
        <v>0</v>
      </c>
      <c r="E106" s="98">
        <v>7.991643658E-2</v>
      </c>
      <c r="F106" s="98">
        <v>0.14482956551000001</v>
      </c>
      <c r="G106" s="98">
        <v>0.15301404440999999</v>
      </c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1:17" outlineLevel="3" x14ac:dyDescent="0.3">
      <c r="A107" s="83" t="s">
        <v>167</v>
      </c>
      <c r="B107" s="98">
        <v>0</v>
      </c>
      <c r="C107" s="98">
        <v>0</v>
      </c>
      <c r="D107" s="98">
        <v>0.37729509711999998</v>
      </c>
      <c r="E107" s="98">
        <v>0.45260618235</v>
      </c>
      <c r="F107" s="98">
        <v>0</v>
      </c>
      <c r="G107" s="98">
        <v>0</v>
      </c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1:17" outlineLevel="3" x14ac:dyDescent="0.3">
      <c r="A108" s="83" t="s">
        <v>152</v>
      </c>
      <c r="B108" s="98">
        <v>4.0773885349999997E-2</v>
      </c>
      <c r="C108" s="98">
        <v>0</v>
      </c>
      <c r="D108" s="98">
        <v>0</v>
      </c>
      <c r="E108" s="98">
        <v>0</v>
      </c>
      <c r="F108" s="98">
        <v>0</v>
      </c>
      <c r="G108" s="98">
        <v>0</v>
      </c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1:17" outlineLevel="3" x14ac:dyDescent="0.3">
      <c r="A109" s="83" t="s">
        <v>101</v>
      </c>
      <c r="B109" s="98">
        <v>0.1008</v>
      </c>
      <c r="C109" s="98">
        <v>0</v>
      </c>
      <c r="D109" s="98">
        <v>0</v>
      </c>
      <c r="E109" s="98">
        <v>0</v>
      </c>
      <c r="F109" s="98">
        <v>0</v>
      </c>
      <c r="G109" s="98">
        <v>0</v>
      </c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1:17" outlineLevel="3" x14ac:dyDescent="0.3">
      <c r="A110" s="83" t="s">
        <v>202</v>
      </c>
      <c r="B110" s="98">
        <v>0</v>
      </c>
      <c r="C110" s="98">
        <v>1.427420651E-2</v>
      </c>
      <c r="D110" s="98">
        <v>3.7104216299999999E-2</v>
      </c>
      <c r="E110" s="98">
        <v>3.3931242969999997E-2</v>
      </c>
      <c r="F110" s="98">
        <v>3.0354194519999999E-2</v>
      </c>
      <c r="G110" s="98">
        <v>3.0121974329999999E-2</v>
      </c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1:17" outlineLevel="3" x14ac:dyDescent="0.3">
      <c r="A111" s="83" t="s">
        <v>122</v>
      </c>
      <c r="B111" s="98">
        <v>4.6435500140000002E-2</v>
      </c>
      <c r="C111" s="98">
        <v>3.5540199949999997E-2</v>
      </c>
      <c r="D111" s="98">
        <v>3.0431699860000001E-2</v>
      </c>
      <c r="E111" s="98">
        <v>1.947180011E-2</v>
      </c>
      <c r="F111" s="98">
        <v>9.4817656499999996E-3</v>
      </c>
      <c r="G111" s="98">
        <v>9.3716731999999997E-3</v>
      </c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1:17" outlineLevel="3" x14ac:dyDescent="0.3">
      <c r="A112" s="83" t="s">
        <v>105</v>
      </c>
      <c r="B112" s="98">
        <v>0.5</v>
      </c>
      <c r="C112" s="98">
        <v>0.5</v>
      </c>
      <c r="D112" s="98">
        <v>0</v>
      </c>
      <c r="E112" s="98">
        <v>0</v>
      </c>
      <c r="F112" s="98">
        <v>0</v>
      </c>
      <c r="G112" s="98">
        <v>0</v>
      </c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1:17" outlineLevel="3" x14ac:dyDescent="0.3">
      <c r="A113" s="83" t="s">
        <v>144</v>
      </c>
      <c r="B113" s="98">
        <v>7.2080000000000005E-2</v>
      </c>
      <c r="C113" s="98">
        <v>5.9159999999999997E-2</v>
      </c>
      <c r="D113" s="98">
        <v>4.6240000000000003E-2</v>
      </c>
      <c r="E113" s="98">
        <v>3.3320000000000002E-2</v>
      </c>
      <c r="F113" s="98">
        <v>2.0400000000000001E-2</v>
      </c>
      <c r="G113" s="98">
        <v>2.0400000000000001E-2</v>
      </c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1:17" outlineLevel="3" x14ac:dyDescent="0.3">
      <c r="A114" s="83" t="s">
        <v>116</v>
      </c>
      <c r="B114" s="98">
        <v>1.552123895</v>
      </c>
      <c r="C114" s="98">
        <v>1.53909292125</v>
      </c>
      <c r="D114" s="98">
        <v>1.5130309737500001</v>
      </c>
      <c r="E114" s="98">
        <v>1.35</v>
      </c>
      <c r="F114" s="98">
        <v>1.2</v>
      </c>
      <c r="G114" s="98">
        <v>1.125</v>
      </c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1:17" outlineLevel="3" x14ac:dyDescent="0.3">
      <c r="A115" s="83" t="s">
        <v>98</v>
      </c>
      <c r="B115" s="98">
        <v>0.16309375000000001</v>
      </c>
      <c r="C115" s="98">
        <v>0.13047500000000001</v>
      </c>
      <c r="D115" s="98">
        <v>9.7856250000000006E-2</v>
      </c>
      <c r="E115" s="98">
        <v>6.5237500000000004E-2</v>
      </c>
      <c r="F115" s="98">
        <v>3.2618750000000002E-2</v>
      </c>
      <c r="G115" s="98">
        <v>3.2618750000000002E-2</v>
      </c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1:17" outlineLevel="3" x14ac:dyDescent="0.3">
      <c r="A116" s="83" t="s">
        <v>100</v>
      </c>
      <c r="B116" s="98">
        <v>0.36742857144000002</v>
      </c>
      <c r="C116" s="98">
        <v>0</v>
      </c>
      <c r="D116" s="98">
        <v>0</v>
      </c>
      <c r="E116" s="98">
        <v>0</v>
      </c>
      <c r="F116" s="98">
        <v>0</v>
      </c>
      <c r="G116" s="98">
        <v>0</v>
      </c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1:17" outlineLevel="2" x14ac:dyDescent="0.3">
      <c r="A117" s="55" t="s">
        <v>174</v>
      </c>
      <c r="B117" s="33">
        <f t="shared" ref="B117:F117" si="20">SUM(B$118:B$118)</f>
        <v>0.11285861893</v>
      </c>
      <c r="C117" s="33">
        <f t="shared" si="20"/>
        <v>0.1094869587</v>
      </c>
      <c r="D117" s="33">
        <f t="shared" si="20"/>
        <v>0.11598634367000001</v>
      </c>
      <c r="E117" s="33">
        <f t="shared" si="20"/>
        <v>0.11327080342</v>
      </c>
      <c r="F117" s="33">
        <f t="shared" si="20"/>
        <v>0.11262208411000001</v>
      </c>
      <c r="G117" s="33">
        <v>0.11214368483999999</v>
      </c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1:17" outlineLevel="3" x14ac:dyDescent="0.3">
      <c r="A118" s="83" t="s">
        <v>140</v>
      </c>
      <c r="B118" s="98">
        <v>0.11285861893</v>
      </c>
      <c r="C118" s="98">
        <v>0.1094869587</v>
      </c>
      <c r="D118" s="98">
        <v>0.11598634367000001</v>
      </c>
      <c r="E118" s="98">
        <v>0.11327080342</v>
      </c>
      <c r="F118" s="98">
        <v>0.11262208411000001</v>
      </c>
      <c r="G118" s="98">
        <v>0.11214368483999999</v>
      </c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1:17" x14ac:dyDescent="0.3">
      <c r="B119" s="132"/>
      <c r="C119" s="132"/>
      <c r="D119" s="132"/>
      <c r="E119" s="132"/>
      <c r="F119" s="132"/>
      <c r="G119" s="132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1:17" x14ac:dyDescent="0.3">
      <c r="B120" s="132"/>
      <c r="C120" s="132"/>
      <c r="D120" s="132"/>
      <c r="E120" s="132"/>
      <c r="F120" s="132"/>
      <c r="G120" s="132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1:17" x14ac:dyDescent="0.3">
      <c r="B121" s="132"/>
      <c r="C121" s="132"/>
      <c r="D121" s="132"/>
      <c r="E121" s="132"/>
      <c r="F121" s="132"/>
      <c r="G121" s="132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1:17" x14ac:dyDescent="0.3">
      <c r="B122" s="132"/>
      <c r="C122" s="132"/>
      <c r="D122" s="132"/>
      <c r="E122" s="132"/>
      <c r="F122" s="132"/>
      <c r="G122" s="132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1:17" x14ac:dyDescent="0.3">
      <c r="B123" s="132"/>
      <c r="C123" s="132"/>
      <c r="D123" s="132"/>
      <c r="E123" s="132"/>
      <c r="F123" s="132"/>
      <c r="G123" s="132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1:17" x14ac:dyDescent="0.3">
      <c r="B124" s="132"/>
      <c r="C124" s="132"/>
      <c r="D124" s="132"/>
      <c r="E124" s="132"/>
      <c r="F124" s="132"/>
      <c r="G124" s="132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1:17" x14ac:dyDescent="0.3">
      <c r="B125" s="132"/>
      <c r="C125" s="132"/>
      <c r="D125" s="132"/>
      <c r="E125" s="132"/>
      <c r="F125" s="132"/>
      <c r="G125" s="132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1:17" x14ac:dyDescent="0.3">
      <c r="B126" s="132"/>
      <c r="C126" s="132"/>
      <c r="D126" s="132"/>
      <c r="E126" s="132"/>
      <c r="F126" s="132"/>
      <c r="G126" s="132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1:17" x14ac:dyDescent="0.3">
      <c r="B127" s="132"/>
      <c r="C127" s="132"/>
      <c r="D127" s="132"/>
      <c r="E127" s="132"/>
      <c r="F127" s="132"/>
      <c r="G127" s="132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1:17" x14ac:dyDescent="0.3">
      <c r="B128" s="132"/>
      <c r="C128" s="132"/>
      <c r="D128" s="132"/>
      <c r="E128" s="132"/>
      <c r="F128" s="132"/>
      <c r="G128" s="132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132"/>
      <c r="E129" s="132"/>
      <c r="F129" s="132"/>
      <c r="G129" s="132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132"/>
      <c r="E130" s="132"/>
      <c r="F130" s="132"/>
      <c r="G130" s="132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132"/>
      <c r="E131" s="132"/>
      <c r="F131" s="132"/>
      <c r="G131" s="132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132"/>
      <c r="E132" s="132"/>
      <c r="F132" s="132"/>
      <c r="G132" s="132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132"/>
      <c r="E133" s="132"/>
      <c r="F133" s="132"/>
      <c r="G133" s="132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132"/>
      <c r="E134" s="132"/>
      <c r="F134" s="132"/>
      <c r="G134" s="132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132"/>
      <c r="E135" s="132"/>
      <c r="F135" s="132"/>
      <c r="G135" s="132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132"/>
      <c r="E136" s="132"/>
      <c r="F136" s="132"/>
      <c r="G136" s="132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132"/>
      <c r="E137" s="132"/>
      <c r="F137" s="132"/>
      <c r="G137" s="132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132"/>
      <c r="E138" s="132"/>
      <c r="F138" s="132"/>
      <c r="G138" s="132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132"/>
      <c r="E139" s="132"/>
      <c r="F139" s="132"/>
      <c r="G139" s="132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132"/>
      <c r="E140" s="132"/>
      <c r="F140" s="132"/>
      <c r="G140" s="132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132"/>
      <c r="E141" s="132"/>
      <c r="F141" s="132"/>
      <c r="G141" s="132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132"/>
      <c r="E142" s="132"/>
      <c r="F142" s="132"/>
      <c r="G142" s="132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132"/>
      <c r="E143" s="132"/>
      <c r="F143" s="132"/>
      <c r="G143" s="132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132"/>
      <c r="E144" s="132"/>
      <c r="F144" s="132"/>
      <c r="G144" s="132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132"/>
      <c r="E145" s="132"/>
      <c r="F145" s="132"/>
      <c r="G145" s="132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132"/>
      <c r="E146" s="132"/>
      <c r="F146" s="132"/>
      <c r="G146" s="132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132"/>
      <c r="E147" s="132"/>
      <c r="F147" s="132"/>
      <c r="G147" s="132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132"/>
      <c r="E148" s="132"/>
      <c r="F148" s="132"/>
      <c r="G148" s="132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132"/>
      <c r="E149" s="132"/>
      <c r="F149" s="132"/>
      <c r="G149" s="132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132"/>
      <c r="E150" s="132"/>
      <c r="F150" s="132"/>
      <c r="G150" s="132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132"/>
      <c r="E151" s="132"/>
      <c r="F151" s="132"/>
      <c r="G151" s="132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132"/>
      <c r="E152" s="132"/>
      <c r="F152" s="132"/>
      <c r="G152" s="132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132"/>
      <c r="E153" s="132"/>
      <c r="F153" s="132"/>
      <c r="G153" s="132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132"/>
      <c r="E154" s="132"/>
      <c r="F154" s="132"/>
      <c r="G154" s="132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132"/>
      <c r="E155" s="132"/>
      <c r="F155" s="132"/>
      <c r="G155" s="132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132"/>
      <c r="E156" s="132"/>
      <c r="F156" s="132"/>
      <c r="G156" s="132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132"/>
      <c r="E157" s="132"/>
      <c r="F157" s="132"/>
      <c r="G157" s="132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132"/>
      <c r="E158" s="132"/>
      <c r="F158" s="132"/>
      <c r="G158" s="132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132"/>
      <c r="E159" s="132"/>
      <c r="F159" s="132"/>
      <c r="G159" s="132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132"/>
      <c r="E160" s="132"/>
      <c r="F160" s="132"/>
      <c r="G160" s="132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132"/>
      <c r="E161" s="132"/>
      <c r="F161" s="132"/>
      <c r="G161" s="132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132"/>
      <c r="E162" s="132"/>
      <c r="F162" s="132"/>
      <c r="G162" s="132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132"/>
      <c r="E163" s="132"/>
      <c r="F163" s="132"/>
      <c r="G163" s="132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132"/>
      <c r="E164" s="132"/>
      <c r="F164" s="132"/>
      <c r="G164" s="132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132"/>
      <c r="E165" s="132"/>
      <c r="F165" s="132"/>
      <c r="G165" s="132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132"/>
      <c r="E166" s="132"/>
      <c r="F166" s="132"/>
      <c r="G166" s="132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132"/>
      <c r="E167" s="132"/>
      <c r="F167" s="132"/>
      <c r="G167" s="132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132"/>
      <c r="E168" s="132"/>
      <c r="F168" s="132"/>
      <c r="G168" s="132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09375" defaultRowHeight="13.8" x14ac:dyDescent="0.3"/>
  <cols>
    <col min="1" max="1" width="58.109375" style="121" bestFit="1" customWidth="1"/>
    <col min="2" max="2" width="12.44140625" style="143" bestFit="1" customWidth="1"/>
    <col min="3" max="3" width="13.5546875" style="143" bestFit="1" customWidth="1"/>
    <col min="4" max="4" width="10.33203125" style="223" customWidth="1"/>
    <col min="5" max="6" width="13.5546875" style="143" bestFit="1" customWidth="1"/>
    <col min="7" max="7" width="10.33203125" style="223" customWidth="1"/>
    <col min="8" max="8" width="12.6640625" style="143" hidden="1" customWidth="1"/>
    <col min="9" max="9" width="13.6640625" style="143" bestFit="1" customWidth="1"/>
    <col min="10" max="16384" width="9.109375" style="121"/>
  </cols>
  <sheetData>
    <row r="1" spans="1:19" x14ac:dyDescent="0.3">
      <c r="A1" s="162"/>
      <c r="B1" s="271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31.01.2020</v>
      </c>
      <c r="C1" s="272"/>
      <c r="D1" s="272"/>
      <c r="E1" s="272"/>
    </row>
    <row r="2" spans="1:19" ht="38.25" customHeight="1" x14ac:dyDescent="0.35">
      <c r="A2" s="273" t="s">
        <v>8</v>
      </c>
      <c r="B2" s="3"/>
      <c r="C2" s="3"/>
      <c r="D2" s="3"/>
      <c r="E2" s="3"/>
      <c r="F2" s="3"/>
      <c r="G2" s="3"/>
      <c r="H2" s="3"/>
      <c r="I2" s="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x14ac:dyDescent="0.3">
      <c r="A3" s="162"/>
    </row>
    <row r="4" spans="1:19" s="110" customFormat="1" x14ac:dyDescent="0.3">
      <c r="B4" s="138"/>
      <c r="C4" s="138"/>
      <c r="D4" s="219"/>
      <c r="E4" s="138"/>
      <c r="F4" s="138"/>
      <c r="G4" s="219"/>
      <c r="H4" s="138" t="s">
        <v>132</v>
      </c>
      <c r="I4" s="110" t="str">
        <f>VALVAL</f>
        <v>млрд. одиниць</v>
      </c>
    </row>
    <row r="5" spans="1:19" s="256" customFormat="1" x14ac:dyDescent="0.25">
      <c r="A5" s="130"/>
      <c r="B5" s="265">
        <v>43830</v>
      </c>
      <c r="C5" s="266"/>
      <c r="D5" s="267"/>
      <c r="E5" s="265">
        <v>43861</v>
      </c>
      <c r="F5" s="266"/>
      <c r="G5" s="267"/>
      <c r="H5" s="123"/>
      <c r="I5" s="123"/>
    </row>
    <row r="6" spans="1:19" s="93" customFormat="1" x14ac:dyDescent="0.25">
      <c r="A6" s="9"/>
      <c r="B6" s="151" t="s">
        <v>163</v>
      </c>
      <c r="C6" s="151" t="s">
        <v>166</v>
      </c>
      <c r="D6" s="228" t="s">
        <v>184</v>
      </c>
      <c r="E6" s="151" t="s">
        <v>163</v>
      </c>
      <c r="F6" s="151" t="s">
        <v>166</v>
      </c>
      <c r="G6" s="228" t="s">
        <v>184</v>
      </c>
      <c r="H6" s="151" t="s">
        <v>184</v>
      </c>
      <c r="I6" s="151" t="s">
        <v>64</v>
      </c>
    </row>
    <row r="7" spans="1:19" s="212" customFormat="1" ht="14.4" x14ac:dyDescent="0.25">
      <c r="A7" s="35" t="s">
        <v>146</v>
      </c>
      <c r="B7" s="66">
        <f t="shared" ref="B7:G7" si="0">SUM(B$8+ B$9)</f>
        <v>84.36540679913</v>
      </c>
      <c r="C7" s="66">
        <f t="shared" si="0"/>
        <v>1998.2958985262899</v>
      </c>
      <c r="D7" s="161">
        <f t="shared" si="0"/>
        <v>1</v>
      </c>
      <c r="E7" s="66">
        <f t="shared" si="0"/>
        <v>83.428921517189991</v>
      </c>
      <c r="F7" s="66">
        <f t="shared" si="0"/>
        <v>2079.0153526481799</v>
      </c>
      <c r="G7" s="161">
        <f t="shared" si="0"/>
        <v>1</v>
      </c>
      <c r="H7" s="66"/>
      <c r="I7" s="66">
        <f>SUM(I$8+ I$9)</f>
        <v>0</v>
      </c>
    </row>
    <row r="8" spans="1:19" s="117" customFormat="1" x14ac:dyDescent="0.25">
      <c r="A8" s="76" t="s">
        <v>66</v>
      </c>
      <c r="B8" s="158">
        <v>74.362672359849995</v>
      </c>
      <c r="C8" s="158">
        <v>1761.3691300503899</v>
      </c>
      <c r="D8" s="241">
        <v>0.881436</v>
      </c>
      <c r="E8" s="158">
        <v>73.537067482699996</v>
      </c>
      <c r="F8" s="158">
        <v>1832.51430685081</v>
      </c>
      <c r="G8" s="241">
        <v>0.88143400000000005</v>
      </c>
      <c r="H8" s="158">
        <v>-1.9999999999999999E-6</v>
      </c>
      <c r="I8" s="158">
        <v>-21.4</v>
      </c>
    </row>
    <row r="9" spans="1:19" s="117" customFormat="1" x14ac:dyDescent="0.25">
      <c r="A9" s="76" t="s">
        <v>14</v>
      </c>
      <c r="B9" s="158">
        <v>10.002734439279999</v>
      </c>
      <c r="C9" s="158">
        <v>236.92676847589999</v>
      </c>
      <c r="D9" s="241">
        <v>0.118564</v>
      </c>
      <c r="E9" s="158">
        <v>9.8918540344900006</v>
      </c>
      <c r="F9" s="158">
        <v>246.50104579737001</v>
      </c>
      <c r="G9" s="241">
        <v>0.118566</v>
      </c>
      <c r="H9" s="158">
        <v>1.9999999999999999E-6</v>
      </c>
      <c r="I9" s="158">
        <v>21.4</v>
      </c>
    </row>
    <row r="10" spans="1:19" x14ac:dyDescent="0.3">
      <c r="B10" s="132"/>
      <c r="C10" s="132"/>
      <c r="D10" s="215"/>
      <c r="E10" s="132"/>
      <c r="F10" s="132"/>
      <c r="G10" s="215"/>
      <c r="H10" s="132"/>
      <c r="I10" s="132"/>
      <c r="J10" s="103"/>
      <c r="K10" s="103"/>
      <c r="L10" s="103"/>
      <c r="M10" s="103"/>
      <c r="N10" s="103"/>
      <c r="O10" s="103"/>
      <c r="P10" s="103"/>
      <c r="Q10" s="103"/>
    </row>
    <row r="11" spans="1:19" x14ac:dyDescent="0.3">
      <c r="B11" s="132"/>
      <c r="C11" s="132"/>
      <c r="D11" s="215"/>
      <c r="E11" s="132"/>
      <c r="F11" s="132"/>
      <c r="G11" s="215"/>
      <c r="H11" s="132"/>
      <c r="I11" s="132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B12" s="132"/>
      <c r="C12" s="132"/>
      <c r="D12" s="215"/>
      <c r="E12" s="132"/>
      <c r="F12" s="132"/>
      <c r="G12" s="215"/>
      <c r="H12" s="132"/>
      <c r="I12" s="132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B13" s="132"/>
      <c r="C13" s="132"/>
      <c r="D13" s="215"/>
      <c r="E13" s="132"/>
      <c r="F13" s="132"/>
      <c r="G13" s="215"/>
      <c r="H13" s="132"/>
      <c r="I13" s="132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B14" s="132"/>
      <c r="C14" s="132"/>
      <c r="D14" s="215"/>
      <c r="E14" s="132"/>
      <c r="F14" s="132"/>
      <c r="G14" s="215"/>
      <c r="H14" s="132"/>
      <c r="I14" s="132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32"/>
      <c r="C15" s="132"/>
      <c r="D15" s="215"/>
      <c r="E15" s="132"/>
      <c r="F15" s="132"/>
      <c r="G15" s="215"/>
      <c r="H15" s="132"/>
      <c r="I15" s="132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32"/>
      <c r="C16" s="132"/>
      <c r="D16" s="215"/>
      <c r="E16" s="132"/>
      <c r="F16" s="132"/>
      <c r="G16" s="215"/>
      <c r="H16" s="132"/>
      <c r="I16" s="132"/>
      <c r="J16" s="103"/>
      <c r="K16" s="103"/>
      <c r="L16" s="103"/>
      <c r="M16" s="103"/>
      <c r="N16" s="103"/>
      <c r="O16" s="103"/>
      <c r="P16" s="103"/>
      <c r="Q16" s="103"/>
    </row>
    <row r="17" spans="2:17" x14ac:dyDescent="0.3">
      <c r="B17" s="132"/>
      <c r="C17" s="132"/>
      <c r="D17" s="215"/>
      <c r="E17" s="132"/>
      <c r="F17" s="132"/>
      <c r="G17" s="215"/>
      <c r="H17" s="132"/>
      <c r="I17" s="132"/>
      <c r="J17" s="103"/>
      <c r="K17" s="103"/>
      <c r="L17" s="103"/>
      <c r="M17" s="103"/>
      <c r="N17" s="103"/>
      <c r="O17" s="103"/>
      <c r="P17" s="103"/>
      <c r="Q17" s="103"/>
    </row>
    <row r="18" spans="2:17" x14ac:dyDescent="0.3">
      <c r="B18" s="132"/>
      <c r="C18" s="132"/>
      <c r="D18" s="215"/>
      <c r="E18" s="132"/>
      <c r="F18" s="132"/>
      <c r="G18" s="215"/>
      <c r="H18" s="132"/>
      <c r="I18" s="132"/>
      <c r="J18" s="103"/>
      <c r="K18" s="103"/>
      <c r="L18" s="103"/>
      <c r="M18" s="103"/>
      <c r="N18" s="103"/>
      <c r="O18" s="103"/>
      <c r="P18" s="103"/>
      <c r="Q18" s="103"/>
    </row>
    <row r="19" spans="2:17" x14ac:dyDescent="0.3">
      <c r="B19" s="132"/>
      <c r="C19" s="132"/>
      <c r="D19" s="215"/>
      <c r="E19" s="132"/>
      <c r="F19" s="132"/>
      <c r="G19" s="215"/>
      <c r="H19" s="132"/>
      <c r="I19" s="132"/>
      <c r="J19" s="103"/>
      <c r="K19" s="103"/>
      <c r="L19" s="103"/>
      <c r="M19" s="103"/>
      <c r="N19" s="103"/>
      <c r="O19" s="103"/>
      <c r="P19" s="103"/>
      <c r="Q19" s="103"/>
    </row>
    <row r="20" spans="2:17" x14ac:dyDescent="0.3">
      <c r="B20" s="132"/>
      <c r="C20" s="132"/>
      <c r="D20" s="215"/>
      <c r="E20" s="132"/>
      <c r="F20" s="132"/>
      <c r="G20" s="215"/>
      <c r="H20" s="132"/>
      <c r="I20" s="132"/>
      <c r="J20" s="103"/>
      <c r="K20" s="103"/>
      <c r="L20" s="103"/>
      <c r="M20" s="103"/>
      <c r="N20" s="103"/>
      <c r="O20" s="103"/>
      <c r="P20" s="103"/>
      <c r="Q20" s="103"/>
    </row>
    <row r="21" spans="2:17" x14ac:dyDescent="0.3">
      <c r="B21" s="132"/>
      <c r="C21" s="132"/>
      <c r="D21" s="215"/>
      <c r="E21" s="132"/>
      <c r="F21" s="132"/>
      <c r="G21" s="215"/>
      <c r="H21" s="132"/>
      <c r="I21" s="132"/>
      <c r="J21" s="103"/>
      <c r="K21" s="103"/>
      <c r="L21" s="103"/>
      <c r="M21" s="103"/>
      <c r="N21" s="103"/>
      <c r="O21" s="103"/>
      <c r="P21" s="103"/>
      <c r="Q21" s="103"/>
    </row>
    <row r="22" spans="2:17" x14ac:dyDescent="0.3">
      <c r="B22" s="132"/>
      <c r="C22" s="132"/>
      <c r="D22" s="215"/>
      <c r="E22" s="132"/>
      <c r="F22" s="132"/>
      <c r="G22" s="215"/>
      <c r="H22" s="132"/>
      <c r="I22" s="132"/>
      <c r="J22" s="103"/>
      <c r="K22" s="103"/>
      <c r="L22" s="103"/>
      <c r="M22" s="103"/>
      <c r="N22" s="103"/>
      <c r="O22" s="103"/>
      <c r="P22" s="103"/>
      <c r="Q22" s="103"/>
    </row>
    <row r="23" spans="2:17" x14ac:dyDescent="0.3">
      <c r="B23" s="132"/>
      <c r="C23" s="132"/>
      <c r="D23" s="215"/>
      <c r="E23" s="132"/>
      <c r="F23" s="132"/>
      <c r="G23" s="215"/>
      <c r="H23" s="132"/>
      <c r="I23" s="132"/>
      <c r="J23" s="103"/>
      <c r="K23" s="103"/>
      <c r="L23" s="103"/>
      <c r="M23" s="103"/>
      <c r="N23" s="103"/>
      <c r="O23" s="103"/>
      <c r="P23" s="103"/>
      <c r="Q23" s="103"/>
    </row>
    <row r="24" spans="2:17" x14ac:dyDescent="0.3">
      <c r="B24" s="132"/>
      <c r="C24" s="132"/>
      <c r="D24" s="215"/>
      <c r="E24" s="132"/>
      <c r="F24" s="132"/>
      <c r="G24" s="215"/>
      <c r="H24" s="132"/>
      <c r="I24" s="132"/>
      <c r="J24" s="103"/>
      <c r="K24" s="103"/>
      <c r="L24" s="103"/>
      <c r="M24" s="103"/>
      <c r="N24" s="103"/>
      <c r="O24" s="103"/>
      <c r="P24" s="103"/>
      <c r="Q24" s="103"/>
    </row>
    <row r="25" spans="2:17" x14ac:dyDescent="0.3">
      <c r="B25" s="132"/>
      <c r="C25" s="132"/>
      <c r="D25" s="215"/>
      <c r="E25" s="132"/>
      <c r="F25" s="132"/>
      <c r="G25" s="215"/>
      <c r="H25" s="132"/>
      <c r="I25" s="132"/>
      <c r="J25" s="103"/>
      <c r="K25" s="103"/>
      <c r="L25" s="103"/>
      <c r="M25" s="103"/>
      <c r="N25" s="103"/>
      <c r="O25" s="103"/>
      <c r="P25" s="103"/>
      <c r="Q25" s="103"/>
    </row>
    <row r="26" spans="2:17" x14ac:dyDescent="0.3">
      <c r="B26" s="132"/>
      <c r="C26" s="132"/>
      <c r="D26" s="215"/>
      <c r="E26" s="132"/>
      <c r="F26" s="132"/>
      <c r="G26" s="215"/>
      <c r="H26" s="132"/>
      <c r="I26" s="132"/>
      <c r="J26" s="103"/>
      <c r="K26" s="103"/>
      <c r="L26" s="103"/>
      <c r="M26" s="103"/>
      <c r="N26" s="103"/>
      <c r="O26" s="103"/>
      <c r="P26" s="103"/>
      <c r="Q26" s="103"/>
    </row>
    <row r="27" spans="2:17" x14ac:dyDescent="0.3">
      <c r="B27" s="132"/>
      <c r="C27" s="132"/>
      <c r="D27" s="215"/>
      <c r="E27" s="132"/>
      <c r="F27" s="132"/>
      <c r="G27" s="215"/>
      <c r="H27" s="132"/>
      <c r="I27" s="132"/>
      <c r="J27" s="103"/>
      <c r="K27" s="103"/>
      <c r="L27" s="103"/>
      <c r="M27" s="103"/>
      <c r="N27" s="103"/>
      <c r="O27" s="103"/>
      <c r="P27" s="103"/>
      <c r="Q27" s="103"/>
    </row>
    <row r="28" spans="2:17" x14ac:dyDescent="0.3">
      <c r="B28" s="132"/>
      <c r="C28" s="132"/>
      <c r="D28" s="215"/>
      <c r="E28" s="132"/>
      <c r="F28" s="132"/>
      <c r="G28" s="215"/>
      <c r="H28" s="132"/>
      <c r="I28" s="132"/>
      <c r="J28" s="103"/>
      <c r="K28" s="103"/>
      <c r="L28" s="103"/>
      <c r="M28" s="103"/>
      <c r="N28" s="103"/>
      <c r="O28" s="103"/>
      <c r="P28" s="103"/>
      <c r="Q28" s="103"/>
    </row>
    <row r="29" spans="2:17" x14ac:dyDescent="0.3">
      <c r="B29" s="132"/>
      <c r="C29" s="132"/>
      <c r="D29" s="215"/>
      <c r="E29" s="132"/>
      <c r="F29" s="132"/>
      <c r="G29" s="215"/>
      <c r="H29" s="132"/>
      <c r="I29" s="132"/>
      <c r="J29" s="103"/>
      <c r="K29" s="103"/>
      <c r="L29" s="103"/>
      <c r="M29" s="103"/>
      <c r="N29" s="103"/>
      <c r="O29" s="103"/>
      <c r="P29" s="103"/>
      <c r="Q29" s="103"/>
    </row>
    <row r="30" spans="2:17" x14ac:dyDescent="0.3">
      <c r="B30" s="132"/>
      <c r="C30" s="132"/>
      <c r="D30" s="215"/>
      <c r="E30" s="132"/>
      <c r="F30" s="132"/>
      <c r="G30" s="215"/>
      <c r="H30" s="132"/>
      <c r="I30" s="132"/>
      <c r="J30" s="103"/>
      <c r="K30" s="103"/>
      <c r="L30" s="103"/>
      <c r="M30" s="103"/>
      <c r="N30" s="103"/>
      <c r="O30" s="103"/>
      <c r="P30" s="103"/>
      <c r="Q30" s="103"/>
    </row>
    <row r="31" spans="2:17" x14ac:dyDescent="0.3">
      <c r="B31" s="132"/>
      <c r="C31" s="132"/>
      <c r="D31" s="215"/>
      <c r="E31" s="132"/>
      <c r="F31" s="132"/>
      <c r="G31" s="215"/>
      <c r="H31" s="132"/>
      <c r="I31" s="132"/>
      <c r="J31" s="103"/>
      <c r="K31" s="103"/>
      <c r="L31" s="103"/>
      <c r="M31" s="103"/>
      <c r="N31" s="103"/>
      <c r="O31" s="103"/>
      <c r="P31" s="103"/>
      <c r="Q31" s="103"/>
    </row>
    <row r="32" spans="2:17" x14ac:dyDescent="0.3">
      <c r="B32" s="132"/>
      <c r="C32" s="132"/>
      <c r="D32" s="215"/>
      <c r="E32" s="132"/>
      <c r="F32" s="132"/>
      <c r="G32" s="215"/>
      <c r="H32" s="132"/>
      <c r="I32" s="132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32"/>
      <c r="F33" s="132"/>
      <c r="G33" s="215"/>
      <c r="H33" s="132"/>
      <c r="I33" s="132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32"/>
      <c r="F34" s="132"/>
      <c r="G34" s="215"/>
      <c r="H34" s="132"/>
      <c r="I34" s="132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32"/>
      <c r="F35" s="132"/>
      <c r="G35" s="215"/>
      <c r="H35" s="132"/>
      <c r="I35" s="132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32"/>
      <c r="F36" s="132"/>
      <c r="G36" s="215"/>
      <c r="H36" s="132"/>
      <c r="I36" s="132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32"/>
      <c r="F37" s="132"/>
      <c r="G37" s="215"/>
      <c r="H37" s="132"/>
      <c r="I37" s="132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32"/>
      <c r="F38" s="132"/>
      <c r="G38" s="215"/>
      <c r="H38" s="132"/>
      <c r="I38" s="132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215"/>
      <c r="E39" s="132"/>
      <c r="F39" s="132"/>
      <c r="G39" s="215"/>
      <c r="H39" s="132"/>
      <c r="I39" s="132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32"/>
      <c r="C40" s="132"/>
      <c r="D40" s="215"/>
      <c r="E40" s="132"/>
      <c r="F40" s="132"/>
      <c r="G40" s="215"/>
      <c r="H40" s="132"/>
      <c r="I40" s="132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32"/>
      <c r="C41" s="132"/>
      <c r="D41" s="215"/>
      <c r="E41" s="132"/>
      <c r="F41" s="132"/>
      <c r="G41" s="215"/>
      <c r="H41" s="132"/>
      <c r="I41" s="132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32"/>
      <c r="C42" s="132"/>
      <c r="D42" s="215"/>
      <c r="E42" s="132"/>
      <c r="F42" s="132"/>
      <c r="G42" s="215"/>
      <c r="H42" s="132"/>
      <c r="I42" s="132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32"/>
      <c r="C43" s="132"/>
      <c r="D43" s="215"/>
      <c r="E43" s="132"/>
      <c r="F43" s="132"/>
      <c r="G43" s="215"/>
      <c r="H43" s="132"/>
      <c r="I43" s="132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32"/>
      <c r="C44" s="132"/>
      <c r="D44" s="215"/>
      <c r="E44" s="132"/>
      <c r="F44" s="132"/>
      <c r="G44" s="215"/>
      <c r="H44" s="132"/>
      <c r="I44" s="132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32"/>
      <c r="C45" s="132"/>
      <c r="D45" s="215"/>
      <c r="E45" s="132"/>
      <c r="F45" s="132"/>
      <c r="G45" s="215"/>
      <c r="H45" s="132"/>
      <c r="I45" s="132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32"/>
      <c r="C46" s="132"/>
      <c r="D46" s="215"/>
      <c r="E46" s="132"/>
      <c r="F46" s="132"/>
      <c r="G46" s="215"/>
      <c r="H46" s="132"/>
      <c r="I46" s="132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32"/>
      <c r="C47" s="132"/>
      <c r="D47" s="215"/>
      <c r="E47" s="132"/>
      <c r="F47" s="132"/>
      <c r="G47" s="215"/>
      <c r="H47" s="132"/>
      <c r="I47" s="132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32"/>
      <c r="C48" s="132"/>
      <c r="D48" s="215"/>
      <c r="E48" s="132"/>
      <c r="F48" s="132"/>
      <c r="G48" s="215"/>
      <c r="H48" s="132"/>
      <c r="I48" s="132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32"/>
      <c r="C49" s="132"/>
      <c r="D49" s="215"/>
      <c r="E49" s="132"/>
      <c r="F49" s="132"/>
      <c r="G49" s="215"/>
      <c r="H49" s="132"/>
      <c r="I49" s="132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32"/>
      <c r="C50" s="132"/>
      <c r="D50" s="215"/>
      <c r="E50" s="132"/>
      <c r="F50" s="132"/>
      <c r="G50" s="215"/>
      <c r="H50" s="132"/>
      <c r="I50" s="132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32"/>
      <c r="C51" s="132"/>
      <c r="D51" s="215"/>
      <c r="E51" s="132"/>
      <c r="F51" s="132"/>
      <c r="G51" s="215"/>
      <c r="H51" s="132"/>
      <c r="I51" s="132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32"/>
      <c r="C52" s="132"/>
      <c r="D52" s="215"/>
      <c r="E52" s="132"/>
      <c r="F52" s="132"/>
      <c r="G52" s="215"/>
      <c r="H52" s="132"/>
      <c r="I52" s="132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32"/>
      <c r="C53" s="132"/>
      <c r="D53" s="215"/>
      <c r="E53" s="132"/>
      <c r="F53" s="132"/>
      <c r="G53" s="215"/>
      <c r="H53" s="132"/>
      <c r="I53" s="132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32"/>
      <c r="C54" s="132"/>
      <c r="D54" s="215"/>
      <c r="E54" s="132"/>
      <c r="F54" s="132"/>
      <c r="G54" s="215"/>
      <c r="H54" s="132"/>
      <c r="I54" s="132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32"/>
      <c r="C55" s="132"/>
      <c r="D55" s="215"/>
      <c r="E55" s="132"/>
      <c r="F55" s="132"/>
      <c r="G55" s="215"/>
      <c r="H55" s="132"/>
      <c r="I55" s="132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32"/>
      <c r="C56" s="132"/>
      <c r="D56" s="215"/>
      <c r="E56" s="132"/>
      <c r="F56" s="132"/>
      <c r="G56" s="215"/>
      <c r="H56" s="132"/>
      <c r="I56" s="132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32"/>
      <c r="C57" s="132"/>
      <c r="D57" s="215"/>
      <c r="E57" s="132"/>
      <c r="F57" s="132"/>
      <c r="G57" s="215"/>
      <c r="H57" s="132"/>
      <c r="I57" s="132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32"/>
      <c r="C58" s="132"/>
      <c r="D58" s="215"/>
      <c r="E58" s="132"/>
      <c r="F58" s="132"/>
      <c r="G58" s="215"/>
      <c r="H58" s="132"/>
      <c r="I58" s="132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32"/>
      <c r="C59" s="132"/>
      <c r="D59" s="215"/>
      <c r="E59" s="132"/>
      <c r="F59" s="132"/>
      <c r="G59" s="215"/>
      <c r="H59" s="132"/>
      <c r="I59" s="132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32"/>
      <c r="C60" s="132"/>
      <c r="D60" s="215"/>
      <c r="E60" s="132"/>
      <c r="F60" s="132"/>
      <c r="G60" s="215"/>
      <c r="H60" s="132"/>
      <c r="I60" s="132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32"/>
      <c r="C61" s="132"/>
      <c r="D61" s="215"/>
      <c r="E61" s="132"/>
      <c r="F61" s="132"/>
      <c r="G61" s="215"/>
      <c r="H61" s="132"/>
      <c r="I61" s="132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32"/>
      <c r="C62" s="132"/>
      <c r="D62" s="215"/>
      <c r="E62" s="132"/>
      <c r="F62" s="132"/>
      <c r="G62" s="215"/>
      <c r="H62" s="132"/>
      <c r="I62" s="132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32"/>
      <c r="C63" s="132"/>
      <c r="D63" s="215"/>
      <c r="E63" s="132"/>
      <c r="F63" s="132"/>
      <c r="G63" s="215"/>
      <c r="H63" s="132"/>
      <c r="I63" s="132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32"/>
      <c r="C64" s="132"/>
      <c r="D64" s="215"/>
      <c r="E64" s="132"/>
      <c r="F64" s="132"/>
      <c r="G64" s="215"/>
      <c r="H64" s="132"/>
      <c r="I64" s="132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32"/>
      <c r="C65" s="132"/>
      <c r="D65" s="215"/>
      <c r="E65" s="132"/>
      <c r="F65" s="132"/>
      <c r="G65" s="215"/>
      <c r="H65" s="132"/>
      <c r="I65" s="132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32"/>
      <c r="C66" s="132"/>
      <c r="D66" s="215"/>
      <c r="E66" s="132"/>
      <c r="F66" s="132"/>
      <c r="G66" s="215"/>
      <c r="H66" s="132"/>
      <c r="I66" s="132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32"/>
      <c r="C67" s="132"/>
      <c r="D67" s="215"/>
      <c r="E67" s="132"/>
      <c r="F67" s="132"/>
      <c r="G67" s="215"/>
      <c r="H67" s="132"/>
      <c r="I67" s="132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32"/>
      <c r="C68" s="132"/>
      <c r="D68" s="215"/>
      <c r="E68" s="132"/>
      <c r="F68" s="132"/>
      <c r="G68" s="215"/>
      <c r="H68" s="132"/>
      <c r="I68" s="132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32"/>
      <c r="C69" s="132"/>
      <c r="D69" s="215"/>
      <c r="E69" s="132"/>
      <c r="F69" s="132"/>
      <c r="G69" s="215"/>
      <c r="H69" s="132"/>
      <c r="I69" s="132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32"/>
      <c r="C70" s="132"/>
      <c r="D70" s="215"/>
      <c r="E70" s="132"/>
      <c r="F70" s="132"/>
      <c r="G70" s="215"/>
      <c r="H70" s="132"/>
      <c r="I70" s="132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32"/>
      <c r="C71" s="132"/>
      <c r="D71" s="215"/>
      <c r="E71" s="132"/>
      <c r="F71" s="132"/>
      <c r="G71" s="215"/>
      <c r="H71" s="132"/>
      <c r="I71" s="132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32"/>
      <c r="C72" s="132"/>
      <c r="D72" s="215"/>
      <c r="E72" s="132"/>
      <c r="F72" s="132"/>
      <c r="G72" s="215"/>
      <c r="H72" s="132"/>
      <c r="I72" s="132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32"/>
      <c r="C73" s="132"/>
      <c r="D73" s="215"/>
      <c r="E73" s="132"/>
      <c r="F73" s="132"/>
      <c r="G73" s="215"/>
      <c r="H73" s="132"/>
      <c r="I73" s="132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32"/>
      <c r="C74" s="132"/>
      <c r="D74" s="215"/>
      <c r="E74" s="132"/>
      <c r="F74" s="132"/>
      <c r="G74" s="215"/>
      <c r="H74" s="132"/>
      <c r="I74" s="132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32"/>
      <c r="C75" s="132"/>
      <c r="D75" s="215"/>
      <c r="E75" s="132"/>
      <c r="F75" s="132"/>
      <c r="G75" s="215"/>
      <c r="H75" s="132"/>
      <c r="I75" s="132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32"/>
      <c r="C76" s="132"/>
      <c r="D76" s="215"/>
      <c r="E76" s="132"/>
      <c r="F76" s="132"/>
      <c r="G76" s="215"/>
      <c r="H76" s="132"/>
      <c r="I76" s="132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32"/>
      <c r="C77" s="132"/>
      <c r="D77" s="215"/>
      <c r="E77" s="132"/>
      <c r="F77" s="132"/>
      <c r="G77" s="215"/>
      <c r="H77" s="132"/>
      <c r="I77" s="132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32"/>
      <c r="C78" s="132"/>
      <c r="D78" s="215"/>
      <c r="E78" s="132"/>
      <c r="F78" s="132"/>
      <c r="G78" s="215"/>
      <c r="H78" s="132"/>
      <c r="I78" s="132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32"/>
      <c r="C79" s="132"/>
      <c r="D79" s="215"/>
      <c r="E79" s="132"/>
      <c r="F79" s="132"/>
      <c r="G79" s="215"/>
      <c r="H79" s="132"/>
      <c r="I79" s="132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32"/>
      <c r="C80" s="132"/>
      <c r="D80" s="215"/>
      <c r="E80" s="132"/>
      <c r="F80" s="132"/>
      <c r="G80" s="215"/>
      <c r="H80" s="132"/>
      <c r="I80" s="132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32"/>
      <c r="C81" s="132"/>
      <c r="D81" s="215"/>
      <c r="E81" s="132"/>
      <c r="F81" s="132"/>
      <c r="G81" s="215"/>
      <c r="H81" s="132"/>
      <c r="I81" s="132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32"/>
      <c r="C82" s="132"/>
      <c r="D82" s="215"/>
      <c r="E82" s="132"/>
      <c r="F82" s="132"/>
      <c r="G82" s="215"/>
      <c r="H82" s="132"/>
      <c r="I82" s="132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32"/>
      <c r="C83" s="132"/>
      <c r="D83" s="215"/>
      <c r="E83" s="132"/>
      <c r="F83" s="132"/>
      <c r="G83" s="215"/>
      <c r="H83" s="132"/>
      <c r="I83" s="132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32"/>
      <c r="C84" s="132"/>
      <c r="D84" s="215"/>
      <c r="E84" s="132"/>
      <c r="F84" s="132"/>
      <c r="G84" s="215"/>
      <c r="H84" s="132"/>
      <c r="I84" s="132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32"/>
      <c r="C85" s="132"/>
      <c r="D85" s="215"/>
      <c r="E85" s="132"/>
      <c r="F85" s="132"/>
      <c r="G85" s="215"/>
      <c r="H85" s="132"/>
      <c r="I85" s="132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32"/>
      <c r="C86" s="132"/>
      <c r="D86" s="215"/>
      <c r="E86" s="132"/>
      <c r="F86" s="132"/>
      <c r="G86" s="215"/>
      <c r="H86" s="132"/>
      <c r="I86" s="132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32"/>
      <c r="C87" s="132"/>
      <c r="D87" s="215"/>
      <c r="E87" s="132"/>
      <c r="F87" s="132"/>
      <c r="G87" s="215"/>
      <c r="H87" s="132"/>
      <c r="I87" s="132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32"/>
      <c r="C88" s="132"/>
      <c r="D88" s="215"/>
      <c r="E88" s="132"/>
      <c r="F88" s="132"/>
      <c r="G88" s="215"/>
      <c r="H88" s="132"/>
      <c r="I88" s="132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32"/>
      <c r="C89" s="132"/>
      <c r="D89" s="215"/>
      <c r="E89" s="132"/>
      <c r="F89" s="132"/>
      <c r="G89" s="215"/>
      <c r="H89" s="132"/>
      <c r="I89" s="132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32"/>
      <c r="C90" s="132"/>
      <c r="D90" s="215"/>
      <c r="E90" s="132"/>
      <c r="F90" s="132"/>
      <c r="G90" s="215"/>
      <c r="H90" s="132"/>
      <c r="I90" s="132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32"/>
      <c r="C91" s="132"/>
      <c r="D91" s="215"/>
      <c r="E91" s="132"/>
      <c r="F91" s="132"/>
      <c r="G91" s="215"/>
      <c r="H91" s="132"/>
      <c r="I91" s="132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32"/>
      <c r="C92" s="132"/>
      <c r="D92" s="215"/>
      <c r="E92" s="132"/>
      <c r="F92" s="132"/>
      <c r="G92" s="215"/>
      <c r="H92" s="132"/>
      <c r="I92" s="132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32"/>
      <c r="C93" s="132"/>
      <c r="D93" s="215"/>
      <c r="E93" s="132"/>
      <c r="F93" s="132"/>
      <c r="G93" s="215"/>
      <c r="H93" s="132"/>
      <c r="I93" s="132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32"/>
      <c r="C94" s="132"/>
      <c r="D94" s="215"/>
      <c r="E94" s="132"/>
      <c r="F94" s="132"/>
      <c r="G94" s="215"/>
      <c r="H94" s="132"/>
      <c r="I94" s="132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32"/>
      <c r="C95" s="132"/>
      <c r="D95" s="215"/>
      <c r="E95" s="132"/>
      <c r="F95" s="132"/>
      <c r="G95" s="215"/>
      <c r="H95" s="132"/>
      <c r="I95" s="132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32"/>
      <c r="C96" s="132"/>
      <c r="D96" s="215"/>
      <c r="E96" s="132"/>
      <c r="F96" s="132"/>
      <c r="G96" s="215"/>
      <c r="H96" s="132"/>
      <c r="I96" s="132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32"/>
      <c r="C97" s="132"/>
      <c r="D97" s="215"/>
      <c r="E97" s="132"/>
      <c r="F97" s="132"/>
      <c r="G97" s="215"/>
      <c r="H97" s="132"/>
      <c r="I97" s="132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32"/>
      <c r="C98" s="132"/>
      <c r="D98" s="215"/>
      <c r="E98" s="132"/>
      <c r="F98" s="132"/>
      <c r="G98" s="215"/>
      <c r="H98" s="132"/>
      <c r="I98" s="132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32"/>
      <c r="C99" s="132"/>
      <c r="D99" s="215"/>
      <c r="E99" s="132"/>
      <c r="F99" s="132"/>
      <c r="G99" s="215"/>
      <c r="H99" s="132"/>
      <c r="I99" s="132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32"/>
      <c r="C100" s="132"/>
      <c r="D100" s="215"/>
      <c r="E100" s="132"/>
      <c r="F100" s="132"/>
      <c r="G100" s="215"/>
      <c r="H100" s="132"/>
      <c r="I100" s="132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32"/>
      <c r="C101" s="132"/>
      <c r="D101" s="215"/>
      <c r="E101" s="132"/>
      <c r="F101" s="132"/>
      <c r="G101" s="215"/>
      <c r="H101" s="132"/>
      <c r="I101" s="132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32"/>
      <c r="C102" s="132"/>
      <c r="D102" s="215"/>
      <c r="E102" s="132"/>
      <c r="F102" s="132"/>
      <c r="G102" s="215"/>
      <c r="H102" s="132"/>
      <c r="I102" s="132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32"/>
      <c r="C103" s="132"/>
      <c r="D103" s="215"/>
      <c r="E103" s="132"/>
      <c r="F103" s="132"/>
      <c r="G103" s="215"/>
      <c r="H103" s="132"/>
      <c r="I103" s="132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32"/>
      <c r="C104" s="132"/>
      <c r="D104" s="215"/>
      <c r="E104" s="132"/>
      <c r="F104" s="132"/>
      <c r="G104" s="215"/>
      <c r="H104" s="132"/>
      <c r="I104" s="132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32"/>
      <c r="C105" s="132"/>
      <c r="D105" s="215"/>
      <c r="E105" s="132"/>
      <c r="F105" s="132"/>
      <c r="G105" s="215"/>
      <c r="H105" s="132"/>
      <c r="I105" s="132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32"/>
      <c r="C106" s="132"/>
      <c r="D106" s="215"/>
      <c r="E106" s="132"/>
      <c r="F106" s="132"/>
      <c r="G106" s="215"/>
      <c r="H106" s="132"/>
      <c r="I106" s="132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32"/>
      <c r="C107" s="132"/>
      <c r="D107" s="215"/>
      <c r="E107" s="132"/>
      <c r="F107" s="132"/>
      <c r="G107" s="215"/>
      <c r="H107" s="132"/>
      <c r="I107" s="132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32"/>
      <c r="C108" s="132"/>
      <c r="D108" s="215"/>
      <c r="E108" s="132"/>
      <c r="F108" s="132"/>
      <c r="G108" s="215"/>
      <c r="H108" s="132"/>
      <c r="I108" s="132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32"/>
      <c r="C109" s="132"/>
      <c r="D109" s="215"/>
      <c r="E109" s="132"/>
      <c r="F109" s="132"/>
      <c r="G109" s="215"/>
      <c r="H109" s="132"/>
      <c r="I109" s="132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32"/>
      <c r="C110" s="132"/>
      <c r="D110" s="215"/>
      <c r="E110" s="132"/>
      <c r="F110" s="132"/>
      <c r="G110" s="215"/>
      <c r="H110" s="132"/>
      <c r="I110" s="132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32"/>
      <c r="C111" s="132"/>
      <c r="D111" s="215"/>
      <c r="E111" s="132"/>
      <c r="F111" s="132"/>
      <c r="G111" s="215"/>
      <c r="H111" s="132"/>
      <c r="I111" s="132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32"/>
      <c r="C112" s="132"/>
      <c r="D112" s="215"/>
      <c r="E112" s="132"/>
      <c r="F112" s="132"/>
      <c r="G112" s="215"/>
      <c r="H112" s="132"/>
      <c r="I112" s="132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32"/>
      <c r="C113" s="132"/>
      <c r="D113" s="215"/>
      <c r="E113" s="132"/>
      <c r="F113" s="132"/>
      <c r="G113" s="215"/>
      <c r="H113" s="132"/>
      <c r="I113" s="132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32"/>
      <c r="C114" s="132"/>
      <c r="D114" s="215"/>
      <c r="E114" s="132"/>
      <c r="F114" s="132"/>
      <c r="G114" s="215"/>
      <c r="H114" s="132"/>
      <c r="I114" s="132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32"/>
      <c r="C115" s="132"/>
      <c r="D115" s="215"/>
      <c r="E115" s="132"/>
      <c r="F115" s="132"/>
      <c r="G115" s="215"/>
      <c r="H115" s="132"/>
      <c r="I115" s="132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32"/>
      <c r="C116" s="132"/>
      <c r="D116" s="215"/>
      <c r="E116" s="132"/>
      <c r="F116" s="132"/>
      <c r="G116" s="215"/>
      <c r="H116" s="132"/>
      <c r="I116" s="132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32"/>
      <c r="C117" s="132"/>
      <c r="D117" s="215"/>
      <c r="E117" s="132"/>
      <c r="F117" s="132"/>
      <c r="G117" s="215"/>
      <c r="H117" s="132"/>
      <c r="I117" s="132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32"/>
      <c r="C118" s="132"/>
      <c r="D118" s="215"/>
      <c r="E118" s="132"/>
      <c r="F118" s="132"/>
      <c r="G118" s="215"/>
      <c r="H118" s="132"/>
      <c r="I118" s="132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32"/>
      <c r="C119" s="132"/>
      <c r="D119" s="215"/>
      <c r="E119" s="132"/>
      <c r="F119" s="132"/>
      <c r="G119" s="215"/>
      <c r="H119" s="132"/>
      <c r="I119" s="132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32"/>
      <c r="C120" s="132"/>
      <c r="D120" s="215"/>
      <c r="E120" s="132"/>
      <c r="F120" s="132"/>
      <c r="G120" s="215"/>
      <c r="H120" s="132"/>
      <c r="I120" s="132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32"/>
      <c r="C121" s="132"/>
      <c r="D121" s="215"/>
      <c r="E121" s="132"/>
      <c r="F121" s="132"/>
      <c r="G121" s="215"/>
      <c r="H121" s="132"/>
      <c r="I121" s="132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32"/>
      <c r="C122" s="132"/>
      <c r="D122" s="215"/>
      <c r="E122" s="132"/>
      <c r="F122" s="132"/>
      <c r="G122" s="215"/>
      <c r="H122" s="132"/>
      <c r="I122" s="132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32"/>
      <c r="C123" s="132"/>
      <c r="D123" s="215"/>
      <c r="E123" s="132"/>
      <c r="F123" s="132"/>
      <c r="G123" s="215"/>
      <c r="H123" s="132"/>
      <c r="I123" s="132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32"/>
      <c r="C124" s="132"/>
      <c r="D124" s="215"/>
      <c r="E124" s="132"/>
      <c r="F124" s="132"/>
      <c r="G124" s="215"/>
      <c r="H124" s="132"/>
      <c r="I124" s="132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32"/>
      <c r="C125" s="132"/>
      <c r="D125" s="215"/>
      <c r="E125" s="132"/>
      <c r="F125" s="132"/>
      <c r="G125" s="215"/>
      <c r="H125" s="132"/>
      <c r="I125" s="132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32"/>
      <c r="C126" s="132"/>
      <c r="D126" s="215"/>
      <c r="E126" s="132"/>
      <c r="F126" s="132"/>
      <c r="G126" s="215"/>
      <c r="H126" s="132"/>
      <c r="I126" s="132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32"/>
      <c r="C127" s="132"/>
      <c r="D127" s="215"/>
      <c r="E127" s="132"/>
      <c r="F127" s="132"/>
      <c r="G127" s="215"/>
      <c r="H127" s="132"/>
      <c r="I127" s="132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32"/>
      <c r="C128" s="132"/>
      <c r="D128" s="215"/>
      <c r="E128" s="132"/>
      <c r="F128" s="132"/>
      <c r="G128" s="215"/>
      <c r="H128" s="132"/>
      <c r="I128" s="132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32"/>
      <c r="C129" s="132"/>
      <c r="D129" s="215"/>
      <c r="E129" s="132"/>
      <c r="F129" s="132"/>
      <c r="G129" s="215"/>
      <c r="H129" s="132"/>
      <c r="I129" s="132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32"/>
      <c r="C130" s="132"/>
      <c r="D130" s="215"/>
      <c r="E130" s="132"/>
      <c r="F130" s="132"/>
      <c r="G130" s="215"/>
      <c r="H130" s="132"/>
      <c r="I130" s="132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32"/>
      <c r="C131" s="132"/>
      <c r="D131" s="215"/>
      <c r="E131" s="132"/>
      <c r="F131" s="132"/>
      <c r="G131" s="215"/>
      <c r="H131" s="132"/>
      <c r="I131" s="132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32"/>
      <c r="C132" s="132"/>
      <c r="D132" s="215"/>
      <c r="E132" s="132"/>
      <c r="F132" s="132"/>
      <c r="G132" s="215"/>
      <c r="H132" s="132"/>
      <c r="I132" s="132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32"/>
      <c r="C133" s="132"/>
      <c r="D133" s="215"/>
      <c r="E133" s="132"/>
      <c r="F133" s="132"/>
      <c r="G133" s="215"/>
      <c r="H133" s="132"/>
      <c r="I133" s="132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32"/>
      <c r="C134" s="132"/>
      <c r="D134" s="215"/>
      <c r="E134" s="132"/>
      <c r="F134" s="132"/>
      <c r="G134" s="215"/>
      <c r="H134" s="132"/>
      <c r="I134" s="132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32"/>
      <c r="C135" s="132"/>
      <c r="D135" s="215"/>
      <c r="E135" s="132"/>
      <c r="F135" s="132"/>
      <c r="G135" s="215"/>
      <c r="H135" s="132"/>
      <c r="I135" s="132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32"/>
      <c r="C136" s="132"/>
      <c r="D136" s="215"/>
      <c r="E136" s="132"/>
      <c r="F136" s="132"/>
      <c r="G136" s="215"/>
      <c r="H136" s="132"/>
      <c r="I136" s="132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32"/>
      <c r="C137" s="132"/>
      <c r="D137" s="215"/>
      <c r="E137" s="132"/>
      <c r="F137" s="132"/>
      <c r="G137" s="215"/>
      <c r="H137" s="132"/>
      <c r="I137" s="132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32"/>
      <c r="C138" s="132"/>
      <c r="D138" s="215"/>
      <c r="E138" s="132"/>
      <c r="F138" s="132"/>
      <c r="G138" s="215"/>
      <c r="H138" s="132"/>
      <c r="I138" s="132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32"/>
      <c r="C139" s="132"/>
      <c r="D139" s="215"/>
      <c r="E139" s="132"/>
      <c r="F139" s="132"/>
      <c r="G139" s="215"/>
      <c r="H139" s="132"/>
      <c r="I139" s="132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32"/>
      <c r="C140" s="132"/>
      <c r="D140" s="215"/>
      <c r="E140" s="132"/>
      <c r="F140" s="132"/>
      <c r="G140" s="215"/>
      <c r="H140" s="132"/>
      <c r="I140" s="132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32"/>
      <c r="C141" s="132"/>
      <c r="D141" s="215"/>
      <c r="E141" s="132"/>
      <c r="F141" s="132"/>
      <c r="G141" s="215"/>
      <c r="H141" s="132"/>
      <c r="I141" s="132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32"/>
      <c r="C142" s="132"/>
      <c r="D142" s="215"/>
      <c r="E142" s="132"/>
      <c r="F142" s="132"/>
      <c r="G142" s="215"/>
      <c r="H142" s="132"/>
      <c r="I142" s="132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32"/>
      <c r="C143" s="132"/>
      <c r="D143" s="215"/>
      <c r="E143" s="132"/>
      <c r="F143" s="132"/>
      <c r="G143" s="215"/>
      <c r="H143" s="132"/>
      <c r="I143" s="132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32"/>
      <c r="C144" s="132"/>
      <c r="D144" s="215"/>
      <c r="E144" s="132"/>
      <c r="F144" s="132"/>
      <c r="G144" s="215"/>
      <c r="H144" s="132"/>
      <c r="I144" s="132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32"/>
      <c r="C145" s="132"/>
      <c r="D145" s="215"/>
      <c r="E145" s="132"/>
      <c r="F145" s="132"/>
      <c r="G145" s="215"/>
      <c r="H145" s="132"/>
      <c r="I145" s="132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32"/>
      <c r="C146" s="132"/>
      <c r="D146" s="215"/>
      <c r="E146" s="132"/>
      <c r="F146" s="132"/>
      <c r="G146" s="215"/>
      <c r="H146" s="132"/>
      <c r="I146" s="132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32"/>
      <c r="C147" s="132"/>
      <c r="D147" s="215"/>
      <c r="E147" s="132"/>
      <c r="F147" s="132"/>
      <c r="G147" s="215"/>
      <c r="H147" s="132"/>
      <c r="I147" s="132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32"/>
      <c r="C148" s="132"/>
      <c r="D148" s="215"/>
      <c r="E148" s="132"/>
      <c r="F148" s="132"/>
      <c r="G148" s="215"/>
      <c r="H148" s="132"/>
      <c r="I148" s="132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32"/>
      <c r="C149" s="132"/>
      <c r="D149" s="215"/>
      <c r="E149" s="132"/>
      <c r="F149" s="132"/>
      <c r="G149" s="215"/>
      <c r="H149" s="132"/>
      <c r="I149" s="132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32"/>
      <c r="C150" s="132"/>
      <c r="D150" s="215"/>
      <c r="E150" s="132"/>
      <c r="F150" s="132"/>
      <c r="G150" s="215"/>
      <c r="H150" s="132"/>
      <c r="I150" s="132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32"/>
      <c r="C151" s="132"/>
      <c r="D151" s="215"/>
      <c r="E151" s="132"/>
      <c r="F151" s="132"/>
      <c r="G151" s="215"/>
      <c r="H151" s="132"/>
      <c r="I151" s="132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32"/>
      <c r="C152" s="132"/>
      <c r="D152" s="215"/>
      <c r="E152" s="132"/>
      <c r="F152" s="132"/>
      <c r="G152" s="215"/>
      <c r="H152" s="132"/>
      <c r="I152" s="132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32"/>
      <c r="C153" s="132"/>
      <c r="D153" s="215"/>
      <c r="E153" s="132"/>
      <c r="F153" s="132"/>
      <c r="G153" s="215"/>
      <c r="H153" s="132"/>
      <c r="I153" s="132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32"/>
      <c r="C154" s="132"/>
      <c r="D154" s="215"/>
      <c r="E154" s="132"/>
      <c r="F154" s="132"/>
      <c r="G154" s="215"/>
      <c r="H154" s="132"/>
      <c r="I154" s="132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32"/>
      <c r="C155" s="132"/>
      <c r="D155" s="215"/>
      <c r="E155" s="132"/>
      <c r="F155" s="132"/>
      <c r="G155" s="215"/>
      <c r="H155" s="132"/>
      <c r="I155" s="132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32"/>
      <c r="C156" s="132"/>
      <c r="D156" s="215"/>
      <c r="E156" s="132"/>
      <c r="F156" s="132"/>
      <c r="G156" s="215"/>
      <c r="H156" s="132"/>
      <c r="I156" s="132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32"/>
      <c r="C157" s="132"/>
      <c r="D157" s="215"/>
      <c r="E157" s="132"/>
      <c r="F157" s="132"/>
      <c r="G157" s="215"/>
      <c r="H157" s="132"/>
      <c r="I157" s="132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32"/>
      <c r="C158" s="132"/>
      <c r="D158" s="215"/>
      <c r="E158" s="132"/>
      <c r="F158" s="132"/>
      <c r="G158" s="215"/>
      <c r="H158" s="132"/>
      <c r="I158" s="132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32"/>
      <c r="C159" s="132"/>
      <c r="D159" s="215"/>
      <c r="E159" s="132"/>
      <c r="F159" s="132"/>
      <c r="G159" s="215"/>
      <c r="H159" s="132"/>
      <c r="I159" s="132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32"/>
      <c r="C160" s="132"/>
      <c r="D160" s="215"/>
      <c r="E160" s="132"/>
      <c r="F160" s="132"/>
      <c r="G160" s="215"/>
      <c r="H160" s="132"/>
      <c r="I160" s="132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32"/>
      <c r="C161" s="132"/>
      <c r="D161" s="215"/>
      <c r="E161" s="132"/>
      <c r="F161" s="132"/>
      <c r="G161" s="215"/>
      <c r="H161" s="132"/>
      <c r="I161" s="132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32"/>
      <c r="C162" s="132"/>
      <c r="D162" s="215"/>
      <c r="E162" s="132"/>
      <c r="F162" s="132"/>
      <c r="G162" s="215"/>
      <c r="H162" s="132"/>
      <c r="I162" s="132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32"/>
      <c r="C163" s="132"/>
      <c r="D163" s="215"/>
      <c r="E163" s="132"/>
      <c r="F163" s="132"/>
      <c r="G163" s="215"/>
      <c r="H163" s="132"/>
      <c r="I163" s="132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32"/>
      <c r="C164" s="132"/>
      <c r="D164" s="215"/>
      <c r="E164" s="132"/>
      <c r="F164" s="132"/>
      <c r="G164" s="215"/>
      <c r="H164" s="132"/>
      <c r="I164" s="132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32"/>
      <c r="C165" s="132"/>
      <c r="D165" s="215"/>
      <c r="E165" s="132"/>
      <c r="F165" s="132"/>
      <c r="G165" s="215"/>
      <c r="H165" s="132"/>
      <c r="I165" s="132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32"/>
      <c r="C166" s="132"/>
      <c r="D166" s="215"/>
      <c r="E166" s="132"/>
      <c r="F166" s="132"/>
      <c r="G166" s="215"/>
      <c r="H166" s="132"/>
      <c r="I166" s="132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32"/>
      <c r="C167" s="132"/>
      <c r="D167" s="215"/>
      <c r="E167" s="132"/>
      <c r="F167" s="132"/>
      <c r="G167" s="215"/>
      <c r="H167" s="132"/>
      <c r="I167" s="132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32"/>
      <c r="C168" s="132"/>
      <c r="D168" s="215"/>
      <c r="E168" s="132"/>
      <c r="F168" s="132"/>
      <c r="G168" s="215"/>
      <c r="H168" s="132"/>
      <c r="I168" s="132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32"/>
      <c r="C169" s="132"/>
      <c r="D169" s="215"/>
      <c r="E169" s="132"/>
      <c r="F169" s="132"/>
      <c r="G169" s="215"/>
      <c r="H169" s="132"/>
      <c r="I169" s="132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32"/>
      <c r="C170" s="132"/>
      <c r="D170" s="215"/>
      <c r="E170" s="132"/>
      <c r="F170" s="132"/>
      <c r="G170" s="215"/>
      <c r="H170" s="132"/>
      <c r="I170" s="132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32"/>
      <c r="C171" s="132"/>
      <c r="D171" s="215"/>
      <c r="E171" s="132"/>
      <c r="F171" s="132"/>
      <c r="G171" s="215"/>
      <c r="H171" s="132"/>
      <c r="I171" s="132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32"/>
      <c r="C172" s="132"/>
      <c r="D172" s="215"/>
      <c r="E172" s="132"/>
      <c r="F172" s="132"/>
      <c r="G172" s="215"/>
      <c r="H172" s="132"/>
      <c r="I172" s="132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32"/>
      <c r="C173" s="132"/>
      <c r="D173" s="215"/>
      <c r="E173" s="132"/>
      <c r="F173" s="132"/>
      <c r="G173" s="215"/>
      <c r="H173" s="132"/>
      <c r="I173" s="132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32"/>
      <c r="C174" s="132"/>
      <c r="D174" s="215"/>
      <c r="E174" s="132"/>
      <c r="F174" s="132"/>
      <c r="G174" s="215"/>
      <c r="H174" s="132"/>
      <c r="I174" s="132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32"/>
      <c r="C175" s="132"/>
      <c r="D175" s="215"/>
      <c r="E175" s="132"/>
      <c r="F175" s="132"/>
      <c r="G175" s="215"/>
      <c r="H175" s="132"/>
      <c r="I175" s="132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32"/>
      <c r="C176" s="132"/>
      <c r="D176" s="215"/>
      <c r="E176" s="132"/>
      <c r="F176" s="132"/>
      <c r="G176" s="215"/>
      <c r="H176" s="132"/>
      <c r="I176" s="132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32"/>
      <c r="C177" s="132"/>
      <c r="D177" s="215"/>
      <c r="E177" s="132"/>
      <c r="F177" s="132"/>
      <c r="G177" s="215"/>
      <c r="H177" s="132"/>
      <c r="I177" s="132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32"/>
      <c r="C178" s="132"/>
      <c r="D178" s="215"/>
      <c r="E178" s="132"/>
      <c r="F178" s="132"/>
      <c r="G178" s="215"/>
      <c r="H178" s="132"/>
      <c r="I178" s="132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32"/>
      <c r="C179" s="132"/>
      <c r="D179" s="215"/>
      <c r="E179" s="132"/>
      <c r="F179" s="132"/>
      <c r="G179" s="215"/>
      <c r="H179" s="132"/>
      <c r="I179" s="132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32"/>
      <c r="C180" s="132"/>
      <c r="D180" s="215"/>
      <c r="E180" s="132"/>
      <c r="F180" s="132"/>
      <c r="G180" s="215"/>
      <c r="H180" s="132"/>
      <c r="I180" s="132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32"/>
      <c r="C181" s="132"/>
      <c r="D181" s="215"/>
      <c r="E181" s="132"/>
      <c r="F181" s="132"/>
      <c r="G181" s="215"/>
      <c r="H181" s="132"/>
      <c r="I181" s="132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32"/>
      <c r="C182" s="132"/>
      <c r="D182" s="215"/>
      <c r="E182" s="132"/>
      <c r="F182" s="132"/>
      <c r="G182" s="215"/>
      <c r="H182" s="132"/>
      <c r="I182" s="132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32"/>
      <c r="C183" s="132"/>
      <c r="D183" s="215"/>
      <c r="E183" s="132"/>
      <c r="F183" s="132"/>
      <c r="G183" s="215"/>
      <c r="H183" s="132"/>
      <c r="I183" s="132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32"/>
      <c r="C184" s="132"/>
      <c r="D184" s="215"/>
      <c r="E184" s="132"/>
      <c r="F184" s="132"/>
      <c r="G184" s="215"/>
      <c r="H184" s="132"/>
      <c r="I184" s="132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32"/>
      <c r="C185" s="132"/>
      <c r="D185" s="215"/>
      <c r="E185" s="132"/>
      <c r="F185" s="132"/>
      <c r="G185" s="215"/>
      <c r="H185" s="132"/>
      <c r="I185" s="132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32"/>
      <c r="C186" s="132"/>
      <c r="D186" s="215"/>
      <c r="E186" s="132"/>
      <c r="F186" s="132"/>
      <c r="G186" s="215"/>
      <c r="H186" s="132"/>
      <c r="I186" s="132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32"/>
      <c r="C187" s="132"/>
      <c r="D187" s="215"/>
      <c r="E187" s="132"/>
      <c r="F187" s="132"/>
      <c r="G187" s="215"/>
      <c r="H187" s="132"/>
      <c r="I187" s="132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32"/>
      <c r="C188" s="132"/>
      <c r="D188" s="215"/>
      <c r="E188" s="132"/>
      <c r="F188" s="132"/>
      <c r="G188" s="215"/>
      <c r="H188" s="132"/>
      <c r="I188" s="132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32"/>
      <c r="C189" s="132"/>
      <c r="D189" s="215"/>
      <c r="E189" s="132"/>
      <c r="F189" s="132"/>
      <c r="G189" s="215"/>
      <c r="H189" s="132"/>
      <c r="I189" s="132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32"/>
      <c r="C190" s="132"/>
      <c r="D190" s="215"/>
      <c r="E190" s="132"/>
      <c r="F190" s="132"/>
      <c r="G190" s="215"/>
      <c r="H190" s="132"/>
      <c r="I190" s="132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32"/>
      <c r="C191" s="132"/>
      <c r="D191" s="215"/>
      <c r="E191" s="132"/>
      <c r="F191" s="132"/>
      <c r="G191" s="215"/>
      <c r="H191" s="132"/>
      <c r="I191" s="132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32"/>
      <c r="C192" s="132"/>
      <c r="D192" s="215"/>
      <c r="E192" s="132"/>
      <c r="F192" s="132"/>
      <c r="G192" s="215"/>
      <c r="H192" s="132"/>
      <c r="I192" s="132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32"/>
      <c r="C193" s="132"/>
      <c r="D193" s="215"/>
      <c r="E193" s="132"/>
      <c r="F193" s="132"/>
      <c r="G193" s="215"/>
      <c r="H193" s="132"/>
      <c r="I193" s="132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32"/>
      <c r="C194" s="132"/>
      <c r="D194" s="215"/>
      <c r="E194" s="132"/>
      <c r="F194" s="132"/>
      <c r="G194" s="215"/>
      <c r="H194" s="132"/>
      <c r="I194" s="132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32"/>
      <c r="C195" s="132"/>
      <c r="D195" s="215"/>
      <c r="E195" s="132"/>
      <c r="F195" s="132"/>
      <c r="G195" s="215"/>
      <c r="H195" s="132"/>
      <c r="I195" s="132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32"/>
      <c r="C196" s="132"/>
      <c r="D196" s="215"/>
      <c r="E196" s="132"/>
      <c r="F196" s="132"/>
      <c r="G196" s="215"/>
      <c r="H196" s="132"/>
      <c r="I196" s="132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32"/>
      <c r="C197" s="132"/>
      <c r="D197" s="215"/>
      <c r="E197" s="132"/>
      <c r="F197" s="132"/>
      <c r="G197" s="215"/>
      <c r="H197" s="132"/>
      <c r="I197" s="132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32"/>
      <c r="C198" s="132"/>
      <c r="D198" s="215"/>
      <c r="E198" s="132"/>
      <c r="F198" s="132"/>
      <c r="G198" s="215"/>
      <c r="H198" s="132"/>
      <c r="I198" s="132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32"/>
      <c r="C199" s="132"/>
      <c r="D199" s="215"/>
      <c r="E199" s="132"/>
      <c r="F199" s="132"/>
      <c r="G199" s="215"/>
      <c r="H199" s="132"/>
      <c r="I199" s="132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32"/>
      <c r="C200" s="132"/>
      <c r="D200" s="215"/>
      <c r="E200" s="132"/>
      <c r="F200" s="132"/>
      <c r="G200" s="215"/>
      <c r="H200" s="132"/>
      <c r="I200" s="132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32"/>
      <c r="C201" s="132"/>
      <c r="D201" s="215"/>
      <c r="E201" s="132"/>
      <c r="F201" s="132"/>
      <c r="G201" s="215"/>
      <c r="H201" s="132"/>
      <c r="I201" s="132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32"/>
      <c r="C202" s="132"/>
      <c r="D202" s="215"/>
      <c r="E202" s="132"/>
      <c r="F202" s="132"/>
      <c r="G202" s="215"/>
      <c r="H202" s="132"/>
      <c r="I202" s="132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32"/>
      <c r="C203" s="132"/>
      <c r="D203" s="215"/>
      <c r="E203" s="132"/>
      <c r="F203" s="132"/>
      <c r="G203" s="215"/>
      <c r="H203" s="132"/>
      <c r="I203" s="132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32"/>
      <c r="C204" s="132"/>
      <c r="D204" s="215"/>
      <c r="E204" s="132"/>
      <c r="F204" s="132"/>
      <c r="G204" s="215"/>
      <c r="H204" s="132"/>
      <c r="I204" s="132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32"/>
      <c r="C205" s="132"/>
      <c r="D205" s="215"/>
      <c r="E205" s="132"/>
      <c r="F205" s="132"/>
      <c r="G205" s="215"/>
      <c r="H205" s="132"/>
      <c r="I205" s="132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32"/>
      <c r="C206" s="132"/>
      <c r="D206" s="215"/>
      <c r="E206" s="132"/>
      <c r="F206" s="132"/>
      <c r="G206" s="215"/>
      <c r="H206" s="132"/>
      <c r="I206" s="132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32"/>
      <c r="C207" s="132"/>
      <c r="D207" s="215"/>
      <c r="E207" s="132"/>
      <c r="F207" s="132"/>
      <c r="G207" s="215"/>
      <c r="H207" s="132"/>
      <c r="I207" s="132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32"/>
      <c r="C208" s="132"/>
      <c r="D208" s="215"/>
      <c r="E208" s="132"/>
      <c r="F208" s="132"/>
      <c r="G208" s="215"/>
      <c r="H208" s="132"/>
      <c r="I208" s="132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32"/>
      <c r="C209" s="132"/>
      <c r="D209" s="215"/>
      <c r="E209" s="132"/>
      <c r="F209" s="132"/>
      <c r="G209" s="215"/>
      <c r="H209" s="132"/>
      <c r="I209" s="132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32"/>
      <c r="C210" s="132"/>
      <c r="D210" s="215"/>
      <c r="E210" s="132"/>
      <c r="F210" s="132"/>
      <c r="G210" s="215"/>
      <c r="H210" s="132"/>
      <c r="I210" s="132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32"/>
      <c r="C211" s="132"/>
      <c r="D211" s="215"/>
      <c r="E211" s="132"/>
      <c r="F211" s="132"/>
      <c r="G211" s="215"/>
      <c r="H211" s="132"/>
      <c r="I211" s="132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32"/>
      <c r="C212" s="132"/>
      <c r="D212" s="215"/>
      <c r="E212" s="132"/>
      <c r="F212" s="132"/>
      <c r="G212" s="215"/>
      <c r="H212" s="132"/>
      <c r="I212" s="132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32"/>
      <c r="C213" s="132"/>
      <c r="D213" s="215"/>
      <c r="E213" s="132"/>
      <c r="F213" s="132"/>
      <c r="G213" s="215"/>
      <c r="H213" s="132"/>
      <c r="I213" s="132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32"/>
      <c r="C214" s="132"/>
      <c r="D214" s="215"/>
      <c r="E214" s="132"/>
      <c r="F214" s="132"/>
      <c r="G214" s="215"/>
      <c r="H214" s="132"/>
      <c r="I214" s="132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32"/>
      <c r="C215" s="132"/>
      <c r="D215" s="215"/>
      <c r="E215" s="132"/>
      <c r="F215" s="132"/>
      <c r="G215" s="215"/>
      <c r="H215" s="132"/>
      <c r="I215" s="132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32"/>
      <c r="C216" s="132"/>
      <c r="D216" s="215"/>
      <c r="E216" s="132"/>
      <c r="F216" s="132"/>
      <c r="G216" s="215"/>
      <c r="H216" s="132"/>
      <c r="I216" s="132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32"/>
      <c r="C217" s="132"/>
      <c r="D217" s="215"/>
      <c r="E217" s="132"/>
      <c r="F217" s="132"/>
      <c r="G217" s="215"/>
      <c r="H217" s="132"/>
      <c r="I217" s="132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32"/>
      <c r="C218" s="132"/>
      <c r="D218" s="215"/>
      <c r="E218" s="132"/>
      <c r="F218" s="132"/>
      <c r="G218" s="215"/>
      <c r="H218" s="132"/>
      <c r="I218" s="132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32"/>
      <c r="C219" s="132"/>
      <c r="D219" s="215"/>
      <c r="E219" s="132"/>
      <c r="F219" s="132"/>
      <c r="G219" s="215"/>
      <c r="H219" s="132"/>
      <c r="I219" s="132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32"/>
      <c r="C220" s="132"/>
      <c r="D220" s="215"/>
      <c r="E220" s="132"/>
      <c r="F220" s="132"/>
      <c r="G220" s="215"/>
      <c r="H220" s="132"/>
      <c r="I220" s="132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32"/>
      <c r="C221" s="132"/>
      <c r="D221" s="215"/>
      <c r="E221" s="132"/>
      <c r="F221" s="132"/>
      <c r="G221" s="215"/>
      <c r="H221" s="132"/>
      <c r="I221" s="132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32"/>
      <c r="C222" s="132"/>
      <c r="D222" s="215"/>
      <c r="E222" s="132"/>
      <c r="F222" s="132"/>
      <c r="G222" s="215"/>
      <c r="H222" s="132"/>
      <c r="I222" s="132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32"/>
      <c r="C223" s="132"/>
      <c r="D223" s="215"/>
      <c r="E223" s="132"/>
      <c r="F223" s="132"/>
      <c r="G223" s="215"/>
      <c r="H223" s="132"/>
      <c r="I223" s="132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32"/>
      <c r="C224" s="132"/>
      <c r="D224" s="215"/>
      <c r="E224" s="132"/>
      <c r="F224" s="132"/>
      <c r="G224" s="215"/>
      <c r="H224" s="132"/>
      <c r="I224" s="132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32"/>
      <c r="C225" s="132"/>
      <c r="D225" s="215"/>
      <c r="E225" s="132"/>
      <c r="F225" s="132"/>
      <c r="G225" s="215"/>
      <c r="H225" s="132"/>
      <c r="I225" s="132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32"/>
      <c r="C226" s="132"/>
      <c r="D226" s="215"/>
      <c r="E226" s="132"/>
      <c r="F226" s="132"/>
      <c r="G226" s="215"/>
      <c r="H226" s="132"/>
      <c r="I226" s="132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32"/>
      <c r="C227" s="132"/>
      <c r="D227" s="215"/>
      <c r="E227" s="132"/>
      <c r="F227" s="132"/>
      <c r="G227" s="215"/>
      <c r="H227" s="132"/>
      <c r="I227" s="132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32"/>
      <c r="C228" s="132"/>
      <c r="D228" s="215"/>
      <c r="E228" s="132"/>
      <c r="F228" s="132"/>
      <c r="G228" s="215"/>
      <c r="H228" s="132"/>
      <c r="I228" s="132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32"/>
      <c r="C229" s="132"/>
      <c r="D229" s="215"/>
      <c r="E229" s="132"/>
      <c r="F229" s="132"/>
      <c r="G229" s="215"/>
      <c r="H229" s="132"/>
      <c r="I229" s="132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32"/>
      <c r="C230" s="132"/>
      <c r="D230" s="215"/>
      <c r="E230" s="132"/>
      <c r="F230" s="132"/>
      <c r="G230" s="215"/>
      <c r="H230" s="132"/>
      <c r="I230" s="132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32"/>
      <c r="C231" s="132"/>
      <c r="D231" s="215"/>
      <c r="E231" s="132"/>
      <c r="F231" s="132"/>
      <c r="G231" s="215"/>
      <c r="H231" s="132"/>
      <c r="I231" s="132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32"/>
      <c r="C232" s="132"/>
      <c r="D232" s="215"/>
      <c r="E232" s="132"/>
      <c r="F232" s="132"/>
      <c r="G232" s="215"/>
      <c r="H232" s="132"/>
      <c r="I232" s="132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32"/>
      <c r="C233" s="132"/>
      <c r="D233" s="215"/>
      <c r="E233" s="132"/>
      <c r="F233" s="132"/>
      <c r="G233" s="215"/>
      <c r="H233" s="132"/>
      <c r="I233" s="132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32"/>
      <c r="C234" s="132"/>
      <c r="D234" s="215"/>
      <c r="E234" s="132"/>
      <c r="F234" s="132"/>
      <c r="G234" s="215"/>
      <c r="H234" s="132"/>
      <c r="I234" s="132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32"/>
      <c r="C235" s="132"/>
      <c r="D235" s="215"/>
      <c r="E235" s="132"/>
      <c r="F235" s="132"/>
      <c r="G235" s="215"/>
      <c r="H235" s="132"/>
      <c r="I235" s="132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32"/>
      <c r="C236" s="132"/>
      <c r="D236" s="215"/>
      <c r="E236" s="132"/>
      <c r="F236" s="132"/>
      <c r="G236" s="215"/>
      <c r="H236" s="132"/>
      <c r="I236" s="132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32"/>
      <c r="C237" s="132"/>
      <c r="D237" s="215"/>
      <c r="E237" s="132"/>
      <c r="F237" s="132"/>
      <c r="G237" s="215"/>
      <c r="H237" s="132"/>
      <c r="I237" s="132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32"/>
      <c r="C238" s="132"/>
      <c r="D238" s="215"/>
      <c r="E238" s="132"/>
      <c r="F238" s="132"/>
      <c r="G238" s="215"/>
      <c r="H238" s="132"/>
      <c r="I238" s="132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32"/>
      <c r="C239" s="132"/>
      <c r="D239" s="215"/>
      <c r="E239" s="132"/>
      <c r="F239" s="132"/>
      <c r="G239" s="215"/>
      <c r="H239" s="132"/>
      <c r="I239" s="132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32"/>
      <c r="C240" s="132"/>
      <c r="D240" s="215"/>
      <c r="E240" s="132"/>
      <c r="F240" s="132"/>
      <c r="G240" s="215"/>
      <c r="H240" s="132"/>
      <c r="I240" s="132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32"/>
      <c r="C241" s="132"/>
      <c r="D241" s="215"/>
      <c r="E241" s="132"/>
      <c r="F241" s="132"/>
      <c r="G241" s="215"/>
      <c r="H241" s="132"/>
      <c r="I241" s="132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32"/>
      <c r="C242" s="132"/>
      <c r="D242" s="215"/>
      <c r="E242" s="132"/>
      <c r="F242" s="132"/>
      <c r="G242" s="215"/>
      <c r="H242" s="132"/>
      <c r="I242" s="132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32"/>
      <c r="C243" s="132"/>
      <c r="D243" s="215"/>
      <c r="E243" s="132"/>
      <c r="F243" s="132"/>
      <c r="G243" s="215"/>
      <c r="H243" s="132"/>
      <c r="I243" s="132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32"/>
      <c r="C244" s="132"/>
      <c r="D244" s="215"/>
      <c r="E244" s="132"/>
      <c r="F244" s="132"/>
      <c r="G244" s="215"/>
      <c r="H244" s="132"/>
      <c r="I244" s="132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32"/>
      <c r="C245" s="132"/>
      <c r="D245" s="215"/>
      <c r="E245" s="132"/>
      <c r="F245" s="132"/>
      <c r="G245" s="215"/>
      <c r="H245" s="132"/>
      <c r="I245" s="132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32"/>
      <c r="C246" s="132"/>
      <c r="D246" s="215"/>
      <c r="E246" s="132"/>
      <c r="F246" s="132"/>
      <c r="G246" s="215"/>
      <c r="H246" s="132"/>
      <c r="I246" s="132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32"/>
      <c r="C247" s="132"/>
      <c r="D247" s="215"/>
      <c r="E247" s="132"/>
      <c r="F247" s="132"/>
      <c r="G247" s="215"/>
      <c r="H247" s="132"/>
      <c r="I247" s="132"/>
      <c r="J247" s="103"/>
      <c r="K247" s="103"/>
      <c r="L247" s="103"/>
      <c r="M247" s="103"/>
      <c r="N247" s="103"/>
      <c r="O247" s="103"/>
      <c r="P247" s="103"/>
      <c r="Q247" s="103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H180"/>
  <sheetViews>
    <sheetView workbookViewId="0">
      <selection activeCell="H18" sqref="H18"/>
    </sheetView>
  </sheetViews>
  <sheetFormatPr defaultColWidth="9.109375" defaultRowHeight="10.199999999999999" outlineLevelRow="3" x14ac:dyDescent="0.2"/>
  <cols>
    <col min="1" max="1" width="52" style="125" customWidth="1"/>
    <col min="2" max="3" width="16.33203125" style="146" customWidth="1"/>
    <col min="4" max="16384" width="9.109375" style="125"/>
  </cols>
  <sheetData>
    <row r="1" spans="1:8" s="121" customFormat="1" ht="18" x14ac:dyDescent="0.3">
      <c r="A1" s="5"/>
      <c r="B1" s="5"/>
      <c r="C1" s="5"/>
    </row>
    <row r="2" spans="1:8" s="121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64"/>
      <c r="E2" s="164"/>
      <c r="F2" s="164"/>
      <c r="G2" s="164"/>
      <c r="H2" s="164"/>
    </row>
    <row r="3" spans="1:8" s="121" customFormat="1" ht="13.8" x14ac:dyDescent="0.3">
      <c r="A3" s="162"/>
      <c r="B3" s="143"/>
      <c r="C3" s="143"/>
    </row>
    <row r="4" spans="1:8" s="110" customFormat="1" ht="13.8" x14ac:dyDescent="0.3">
      <c r="B4" s="138"/>
      <c r="C4" s="138" t="str">
        <f>VALUAH</f>
        <v>млрд. грн</v>
      </c>
    </row>
    <row r="5" spans="1:8" s="213" customFormat="1" ht="13.8" x14ac:dyDescent="0.25">
      <c r="A5" s="9"/>
      <c r="B5" s="50">
        <v>43830</v>
      </c>
      <c r="C5" s="50">
        <v>43861</v>
      </c>
    </row>
    <row r="6" spans="1:8" s="212" customFormat="1" ht="31.2" x14ac:dyDescent="0.25">
      <c r="A6" s="18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7">
        <f t="shared" ref="B6" si="0">B$7+B$74</f>
        <v>1998.2958985262901</v>
      </c>
      <c r="C6" s="127">
        <v>2079.0153526481799</v>
      </c>
    </row>
    <row r="7" spans="1:8" s="187" customFormat="1" ht="14.4" x14ac:dyDescent="0.25">
      <c r="A7" s="142" t="s">
        <v>66</v>
      </c>
      <c r="B7" s="220">
        <f t="shared" ref="B7:C7" si="1">B$8+B$43</f>
        <v>1761.3691300503901</v>
      </c>
      <c r="C7" s="220">
        <f t="shared" si="1"/>
        <v>1832.51430685081</v>
      </c>
    </row>
    <row r="8" spans="1:8" s="150" customFormat="1" ht="14.4" outlineLevel="1" x14ac:dyDescent="0.25">
      <c r="A8" s="6" t="s">
        <v>48</v>
      </c>
      <c r="B8" s="112">
        <f t="shared" ref="B8:C8" si="2">B$9+B$41</f>
        <v>829.49510481237996</v>
      </c>
      <c r="C8" s="112">
        <f t="shared" si="2"/>
        <v>821.22335906928004</v>
      </c>
    </row>
    <row r="9" spans="1:8" s="199" customFormat="1" ht="13.8" outlineLevel="2" x14ac:dyDescent="0.25">
      <c r="A9" s="251" t="s">
        <v>187</v>
      </c>
      <c r="B9" s="152">
        <f t="shared" ref="B9" si="3">SUM(B$10:B$40)</f>
        <v>827.37906445219994</v>
      </c>
      <c r="C9" s="152">
        <v>819.10731870910001</v>
      </c>
    </row>
    <row r="10" spans="1:8" s="145" customFormat="1" ht="13.8" outlineLevel="3" x14ac:dyDescent="0.25">
      <c r="A10" s="218" t="s">
        <v>136</v>
      </c>
      <c r="B10" s="158">
        <v>72.721914999999996</v>
      </c>
      <c r="C10" s="158">
        <v>72.721914999999996</v>
      </c>
    </row>
    <row r="11" spans="1:8" ht="13.8" outlineLevel="3" x14ac:dyDescent="0.3">
      <c r="A11" s="83" t="s">
        <v>195</v>
      </c>
      <c r="B11" s="98">
        <v>19.033000000000001</v>
      </c>
      <c r="C11" s="98">
        <v>19.033000000000001</v>
      </c>
      <c r="D11" s="109"/>
      <c r="E11" s="109"/>
      <c r="F11" s="109"/>
    </row>
    <row r="12" spans="1:8" ht="13.8" outlineLevel="3" x14ac:dyDescent="0.3">
      <c r="A12" s="83" t="s">
        <v>31</v>
      </c>
      <c r="B12" s="98">
        <v>37.771855741800003</v>
      </c>
      <c r="C12" s="98">
        <v>35.655356535899998</v>
      </c>
      <c r="D12" s="109"/>
      <c r="E12" s="109"/>
      <c r="F12" s="109"/>
    </row>
    <row r="13" spans="1:8" ht="13.8" outlineLevel="3" x14ac:dyDescent="0.3">
      <c r="A13" s="83" t="s">
        <v>35</v>
      </c>
      <c r="B13" s="98">
        <v>36.5</v>
      </c>
      <c r="C13" s="98">
        <v>36.5</v>
      </c>
      <c r="D13" s="109"/>
      <c r="E13" s="109"/>
      <c r="F13" s="109"/>
    </row>
    <row r="14" spans="1:8" ht="13.8" outlineLevel="3" x14ac:dyDescent="0.3">
      <c r="A14" s="83" t="s">
        <v>81</v>
      </c>
      <c r="B14" s="98">
        <v>28.700001</v>
      </c>
      <c r="C14" s="98">
        <v>28.700001</v>
      </c>
      <c r="D14" s="109"/>
      <c r="E14" s="109"/>
      <c r="F14" s="109"/>
    </row>
    <row r="15" spans="1:8" ht="13.8" outlineLevel="3" x14ac:dyDescent="0.3">
      <c r="A15" s="83" t="s">
        <v>128</v>
      </c>
      <c r="B15" s="98">
        <v>46.9</v>
      </c>
      <c r="C15" s="98">
        <v>46.9</v>
      </c>
      <c r="D15" s="109"/>
      <c r="E15" s="109"/>
      <c r="F15" s="109"/>
    </row>
    <row r="16" spans="1:8" ht="13.8" outlineLevel="3" x14ac:dyDescent="0.3">
      <c r="A16" s="83" t="s">
        <v>188</v>
      </c>
      <c r="B16" s="98">
        <v>93.438657000000006</v>
      </c>
      <c r="C16" s="98">
        <v>93.438657000000006</v>
      </c>
      <c r="D16" s="109"/>
      <c r="E16" s="109"/>
      <c r="F16" s="109"/>
    </row>
    <row r="17" spans="1:6" ht="13.8" outlineLevel="3" x14ac:dyDescent="0.3">
      <c r="A17" s="83" t="s">
        <v>26</v>
      </c>
      <c r="B17" s="98">
        <v>12.097744</v>
      </c>
      <c r="C17" s="98">
        <v>12.097744</v>
      </c>
      <c r="D17" s="109"/>
      <c r="E17" s="109"/>
      <c r="F17" s="109"/>
    </row>
    <row r="18" spans="1:6" ht="13.8" outlineLevel="3" x14ac:dyDescent="0.3">
      <c r="A18" s="83" t="s">
        <v>76</v>
      </c>
      <c r="B18" s="98">
        <v>12.097744</v>
      </c>
      <c r="C18" s="98">
        <v>12.097744</v>
      </c>
      <c r="D18" s="109"/>
      <c r="E18" s="109"/>
      <c r="F18" s="109"/>
    </row>
    <row r="19" spans="1:6" ht="13.8" outlineLevel="3" x14ac:dyDescent="0.3">
      <c r="A19" s="83" t="s">
        <v>165</v>
      </c>
      <c r="B19" s="98">
        <v>31.401890643400002</v>
      </c>
      <c r="C19" s="98">
        <v>18.706280892399999</v>
      </c>
      <c r="D19" s="109"/>
      <c r="E19" s="109"/>
      <c r="F19" s="109"/>
    </row>
    <row r="20" spans="1:6" ht="13.8" outlineLevel="3" x14ac:dyDescent="0.3">
      <c r="A20" s="83" t="s">
        <v>123</v>
      </c>
      <c r="B20" s="98">
        <v>12.097744</v>
      </c>
      <c r="C20" s="98">
        <v>12.097744</v>
      </c>
      <c r="D20" s="109"/>
      <c r="E20" s="109"/>
      <c r="F20" s="109"/>
    </row>
    <row r="21" spans="1:6" ht="13.8" outlineLevel="3" x14ac:dyDescent="0.3">
      <c r="A21" s="83" t="s">
        <v>185</v>
      </c>
      <c r="B21" s="98">
        <v>12.097744</v>
      </c>
      <c r="C21" s="98">
        <v>12.097744</v>
      </c>
      <c r="D21" s="109"/>
      <c r="E21" s="109"/>
      <c r="F21" s="109"/>
    </row>
    <row r="22" spans="1:6" ht="13.8" outlineLevel="3" x14ac:dyDescent="0.3">
      <c r="A22" s="83" t="s">
        <v>207</v>
      </c>
      <c r="B22" s="98">
        <v>47.236592873600003</v>
      </c>
      <c r="C22" s="98">
        <v>45.9942916348</v>
      </c>
      <c r="D22" s="109"/>
      <c r="E22" s="109"/>
      <c r="F22" s="109"/>
    </row>
    <row r="23" spans="1:6" ht="13.8" outlineLevel="3" x14ac:dyDescent="0.3">
      <c r="A23" s="83" t="s">
        <v>145</v>
      </c>
      <c r="B23" s="98">
        <v>12.097744</v>
      </c>
      <c r="C23" s="98">
        <v>12.097744</v>
      </c>
      <c r="D23" s="109"/>
      <c r="E23" s="109"/>
      <c r="F23" s="109"/>
    </row>
    <row r="24" spans="1:6" ht="13.8" outlineLevel="3" x14ac:dyDescent="0.3">
      <c r="A24" s="83" t="s">
        <v>108</v>
      </c>
      <c r="B24" s="98">
        <v>12.097744</v>
      </c>
      <c r="C24" s="98">
        <v>12.097744</v>
      </c>
      <c r="D24" s="109"/>
      <c r="E24" s="109"/>
      <c r="F24" s="109"/>
    </row>
    <row r="25" spans="1:6" ht="13.8" outlineLevel="3" x14ac:dyDescent="0.3">
      <c r="A25" s="83" t="s">
        <v>169</v>
      </c>
      <c r="B25" s="98">
        <v>12.097744</v>
      </c>
      <c r="C25" s="98">
        <v>12.097744</v>
      </c>
      <c r="D25" s="109"/>
      <c r="E25" s="109"/>
      <c r="F25" s="109"/>
    </row>
    <row r="26" spans="1:6" ht="13.8" outlineLevel="3" x14ac:dyDescent="0.3">
      <c r="A26" s="83" t="s">
        <v>6</v>
      </c>
      <c r="B26" s="98">
        <v>12.097744</v>
      </c>
      <c r="C26" s="98">
        <v>12.097744</v>
      </c>
      <c r="D26" s="109"/>
      <c r="E26" s="109"/>
      <c r="F26" s="109"/>
    </row>
    <row r="27" spans="1:6" ht="13.8" outlineLevel="3" x14ac:dyDescent="0.3">
      <c r="A27" s="83" t="s">
        <v>52</v>
      </c>
      <c r="B27" s="98">
        <v>12.097744</v>
      </c>
      <c r="C27" s="98">
        <v>12.097744</v>
      </c>
      <c r="D27" s="109"/>
      <c r="E27" s="109"/>
      <c r="F27" s="109"/>
    </row>
    <row r="28" spans="1:6" ht="13.8" outlineLevel="3" x14ac:dyDescent="0.3">
      <c r="A28" s="83" t="s">
        <v>96</v>
      </c>
      <c r="B28" s="98">
        <v>12.097744</v>
      </c>
      <c r="C28" s="98">
        <v>12.097744</v>
      </c>
      <c r="D28" s="109"/>
      <c r="E28" s="109"/>
      <c r="F28" s="109"/>
    </row>
    <row r="29" spans="1:6" ht="13.8" outlineLevel="3" x14ac:dyDescent="0.3">
      <c r="A29" s="83" t="s">
        <v>88</v>
      </c>
      <c r="B29" s="98">
        <v>12.097744</v>
      </c>
      <c r="C29" s="98">
        <v>12.097744</v>
      </c>
      <c r="D29" s="109"/>
      <c r="E29" s="109"/>
      <c r="F29" s="109"/>
    </row>
    <row r="30" spans="1:6" ht="13.8" outlineLevel="3" x14ac:dyDescent="0.3">
      <c r="A30" s="83" t="s">
        <v>142</v>
      </c>
      <c r="B30" s="98">
        <v>12.097744</v>
      </c>
      <c r="C30" s="98">
        <v>12.097744</v>
      </c>
      <c r="D30" s="109"/>
      <c r="E30" s="109"/>
      <c r="F30" s="109"/>
    </row>
    <row r="31" spans="1:6" ht="13.8" outlineLevel="3" x14ac:dyDescent="0.3">
      <c r="A31" s="83" t="s">
        <v>196</v>
      </c>
      <c r="B31" s="98">
        <v>12.097744</v>
      </c>
      <c r="C31" s="98">
        <v>12.097744</v>
      </c>
      <c r="D31" s="109"/>
      <c r="E31" s="109"/>
      <c r="F31" s="109"/>
    </row>
    <row r="32" spans="1:6" ht="13.8" outlineLevel="3" x14ac:dyDescent="0.3">
      <c r="A32" s="83" t="s">
        <v>32</v>
      </c>
      <c r="B32" s="98">
        <v>12.097744</v>
      </c>
      <c r="C32" s="98">
        <v>12.097744</v>
      </c>
      <c r="D32" s="109"/>
      <c r="E32" s="109"/>
      <c r="F32" s="109"/>
    </row>
    <row r="33" spans="1:6" ht="13.8" outlineLevel="3" x14ac:dyDescent="0.3">
      <c r="A33" s="83" t="s">
        <v>45</v>
      </c>
      <c r="B33" s="98">
        <v>79.853823193400004</v>
      </c>
      <c r="C33" s="98">
        <v>80.0887170572</v>
      </c>
      <c r="D33" s="109"/>
      <c r="E33" s="109"/>
      <c r="F33" s="109"/>
    </row>
    <row r="34" spans="1:6" ht="13.8" outlineLevel="3" x14ac:dyDescent="0.3">
      <c r="A34" s="83" t="s">
        <v>44</v>
      </c>
      <c r="B34" s="98">
        <v>12.097751000000001</v>
      </c>
      <c r="C34" s="98">
        <v>12.097751000000001</v>
      </c>
      <c r="D34" s="109"/>
      <c r="E34" s="109"/>
      <c r="F34" s="109"/>
    </row>
    <row r="35" spans="1:6" ht="13.8" outlineLevel="3" x14ac:dyDescent="0.3">
      <c r="A35" s="83" t="s">
        <v>89</v>
      </c>
      <c r="B35" s="98">
        <v>7.03</v>
      </c>
      <c r="C35" s="98">
        <v>10.029999999999999</v>
      </c>
      <c r="D35" s="109"/>
      <c r="E35" s="109"/>
      <c r="F35" s="109"/>
    </row>
    <row r="36" spans="1:6" ht="13.8" outlineLevel="3" x14ac:dyDescent="0.3">
      <c r="A36" s="83" t="s">
        <v>148</v>
      </c>
      <c r="B36" s="98">
        <v>46.557594000000002</v>
      </c>
      <c r="C36" s="98">
        <v>45.943703588799998</v>
      </c>
      <c r="D36" s="109"/>
      <c r="E36" s="109"/>
      <c r="F36" s="109"/>
    </row>
    <row r="37" spans="1:6" ht="13.8" outlineLevel="3" x14ac:dyDescent="0.3">
      <c r="A37" s="83" t="s">
        <v>200</v>
      </c>
      <c r="B37" s="98">
        <v>39.665255999999999</v>
      </c>
      <c r="C37" s="98">
        <v>39.665255999999999</v>
      </c>
      <c r="D37" s="109"/>
      <c r="E37" s="109"/>
      <c r="F37" s="109"/>
    </row>
    <row r="38" spans="1:6" ht="13.8" outlineLevel="3" x14ac:dyDescent="0.3">
      <c r="A38" s="83" t="s">
        <v>39</v>
      </c>
      <c r="B38" s="98">
        <v>23.602312000000001</v>
      </c>
      <c r="C38" s="98">
        <v>28.763973</v>
      </c>
      <c r="D38" s="109"/>
      <c r="E38" s="109"/>
      <c r="F38" s="109"/>
    </row>
    <row r="39" spans="1:6" ht="13.8" outlineLevel="3" x14ac:dyDescent="0.3">
      <c r="A39" s="83" t="s">
        <v>85</v>
      </c>
      <c r="B39" s="98">
        <v>17.5</v>
      </c>
      <c r="C39" s="98">
        <v>17.5</v>
      </c>
      <c r="D39" s="109"/>
      <c r="E39" s="109"/>
      <c r="F39" s="109"/>
    </row>
    <row r="40" spans="1:6" ht="13.8" outlineLevel="3" x14ac:dyDescent="0.3">
      <c r="A40" s="83" t="s">
        <v>137</v>
      </c>
      <c r="B40" s="98">
        <v>18</v>
      </c>
      <c r="C40" s="98">
        <v>18</v>
      </c>
      <c r="D40" s="109"/>
      <c r="E40" s="109"/>
      <c r="F40" s="109"/>
    </row>
    <row r="41" spans="1:6" ht="13.8" outlineLevel="2" x14ac:dyDescent="0.3">
      <c r="A41" s="55" t="s">
        <v>112</v>
      </c>
      <c r="B41" s="33">
        <f t="shared" ref="B41" si="4">SUM(B$42:B$42)</f>
        <v>2.11604036018</v>
      </c>
      <c r="C41" s="33">
        <v>2.11604036018</v>
      </c>
      <c r="D41" s="109"/>
      <c r="E41" s="109"/>
      <c r="F41" s="109"/>
    </row>
    <row r="42" spans="1:6" ht="13.8" outlineLevel="3" x14ac:dyDescent="0.3">
      <c r="A42" s="83" t="s">
        <v>29</v>
      </c>
      <c r="B42" s="98">
        <v>2.11604036018</v>
      </c>
      <c r="C42" s="98">
        <v>2.11604036018</v>
      </c>
      <c r="D42" s="109"/>
      <c r="E42" s="109"/>
      <c r="F42" s="109"/>
    </row>
    <row r="43" spans="1:6" ht="14.4" outlineLevel="1" x14ac:dyDescent="0.3">
      <c r="A43" s="34" t="s">
        <v>61</v>
      </c>
      <c r="B43" s="243">
        <f t="shared" ref="B43:C43" si="5">B$44+B$51+B$59+B$64+B$72</f>
        <v>931.87402523801006</v>
      </c>
      <c r="C43" s="243">
        <f t="shared" si="5"/>
        <v>1011.2909477815299</v>
      </c>
      <c r="D43" s="109"/>
      <c r="E43" s="109"/>
      <c r="F43" s="109"/>
    </row>
    <row r="44" spans="1:6" ht="13.8" outlineLevel="2" x14ac:dyDescent="0.3">
      <c r="A44" s="55" t="s">
        <v>171</v>
      </c>
      <c r="B44" s="33">
        <f t="shared" ref="B44" si="6">SUM(B$45:B$50)</f>
        <v>292.19705377347003</v>
      </c>
      <c r="C44" s="33">
        <v>304.90542440466999</v>
      </c>
      <c r="D44" s="109"/>
      <c r="E44" s="109"/>
      <c r="F44" s="109"/>
    </row>
    <row r="45" spans="1:6" ht="13.8" outlineLevel="3" x14ac:dyDescent="0.3">
      <c r="A45" s="83" t="s">
        <v>18</v>
      </c>
      <c r="B45" s="98">
        <v>87.456819999999993</v>
      </c>
      <c r="C45" s="98">
        <v>90.942581000000004</v>
      </c>
      <c r="D45" s="109"/>
      <c r="E45" s="109"/>
      <c r="F45" s="109"/>
    </row>
    <row r="46" spans="1:6" ht="13.8" outlineLevel="3" x14ac:dyDescent="0.3">
      <c r="A46" s="83" t="s">
        <v>53</v>
      </c>
      <c r="B46" s="98">
        <v>11.981281324319999</v>
      </c>
      <c r="C46" s="98">
        <v>12.580019672040001</v>
      </c>
      <c r="D46" s="109"/>
      <c r="E46" s="109"/>
      <c r="F46" s="109"/>
    </row>
    <row r="47" spans="1:6" ht="13.8" outlineLevel="3" x14ac:dyDescent="0.3">
      <c r="A47" s="83" t="s">
        <v>91</v>
      </c>
      <c r="B47" s="98">
        <v>18.590715185450001</v>
      </c>
      <c r="C47" s="98">
        <v>19.331684156840002</v>
      </c>
      <c r="D47" s="109"/>
      <c r="E47" s="109"/>
      <c r="F47" s="109"/>
    </row>
    <row r="48" spans="1:6" ht="13.8" outlineLevel="3" x14ac:dyDescent="0.3">
      <c r="A48" s="83" t="s">
        <v>126</v>
      </c>
      <c r="B48" s="98">
        <v>116.13319515038</v>
      </c>
      <c r="C48" s="98">
        <v>121.2510063932</v>
      </c>
      <c r="D48" s="109"/>
      <c r="E48" s="109"/>
      <c r="F48" s="109"/>
    </row>
    <row r="49" spans="1:6" ht="13.8" outlineLevel="3" x14ac:dyDescent="0.3">
      <c r="A49" s="83" t="s">
        <v>140</v>
      </c>
      <c r="B49" s="98">
        <v>57.493439262499997</v>
      </c>
      <c r="C49" s="98">
        <v>60.230327709309996</v>
      </c>
      <c r="D49" s="109"/>
      <c r="E49" s="109"/>
      <c r="F49" s="109"/>
    </row>
    <row r="50" spans="1:6" ht="13.8" outlineLevel="3" x14ac:dyDescent="0.3">
      <c r="A50" s="83" t="s">
        <v>135</v>
      </c>
      <c r="B50" s="98">
        <v>0.54160285082000004</v>
      </c>
      <c r="C50" s="98">
        <v>0.56980547327999997</v>
      </c>
      <c r="D50" s="109"/>
      <c r="E50" s="109"/>
      <c r="F50" s="109"/>
    </row>
    <row r="51" spans="1:6" ht="13.8" outlineLevel="2" x14ac:dyDescent="0.3">
      <c r="A51" s="55" t="s">
        <v>43</v>
      </c>
      <c r="B51" s="33">
        <f t="shared" ref="B51" si="7">SUM(B$52:B$58)</f>
        <v>38.587261669610001</v>
      </c>
      <c r="C51" s="33">
        <v>40.561492256679998</v>
      </c>
      <c r="D51" s="109"/>
      <c r="E51" s="109"/>
      <c r="F51" s="109"/>
    </row>
    <row r="52" spans="1:6" ht="13.8" outlineLevel="3" x14ac:dyDescent="0.3">
      <c r="A52" s="83" t="s">
        <v>28</v>
      </c>
      <c r="B52" s="98">
        <v>3.6202200000000002</v>
      </c>
      <c r="C52" s="98">
        <v>3.7721200000000001</v>
      </c>
      <c r="D52" s="109"/>
      <c r="E52" s="109"/>
      <c r="F52" s="109"/>
    </row>
    <row r="53" spans="1:6" ht="13.8" outlineLevel="3" x14ac:dyDescent="0.3">
      <c r="A53" s="83" t="s">
        <v>50</v>
      </c>
      <c r="B53" s="98">
        <v>6.4320433100400001</v>
      </c>
      <c r="C53" s="98">
        <v>6.6884048576000001</v>
      </c>
      <c r="D53" s="109"/>
      <c r="E53" s="109"/>
      <c r="F53" s="109"/>
    </row>
    <row r="54" spans="1:6" ht="13.8" outlineLevel="3" x14ac:dyDescent="0.3">
      <c r="A54" s="83" t="s">
        <v>107</v>
      </c>
      <c r="B54" s="98">
        <v>0.15374539101000001</v>
      </c>
      <c r="C54" s="98">
        <v>0.15987321143</v>
      </c>
      <c r="D54" s="109"/>
      <c r="E54" s="109"/>
      <c r="F54" s="109"/>
    </row>
    <row r="55" spans="1:6" ht="13.8" outlineLevel="3" x14ac:dyDescent="0.3">
      <c r="A55" s="83" t="s">
        <v>117</v>
      </c>
      <c r="B55" s="98">
        <v>14.350423071130001</v>
      </c>
      <c r="C55" s="98">
        <v>15.09768568886</v>
      </c>
      <c r="D55" s="109"/>
      <c r="E55" s="109"/>
      <c r="F55" s="109"/>
    </row>
    <row r="56" spans="1:6" ht="13.8" outlineLevel="3" x14ac:dyDescent="0.3">
      <c r="A56" s="83" t="s">
        <v>130</v>
      </c>
      <c r="B56" s="98">
        <v>7.8694291629999996E-2</v>
      </c>
      <c r="C56" s="98">
        <v>8.2792101300000004E-2</v>
      </c>
      <c r="D56" s="109"/>
      <c r="E56" s="109"/>
      <c r="F56" s="109"/>
    </row>
    <row r="57" spans="1:6" ht="13.8" outlineLevel="3" x14ac:dyDescent="0.3">
      <c r="A57" s="83" t="s">
        <v>205</v>
      </c>
      <c r="B57" s="98">
        <v>0.58780514750000001</v>
      </c>
      <c r="C57" s="98">
        <v>0.61123326047000004</v>
      </c>
      <c r="D57" s="109"/>
      <c r="E57" s="109"/>
      <c r="F57" s="109"/>
    </row>
    <row r="58" spans="1:6" ht="13.8" outlineLevel="3" x14ac:dyDescent="0.3">
      <c r="A58" s="83" t="s">
        <v>25</v>
      </c>
      <c r="B58" s="98">
        <v>13.3643304583</v>
      </c>
      <c r="C58" s="98">
        <v>14.149383137019999</v>
      </c>
      <c r="D58" s="109"/>
      <c r="E58" s="109"/>
      <c r="F58" s="109"/>
    </row>
    <row r="59" spans="1:6" ht="13.8" outlineLevel="2" x14ac:dyDescent="0.3">
      <c r="A59" s="55" t="s">
        <v>208</v>
      </c>
      <c r="B59" s="33">
        <f t="shared" ref="B59" si="8">SUM(B$60:B$63)</f>
        <v>33.342212997930005</v>
      </c>
      <c r="C59" s="33">
        <v>34.671131494180003</v>
      </c>
      <c r="D59" s="109"/>
      <c r="E59" s="109"/>
      <c r="F59" s="109"/>
    </row>
    <row r="60" spans="1:6" ht="13.8" outlineLevel="3" x14ac:dyDescent="0.3">
      <c r="A60" s="83" t="s">
        <v>62</v>
      </c>
      <c r="B60" s="98">
        <v>6.6055000000000001</v>
      </c>
      <c r="C60" s="98">
        <v>6.8687750000000003</v>
      </c>
      <c r="D60" s="109"/>
      <c r="E60" s="109"/>
      <c r="F60" s="109"/>
    </row>
    <row r="61" spans="1:6" ht="13.8" outlineLevel="3" x14ac:dyDescent="0.3">
      <c r="A61" s="83" t="s">
        <v>183</v>
      </c>
      <c r="B61" s="98">
        <v>1.3509357200000001E-3</v>
      </c>
      <c r="C61" s="98">
        <v>1.4047798800000001E-3</v>
      </c>
      <c r="D61" s="109"/>
      <c r="E61" s="109"/>
      <c r="F61" s="109"/>
    </row>
    <row r="62" spans="1:6" ht="13.8" outlineLevel="3" x14ac:dyDescent="0.3">
      <c r="A62" s="83" t="s">
        <v>170</v>
      </c>
      <c r="B62" s="98">
        <v>4.3171068115700004</v>
      </c>
      <c r="C62" s="98">
        <v>4.4891734675099997</v>
      </c>
      <c r="D62" s="109"/>
      <c r="E62" s="109"/>
      <c r="F62" s="109"/>
    </row>
    <row r="63" spans="1:6" ht="13.8" outlineLevel="3" x14ac:dyDescent="0.3">
      <c r="A63" s="83" t="s">
        <v>202</v>
      </c>
      <c r="B63" s="98">
        <v>22.418255250640001</v>
      </c>
      <c r="C63" s="98">
        <v>23.311778246789999</v>
      </c>
      <c r="D63" s="109"/>
      <c r="E63" s="109"/>
      <c r="F63" s="109"/>
    </row>
    <row r="64" spans="1:6" ht="13.8" outlineLevel="2" x14ac:dyDescent="0.3">
      <c r="A64" s="55" t="s">
        <v>54</v>
      </c>
      <c r="B64" s="33">
        <f t="shared" ref="B64" si="9">SUM(B$65:B$71)</f>
        <v>527.52570759700006</v>
      </c>
      <c r="C64" s="33">
        <v>589.01641282599996</v>
      </c>
      <c r="D64" s="109"/>
      <c r="E64" s="109"/>
      <c r="F64" s="109"/>
    </row>
    <row r="65" spans="1:6" ht="13.8" outlineLevel="3" x14ac:dyDescent="0.3">
      <c r="A65" s="83" t="s">
        <v>114</v>
      </c>
      <c r="B65" s="98">
        <v>71.058599999999998</v>
      </c>
      <c r="C65" s="98">
        <v>74.758799999999994</v>
      </c>
      <c r="D65" s="109"/>
      <c r="E65" s="109"/>
      <c r="F65" s="109"/>
    </row>
    <row r="66" spans="1:6" ht="13.8" outlineLevel="3" x14ac:dyDescent="0.3">
      <c r="A66" s="83" t="s">
        <v>194</v>
      </c>
      <c r="B66" s="98">
        <v>279.63773759700001</v>
      </c>
      <c r="C66" s="98">
        <v>294.19917782599998</v>
      </c>
      <c r="D66" s="109"/>
      <c r="E66" s="109"/>
      <c r="F66" s="109"/>
    </row>
    <row r="67" spans="1:6" ht="13.8" outlineLevel="3" x14ac:dyDescent="0.3">
      <c r="A67" s="83" t="s">
        <v>172</v>
      </c>
      <c r="B67" s="98">
        <v>23.686199999999999</v>
      </c>
      <c r="C67" s="98">
        <v>24.919599999999999</v>
      </c>
      <c r="D67" s="109"/>
      <c r="E67" s="109"/>
      <c r="F67" s="109"/>
    </row>
    <row r="68" spans="1:6" ht="13.8" outlineLevel="3" x14ac:dyDescent="0.3">
      <c r="A68" s="83" t="s">
        <v>209</v>
      </c>
      <c r="B68" s="98">
        <v>71.058599999999998</v>
      </c>
      <c r="C68" s="98">
        <v>74.758799999999994</v>
      </c>
      <c r="D68" s="109"/>
      <c r="E68" s="109"/>
      <c r="F68" s="109"/>
    </row>
    <row r="69" spans="1:6" ht="13.8" outlineLevel="3" x14ac:dyDescent="0.3">
      <c r="A69" s="83" t="s">
        <v>24</v>
      </c>
      <c r="B69" s="98">
        <v>55.662570000000002</v>
      </c>
      <c r="C69" s="98">
        <v>58.561059999999998</v>
      </c>
      <c r="D69" s="109"/>
      <c r="E69" s="109"/>
      <c r="F69" s="109"/>
    </row>
    <row r="70" spans="1:6" ht="13.8" outlineLevel="3" x14ac:dyDescent="0.3">
      <c r="A70" s="83" t="s">
        <v>60</v>
      </c>
      <c r="B70" s="98">
        <v>26.422000000000001</v>
      </c>
      <c r="C70" s="98">
        <v>27.475100000000001</v>
      </c>
      <c r="D70" s="109"/>
      <c r="E70" s="109"/>
      <c r="F70" s="109"/>
    </row>
    <row r="71" spans="1:6" ht="13.8" outlineLevel="3" x14ac:dyDescent="0.3">
      <c r="A71" s="83" t="s">
        <v>178</v>
      </c>
      <c r="B71" s="98">
        <v>0</v>
      </c>
      <c r="C71" s="98">
        <v>34.343874999999997</v>
      </c>
      <c r="D71" s="109"/>
      <c r="E71" s="109"/>
      <c r="F71" s="109"/>
    </row>
    <row r="72" spans="1:6" ht="13.8" outlineLevel="2" x14ac:dyDescent="0.3">
      <c r="A72" s="55" t="s">
        <v>174</v>
      </c>
      <c r="B72" s="33">
        <f t="shared" ref="B72" si="10">SUM(B$73:B$73)</f>
        <v>40.221789200000003</v>
      </c>
      <c r="C72" s="33">
        <v>42.1364868</v>
      </c>
      <c r="D72" s="109"/>
      <c r="E72" s="109"/>
      <c r="F72" s="109"/>
    </row>
    <row r="73" spans="1:6" ht="13.8" outlineLevel="3" x14ac:dyDescent="0.3">
      <c r="A73" s="83" t="s">
        <v>140</v>
      </c>
      <c r="B73" s="98">
        <v>40.221789200000003</v>
      </c>
      <c r="C73" s="98">
        <v>42.1364868</v>
      </c>
      <c r="D73" s="109"/>
      <c r="E73" s="109"/>
      <c r="F73" s="109"/>
    </row>
    <row r="74" spans="1:6" ht="14.4" x14ac:dyDescent="0.3">
      <c r="A74" s="149" t="s">
        <v>14</v>
      </c>
      <c r="B74" s="45">
        <f t="shared" ref="B74:C74" si="11">B$75+B$86</f>
        <v>236.92676847590002</v>
      </c>
      <c r="C74" s="45">
        <f t="shared" si="11"/>
        <v>246.50104579737001</v>
      </c>
      <c r="D74" s="109"/>
      <c r="E74" s="109"/>
      <c r="F74" s="109"/>
    </row>
    <row r="75" spans="1:6" ht="14.4" outlineLevel="1" x14ac:dyDescent="0.3">
      <c r="A75" s="34" t="s">
        <v>48</v>
      </c>
      <c r="B75" s="243">
        <f t="shared" ref="B75:C75" si="12">B$76+B$80+B$84</f>
        <v>9.3528146002600003</v>
      </c>
      <c r="C75" s="243">
        <f t="shared" si="12"/>
        <v>9.3625211029400006</v>
      </c>
      <c r="D75" s="109"/>
      <c r="E75" s="109"/>
      <c r="F75" s="109"/>
    </row>
    <row r="76" spans="1:6" ht="13.8" outlineLevel="2" x14ac:dyDescent="0.3">
      <c r="A76" s="55" t="s">
        <v>187</v>
      </c>
      <c r="B76" s="33">
        <f t="shared" ref="B76" si="13">SUM(B$77:B$79)</f>
        <v>4.1880116000000003</v>
      </c>
      <c r="C76" s="33">
        <v>4.1880116000000003</v>
      </c>
      <c r="D76" s="109"/>
      <c r="E76" s="109"/>
      <c r="F76" s="109"/>
    </row>
    <row r="77" spans="1:6" ht="13.8" outlineLevel="3" x14ac:dyDescent="0.3">
      <c r="A77" s="83" t="s">
        <v>106</v>
      </c>
      <c r="B77" s="98">
        <v>1.1600000000000001E-5</v>
      </c>
      <c r="C77" s="98">
        <v>1.1600000000000001E-5</v>
      </c>
      <c r="D77" s="109"/>
      <c r="E77" s="109"/>
      <c r="F77" s="109"/>
    </row>
    <row r="78" spans="1:6" ht="13.8" outlineLevel="3" x14ac:dyDescent="0.3">
      <c r="A78" s="83" t="s">
        <v>73</v>
      </c>
      <c r="B78" s="98">
        <v>2.1880000000000002</v>
      </c>
      <c r="C78" s="98">
        <v>2.1880000000000002</v>
      </c>
      <c r="D78" s="109"/>
      <c r="E78" s="109"/>
      <c r="F78" s="109"/>
    </row>
    <row r="79" spans="1:6" ht="13.8" outlineLevel="3" x14ac:dyDescent="0.3">
      <c r="A79" s="83" t="s">
        <v>1</v>
      </c>
      <c r="B79" s="98">
        <v>2</v>
      </c>
      <c r="C79" s="98">
        <v>2</v>
      </c>
      <c r="D79" s="109"/>
      <c r="E79" s="109"/>
      <c r="F79" s="109"/>
    </row>
    <row r="80" spans="1:6" ht="13.8" outlineLevel="2" x14ac:dyDescent="0.3">
      <c r="A80" s="55" t="s">
        <v>112</v>
      </c>
      <c r="B80" s="33">
        <f t="shared" ref="B80" si="14">SUM(B$81:B$83)</f>
        <v>5.1638483502600003</v>
      </c>
      <c r="C80" s="33">
        <v>5.1735548529399997</v>
      </c>
      <c r="D80" s="109"/>
      <c r="E80" s="109"/>
      <c r="F80" s="109"/>
    </row>
    <row r="81" spans="1:6" ht="13.8" outlineLevel="3" x14ac:dyDescent="0.3">
      <c r="A81" s="83" t="s">
        <v>47</v>
      </c>
      <c r="B81" s="98">
        <v>1.75162567326</v>
      </c>
      <c r="C81" s="98">
        <v>1.77687823077</v>
      </c>
      <c r="D81" s="109"/>
      <c r="E81" s="109"/>
      <c r="F81" s="109"/>
    </row>
    <row r="82" spans="1:6" ht="13.8" outlineLevel="3" x14ac:dyDescent="0.3">
      <c r="A82" s="83" t="s">
        <v>118</v>
      </c>
      <c r="B82" s="98">
        <v>3.3534463771</v>
      </c>
      <c r="C82" s="98">
        <v>3.3417335875399998</v>
      </c>
      <c r="D82" s="109"/>
      <c r="E82" s="109"/>
      <c r="F82" s="109"/>
    </row>
    <row r="83" spans="1:6" ht="13.8" outlineLevel="3" x14ac:dyDescent="0.3">
      <c r="A83" s="83" t="s">
        <v>90</v>
      </c>
      <c r="B83" s="98">
        <v>5.8776299900000002E-2</v>
      </c>
      <c r="C83" s="98">
        <v>5.4943034629999998E-2</v>
      </c>
      <c r="D83" s="109"/>
      <c r="E83" s="109"/>
      <c r="F83" s="109"/>
    </row>
    <row r="84" spans="1:6" ht="13.8" outlineLevel="2" x14ac:dyDescent="0.3">
      <c r="A84" s="55" t="s">
        <v>131</v>
      </c>
      <c r="B84" s="33">
        <f t="shared" ref="B84" si="15">SUM(B$85:B$85)</f>
        <v>9.5465000000000003E-4</v>
      </c>
      <c r="C84" s="33">
        <v>9.5465000000000003E-4</v>
      </c>
      <c r="D84" s="109"/>
      <c r="E84" s="109"/>
      <c r="F84" s="109"/>
    </row>
    <row r="85" spans="1:6" ht="13.8" outlineLevel="3" x14ac:dyDescent="0.3">
      <c r="A85" s="83" t="s">
        <v>67</v>
      </c>
      <c r="B85" s="98">
        <v>9.5465000000000003E-4</v>
      </c>
      <c r="C85" s="98">
        <v>9.5465000000000003E-4</v>
      </c>
      <c r="D85" s="109"/>
      <c r="E85" s="109"/>
      <c r="F85" s="109"/>
    </row>
    <row r="86" spans="1:6" ht="14.4" outlineLevel="1" x14ac:dyDescent="0.3">
      <c r="A86" s="34" t="s">
        <v>61</v>
      </c>
      <c r="B86" s="243">
        <f t="shared" ref="B86:C86" si="16">B$87+B$93+B$94+B$101</f>
        <v>227.57395387564003</v>
      </c>
      <c r="C86" s="243">
        <f t="shared" si="16"/>
        <v>237.13852469443</v>
      </c>
      <c r="D86" s="109"/>
      <c r="E86" s="109"/>
      <c r="F86" s="109"/>
    </row>
    <row r="87" spans="1:6" ht="13.8" outlineLevel="2" x14ac:dyDescent="0.3">
      <c r="A87" s="55" t="s">
        <v>171</v>
      </c>
      <c r="B87" s="33">
        <f t="shared" ref="B87" si="17">SUM(B$88:B$92)</f>
        <v>190.85308737639002</v>
      </c>
      <c r="C87" s="33">
        <v>200.19097820318001</v>
      </c>
      <c r="D87" s="109"/>
      <c r="E87" s="109"/>
      <c r="F87" s="109"/>
    </row>
    <row r="88" spans="1:6" ht="13.8" outlineLevel="3" x14ac:dyDescent="0.3">
      <c r="A88" s="83" t="s">
        <v>63</v>
      </c>
      <c r="B88" s="98">
        <v>2.6421999999999999</v>
      </c>
      <c r="C88" s="98">
        <v>2.7475100000000001</v>
      </c>
      <c r="D88" s="109"/>
      <c r="E88" s="109"/>
      <c r="F88" s="109"/>
    </row>
    <row r="89" spans="1:6" ht="13.8" outlineLevel="3" x14ac:dyDescent="0.3">
      <c r="A89" s="83" t="s">
        <v>53</v>
      </c>
      <c r="B89" s="98">
        <v>7.9946693819899997</v>
      </c>
      <c r="C89" s="98">
        <v>8.6111592082299993</v>
      </c>
      <c r="D89" s="109"/>
      <c r="E89" s="109"/>
      <c r="F89" s="109"/>
    </row>
    <row r="90" spans="1:6" ht="13.8" outlineLevel="3" x14ac:dyDescent="0.3">
      <c r="A90" s="83" t="s">
        <v>91</v>
      </c>
      <c r="B90" s="98">
        <v>1.4470008299999999</v>
      </c>
      <c r="C90" s="98">
        <v>1.5046738515</v>
      </c>
      <c r="D90" s="109"/>
      <c r="E90" s="109"/>
      <c r="F90" s="109"/>
    </row>
    <row r="91" spans="1:6" ht="13.8" outlineLevel="3" x14ac:dyDescent="0.3">
      <c r="A91" s="83" t="s">
        <v>126</v>
      </c>
      <c r="B91" s="98">
        <v>10.8254236629</v>
      </c>
      <c r="C91" s="98">
        <v>11.389130696760001</v>
      </c>
      <c r="D91" s="109"/>
      <c r="E91" s="109"/>
      <c r="F91" s="109"/>
    </row>
    <row r="92" spans="1:6" ht="13.8" outlineLevel="3" x14ac:dyDescent="0.3">
      <c r="A92" s="83" t="s">
        <v>140</v>
      </c>
      <c r="B92" s="98">
        <v>167.94379350150001</v>
      </c>
      <c r="C92" s="98">
        <v>175.93850444668999</v>
      </c>
      <c r="D92" s="109"/>
      <c r="E92" s="109"/>
      <c r="F92" s="109"/>
    </row>
    <row r="93" spans="1:6" ht="13.8" outlineLevel="2" x14ac:dyDescent="0.3">
      <c r="A93" s="55" t="s">
        <v>43</v>
      </c>
      <c r="B93" s="33"/>
      <c r="C93" s="33"/>
      <c r="D93" s="109"/>
      <c r="E93" s="109"/>
      <c r="F93" s="109"/>
    </row>
    <row r="94" spans="1:6" ht="13.8" outlineLevel="2" x14ac:dyDescent="0.3">
      <c r="A94" s="55" t="s">
        <v>208</v>
      </c>
      <c r="B94" s="33">
        <f t="shared" ref="B94" si="18">SUM(B$95:B$100)</f>
        <v>34.05327729071</v>
      </c>
      <c r="C94" s="33">
        <v>34.152970722520003</v>
      </c>
      <c r="D94" s="109"/>
      <c r="E94" s="109"/>
      <c r="F94" s="109"/>
    </row>
    <row r="95" spans="1:6" ht="13.8" outlineLevel="3" x14ac:dyDescent="0.3">
      <c r="A95" s="83" t="s">
        <v>72</v>
      </c>
      <c r="B95" s="98">
        <v>3.43046205458</v>
      </c>
      <c r="C95" s="98">
        <v>3.81304878108</v>
      </c>
      <c r="D95" s="109"/>
      <c r="E95" s="109"/>
      <c r="F95" s="109"/>
    </row>
    <row r="96" spans="1:6" ht="13.8" outlineLevel="3" x14ac:dyDescent="0.3">
      <c r="A96" s="83" t="s">
        <v>202</v>
      </c>
      <c r="B96" s="98">
        <v>0.71897552226000006</v>
      </c>
      <c r="C96" s="98">
        <v>0.75062755141000004</v>
      </c>
      <c r="D96" s="109"/>
      <c r="E96" s="109"/>
      <c r="F96" s="109"/>
    </row>
    <row r="97" spans="1:6" ht="13.8" outlineLevel="3" x14ac:dyDescent="0.3">
      <c r="A97" s="83" t="s">
        <v>122</v>
      </c>
      <c r="B97" s="98">
        <v>0.22458699762000001</v>
      </c>
      <c r="C97" s="98">
        <v>0.23353834753</v>
      </c>
      <c r="D97" s="109"/>
      <c r="E97" s="109"/>
      <c r="F97" s="109"/>
    </row>
    <row r="98" spans="1:6" ht="13.8" outlineLevel="3" x14ac:dyDescent="0.3">
      <c r="A98" s="83" t="s">
        <v>144</v>
      </c>
      <c r="B98" s="98">
        <v>0.48319847999999999</v>
      </c>
      <c r="C98" s="98">
        <v>0.50835984000000001</v>
      </c>
      <c r="D98" s="109"/>
      <c r="E98" s="109"/>
      <c r="F98" s="109"/>
    </row>
    <row r="99" spans="1:6" ht="13.8" outlineLevel="3" x14ac:dyDescent="0.3">
      <c r="A99" s="83" t="s">
        <v>116</v>
      </c>
      <c r="B99" s="98">
        <v>28.423439999999999</v>
      </c>
      <c r="C99" s="98">
        <v>28.034549999999999</v>
      </c>
      <c r="D99" s="109"/>
      <c r="E99" s="109"/>
      <c r="F99" s="109"/>
    </row>
    <row r="100" spans="1:6" ht="13.8" outlineLevel="3" x14ac:dyDescent="0.3">
      <c r="A100" s="83" t="s">
        <v>98</v>
      </c>
      <c r="B100" s="98">
        <v>0.77261423625000003</v>
      </c>
      <c r="C100" s="98">
        <v>0.81284620249999995</v>
      </c>
      <c r="D100" s="109"/>
      <c r="E100" s="109"/>
      <c r="F100" s="109"/>
    </row>
    <row r="101" spans="1:6" ht="13.8" outlineLevel="2" x14ac:dyDescent="0.3">
      <c r="A101" s="55" t="s">
        <v>174</v>
      </c>
      <c r="B101" s="33">
        <f t="shared" ref="B101" si="19">SUM(B$102:B$102)</f>
        <v>2.6675892085399999</v>
      </c>
      <c r="C101" s="33">
        <v>2.7945757687300001</v>
      </c>
      <c r="D101" s="109"/>
      <c r="E101" s="109"/>
      <c r="F101" s="109"/>
    </row>
    <row r="102" spans="1:6" ht="13.8" outlineLevel="3" x14ac:dyDescent="0.3">
      <c r="A102" s="83" t="s">
        <v>140</v>
      </c>
      <c r="B102" s="98">
        <v>2.6675892085399999</v>
      </c>
      <c r="C102" s="98">
        <v>2.7945757687300001</v>
      </c>
      <c r="D102" s="109"/>
      <c r="E102" s="109"/>
      <c r="F102" s="109"/>
    </row>
    <row r="103" spans="1:6" x14ac:dyDescent="0.2">
      <c r="B103" s="136"/>
      <c r="C103" s="136"/>
      <c r="D103" s="109"/>
      <c r="E103" s="109"/>
      <c r="F103" s="109"/>
    </row>
    <row r="104" spans="1:6" x14ac:dyDescent="0.2">
      <c r="B104" s="136"/>
      <c r="C104" s="136"/>
      <c r="D104" s="109"/>
      <c r="E104" s="109"/>
      <c r="F104" s="109"/>
    </row>
    <row r="105" spans="1:6" x14ac:dyDescent="0.2">
      <c r="B105" s="136"/>
      <c r="C105" s="136"/>
      <c r="D105" s="109"/>
      <c r="E105" s="109"/>
      <c r="F105" s="109"/>
    </row>
    <row r="106" spans="1:6" x14ac:dyDescent="0.2">
      <c r="B106" s="136"/>
      <c r="C106" s="136"/>
      <c r="D106" s="109"/>
      <c r="E106" s="109"/>
      <c r="F106" s="109"/>
    </row>
    <row r="107" spans="1:6" x14ac:dyDescent="0.2">
      <c r="B107" s="136"/>
      <c r="C107" s="136"/>
      <c r="D107" s="109"/>
      <c r="E107" s="109"/>
      <c r="F107" s="109"/>
    </row>
    <row r="108" spans="1:6" x14ac:dyDescent="0.2">
      <c r="B108" s="136"/>
      <c r="C108" s="136"/>
      <c r="D108" s="109"/>
      <c r="E108" s="109"/>
      <c r="F108" s="109"/>
    </row>
    <row r="109" spans="1:6" x14ac:dyDescent="0.2">
      <c r="B109" s="136"/>
      <c r="C109" s="136"/>
      <c r="D109" s="109"/>
      <c r="E109" s="109"/>
      <c r="F109" s="109"/>
    </row>
    <row r="110" spans="1:6" x14ac:dyDescent="0.2">
      <c r="B110" s="136"/>
      <c r="C110" s="136"/>
      <c r="D110" s="109"/>
      <c r="E110" s="109"/>
      <c r="F110" s="109"/>
    </row>
    <row r="111" spans="1:6" x14ac:dyDescent="0.2">
      <c r="B111" s="136"/>
      <c r="C111" s="136"/>
      <c r="D111" s="109"/>
      <c r="E111" s="109"/>
      <c r="F111" s="109"/>
    </row>
    <row r="112" spans="1:6" x14ac:dyDescent="0.2">
      <c r="B112" s="136"/>
      <c r="C112" s="136"/>
      <c r="D112" s="109"/>
      <c r="E112" s="109"/>
      <c r="F112" s="109"/>
    </row>
    <row r="113" spans="2:6" x14ac:dyDescent="0.2">
      <c r="B113" s="136"/>
      <c r="C113" s="136"/>
      <c r="D113" s="109"/>
      <c r="E113" s="109"/>
      <c r="F113" s="109"/>
    </row>
    <row r="114" spans="2:6" x14ac:dyDescent="0.2">
      <c r="B114" s="136"/>
      <c r="C114" s="136"/>
      <c r="D114" s="109"/>
      <c r="E114" s="109"/>
      <c r="F114" s="109"/>
    </row>
    <row r="115" spans="2:6" x14ac:dyDescent="0.2">
      <c r="B115" s="136"/>
      <c r="C115" s="136"/>
      <c r="D115" s="109"/>
      <c r="E115" s="109"/>
      <c r="F115" s="109"/>
    </row>
    <row r="116" spans="2:6" x14ac:dyDescent="0.2">
      <c r="B116" s="136"/>
      <c r="C116" s="136"/>
      <c r="D116" s="109"/>
      <c r="E116" s="109"/>
      <c r="F116" s="109"/>
    </row>
    <row r="117" spans="2:6" x14ac:dyDescent="0.2">
      <c r="B117" s="136"/>
      <c r="C117" s="136"/>
      <c r="D117" s="109"/>
      <c r="E117" s="109"/>
      <c r="F117" s="109"/>
    </row>
    <row r="118" spans="2:6" x14ac:dyDescent="0.2">
      <c r="B118" s="136"/>
      <c r="C118" s="136"/>
      <c r="D118" s="109"/>
      <c r="E118" s="109"/>
      <c r="F118" s="109"/>
    </row>
    <row r="119" spans="2:6" x14ac:dyDescent="0.2">
      <c r="B119" s="136"/>
      <c r="C119" s="136"/>
      <c r="D119" s="109"/>
      <c r="E119" s="109"/>
      <c r="F119" s="109"/>
    </row>
    <row r="120" spans="2:6" x14ac:dyDescent="0.2">
      <c r="B120" s="136"/>
      <c r="C120" s="136"/>
      <c r="D120" s="109"/>
      <c r="E120" s="109"/>
      <c r="F120" s="109"/>
    </row>
    <row r="121" spans="2:6" x14ac:dyDescent="0.2">
      <c r="B121" s="136"/>
      <c r="C121" s="136"/>
      <c r="D121" s="109"/>
      <c r="E121" s="109"/>
      <c r="F121" s="109"/>
    </row>
    <row r="122" spans="2:6" x14ac:dyDescent="0.2">
      <c r="B122" s="136"/>
      <c r="C122" s="136"/>
      <c r="D122" s="109"/>
      <c r="E122" s="109"/>
      <c r="F122" s="109"/>
    </row>
    <row r="123" spans="2:6" x14ac:dyDescent="0.2">
      <c r="B123" s="136"/>
      <c r="C123" s="136"/>
      <c r="D123" s="109"/>
      <c r="E123" s="109"/>
      <c r="F123" s="109"/>
    </row>
    <row r="124" spans="2:6" x14ac:dyDescent="0.2">
      <c r="B124" s="136"/>
      <c r="C124" s="136"/>
      <c r="D124" s="109"/>
      <c r="E124" s="109"/>
      <c r="F124" s="109"/>
    </row>
    <row r="125" spans="2:6" x14ac:dyDescent="0.2">
      <c r="B125" s="136"/>
      <c r="C125" s="136"/>
      <c r="D125" s="109"/>
      <c r="E125" s="109"/>
      <c r="F125" s="109"/>
    </row>
    <row r="126" spans="2:6" x14ac:dyDescent="0.2">
      <c r="B126" s="136"/>
      <c r="C126" s="136"/>
      <c r="D126" s="109"/>
      <c r="E126" s="109"/>
      <c r="F126" s="109"/>
    </row>
    <row r="127" spans="2:6" x14ac:dyDescent="0.2">
      <c r="B127" s="136"/>
      <c r="C127" s="136"/>
      <c r="D127" s="109"/>
      <c r="E127" s="109"/>
      <c r="F127" s="109"/>
    </row>
    <row r="128" spans="2:6" x14ac:dyDescent="0.2">
      <c r="B128" s="136"/>
      <c r="C128" s="136"/>
      <c r="D128" s="109"/>
      <c r="E128" s="109"/>
      <c r="F128" s="109"/>
    </row>
    <row r="129" spans="2:6" x14ac:dyDescent="0.2">
      <c r="B129" s="136"/>
      <c r="C129" s="136"/>
      <c r="D129" s="109"/>
      <c r="E129" s="109"/>
      <c r="F129" s="109"/>
    </row>
    <row r="130" spans="2:6" x14ac:dyDescent="0.2">
      <c r="B130" s="136"/>
      <c r="C130" s="136"/>
      <c r="D130" s="109"/>
      <c r="E130" s="109"/>
      <c r="F130" s="109"/>
    </row>
    <row r="131" spans="2:6" x14ac:dyDescent="0.2">
      <c r="B131" s="136"/>
      <c r="C131" s="136"/>
      <c r="D131" s="109"/>
      <c r="E131" s="109"/>
      <c r="F131" s="109"/>
    </row>
    <row r="132" spans="2:6" x14ac:dyDescent="0.2">
      <c r="B132" s="136"/>
      <c r="C132" s="136"/>
      <c r="D132" s="109"/>
      <c r="E132" s="109"/>
      <c r="F132" s="109"/>
    </row>
    <row r="133" spans="2:6" x14ac:dyDescent="0.2">
      <c r="B133" s="136"/>
      <c r="C133" s="136"/>
      <c r="D133" s="109"/>
      <c r="E133" s="109"/>
      <c r="F133" s="109"/>
    </row>
    <row r="134" spans="2:6" x14ac:dyDescent="0.2">
      <c r="B134" s="136"/>
      <c r="C134" s="136"/>
      <c r="D134" s="109"/>
      <c r="E134" s="109"/>
      <c r="F134" s="109"/>
    </row>
    <row r="135" spans="2:6" x14ac:dyDescent="0.2">
      <c r="B135" s="136"/>
      <c r="C135" s="136"/>
      <c r="D135" s="109"/>
      <c r="E135" s="109"/>
      <c r="F135" s="109"/>
    </row>
    <row r="136" spans="2:6" x14ac:dyDescent="0.2">
      <c r="B136" s="136"/>
      <c r="C136" s="136"/>
      <c r="D136" s="109"/>
      <c r="E136" s="109"/>
      <c r="F136" s="109"/>
    </row>
    <row r="137" spans="2:6" x14ac:dyDescent="0.2">
      <c r="B137" s="136"/>
      <c r="C137" s="136"/>
      <c r="D137" s="109"/>
      <c r="E137" s="109"/>
      <c r="F137" s="109"/>
    </row>
    <row r="138" spans="2:6" x14ac:dyDescent="0.2">
      <c r="B138" s="136"/>
      <c r="C138" s="136"/>
      <c r="D138" s="109"/>
      <c r="E138" s="109"/>
      <c r="F138" s="109"/>
    </row>
    <row r="139" spans="2:6" x14ac:dyDescent="0.2">
      <c r="B139" s="136"/>
      <c r="C139" s="136"/>
      <c r="D139" s="109"/>
      <c r="E139" s="109"/>
      <c r="F139" s="109"/>
    </row>
    <row r="140" spans="2:6" x14ac:dyDescent="0.2">
      <c r="B140" s="136"/>
      <c r="C140" s="136"/>
      <c r="D140" s="109"/>
      <c r="E140" s="109"/>
      <c r="F140" s="109"/>
    </row>
    <row r="141" spans="2:6" x14ac:dyDescent="0.2">
      <c r="B141" s="136"/>
      <c r="C141" s="136"/>
      <c r="D141" s="109"/>
      <c r="E141" s="109"/>
      <c r="F141" s="109"/>
    </row>
    <row r="142" spans="2:6" x14ac:dyDescent="0.2">
      <c r="B142" s="136"/>
      <c r="C142" s="136"/>
      <c r="D142" s="109"/>
      <c r="E142" s="109"/>
      <c r="F142" s="109"/>
    </row>
    <row r="143" spans="2:6" x14ac:dyDescent="0.2">
      <c r="B143" s="136"/>
      <c r="C143" s="136"/>
      <c r="D143" s="109"/>
      <c r="E143" s="109"/>
      <c r="F143" s="109"/>
    </row>
    <row r="144" spans="2:6" x14ac:dyDescent="0.2">
      <c r="B144" s="136"/>
      <c r="C144" s="136"/>
      <c r="D144" s="109"/>
      <c r="E144" s="109"/>
      <c r="F144" s="109"/>
    </row>
    <row r="145" spans="2:6" x14ac:dyDescent="0.2">
      <c r="B145" s="136"/>
      <c r="C145" s="136"/>
      <c r="D145" s="109"/>
      <c r="E145" s="109"/>
      <c r="F145" s="109"/>
    </row>
    <row r="146" spans="2:6" x14ac:dyDescent="0.2">
      <c r="B146" s="136"/>
      <c r="C146" s="136"/>
      <c r="D146" s="109"/>
      <c r="E146" s="109"/>
      <c r="F146" s="109"/>
    </row>
    <row r="147" spans="2:6" x14ac:dyDescent="0.2">
      <c r="B147" s="136"/>
      <c r="C147" s="136"/>
      <c r="D147" s="109"/>
      <c r="E147" s="109"/>
      <c r="F147" s="109"/>
    </row>
    <row r="148" spans="2:6" x14ac:dyDescent="0.2">
      <c r="B148" s="136"/>
      <c r="C148" s="136"/>
      <c r="D148" s="109"/>
      <c r="E148" s="109"/>
      <c r="F148" s="109"/>
    </row>
    <row r="149" spans="2:6" x14ac:dyDescent="0.2">
      <c r="B149" s="136"/>
      <c r="C149" s="136"/>
      <c r="D149" s="109"/>
      <c r="E149" s="109"/>
      <c r="F149" s="109"/>
    </row>
    <row r="150" spans="2:6" x14ac:dyDescent="0.2">
      <c r="B150" s="136"/>
      <c r="C150" s="136"/>
      <c r="D150" s="109"/>
      <c r="E150" s="109"/>
      <c r="F150" s="109"/>
    </row>
    <row r="151" spans="2:6" x14ac:dyDescent="0.2">
      <c r="B151" s="136"/>
      <c r="C151" s="136"/>
      <c r="D151" s="109"/>
      <c r="E151" s="109"/>
      <c r="F151" s="109"/>
    </row>
    <row r="152" spans="2:6" x14ac:dyDescent="0.2">
      <c r="B152" s="136"/>
      <c r="C152" s="136"/>
      <c r="D152" s="109"/>
      <c r="E152" s="109"/>
      <c r="F152" s="109"/>
    </row>
    <row r="153" spans="2:6" x14ac:dyDescent="0.2">
      <c r="B153" s="136"/>
      <c r="C153" s="136"/>
      <c r="D153" s="109"/>
      <c r="E153" s="109"/>
      <c r="F153" s="109"/>
    </row>
    <row r="154" spans="2:6" x14ac:dyDescent="0.2">
      <c r="B154" s="136"/>
      <c r="C154" s="136"/>
      <c r="D154" s="109"/>
      <c r="E154" s="109"/>
      <c r="F154" s="109"/>
    </row>
    <row r="155" spans="2:6" x14ac:dyDescent="0.2">
      <c r="B155" s="136"/>
      <c r="C155" s="136"/>
      <c r="D155" s="109"/>
      <c r="E155" s="109"/>
      <c r="F155" s="109"/>
    </row>
    <row r="156" spans="2:6" x14ac:dyDescent="0.2">
      <c r="B156" s="136"/>
      <c r="C156" s="136"/>
      <c r="D156" s="109"/>
      <c r="E156" s="109"/>
      <c r="F156" s="109"/>
    </row>
    <row r="157" spans="2:6" x14ac:dyDescent="0.2">
      <c r="B157" s="136"/>
      <c r="C157" s="136"/>
      <c r="D157" s="109"/>
      <c r="E157" s="109"/>
      <c r="F157" s="109"/>
    </row>
    <row r="158" spans="2:6" x14ac:dyDescent="0.2">
      <c r="B158" s="136"/>
      <c r="C158" s="136"/>
      <c r="D158" s="109"/>
      <c r="E158" s="109"/>
      <c r="F158" s="109"/>
    </row>
    <row r="159" spans="2:6" x14ac:dyDescent="0.2">
      <c r="B159" s="136"/>
      <c r="C159" s="136"/>
      <c r="D159" s="109"/>
      <c r="E159" s="109"/>
      <c r="F159" s="109"/>
    </row>
    <row r="160" spans="2:6" x14ac:dyDescent="0.2">
      <c r="B160" s="136"/>
      <c r="C160" s="136"/>
      <c r="D160" s="109"/>
      <c r="E160" s="109"/>
      <c r="F160" s="109"/>
    </row>
    <row r="161" spans="2:6" x14ac:dyDescent="0.2">
      <c r="B161" s="136"/>
      <c r="C161" s="136"/>
      <c r="D161" s="109"/>
      <c r="E161" s="109"/>
      <c r="F161" s="109"/>
    </row>
    <row r="162" spans="2:6" x14ac:dyDescent="0.2">
      <c r="B162" s="136"/>
      <c r="C162" s="136"/>
      <c r="D162" s="109"/>
      <c r="E162" s="109"/>
      <c r="F162" s="109"/>
    </row>
    <row r="163" spans="2:6" x14ac:dyDescent="0.2">
      <c r="B163" s="136"/>
      <c r="C163" s="136"/>
      <c r="D163" s="109"/>
      <c r="E163" s="109"/>
      <c r="F163" s="109"/>
    </row>
    <row r="164" spans="2:6" x14ac:dyDescent="0.2">
      <c r="B164" s="136"/>
      <c r="C164" s="136"/>
      <c r="D164" s="109"/>
      <c r="E164" s="109"/>
      <c r="F164" s="109"/>
    </row>
    <row r="165" spans="2:6" x14ac:dyDescent="0.2">
      <c r="B165" s="136"/>
      <c r="C165" s="136"/>
      <c r="D165" s="109"/>
      <c r="E165" s="109"/>
      <c r="F165" s="109"/>
    </row>
    <row r="166" spans="2:6" x14ac:dyDescent="0.2">
      <c r="B166" s="136"/>
      <c r="C166" s="136"/>
      <c r="D166" s="109"/>
      <c r="E166" s="109"/>
      <c r="F166" s="109"/>
    </row>
    <row r="167" spans="2:6" x14ac:dyDescent="0.2">
      <c r="B167" s="136"/>
      <c r="C167" s="136"/>
      <c r="D167" s="109"/>
      <c r="E167" s="109"/>
      <c r="F167" s="109"/>
    </row>
    <row r="168" spans="2:6" x14ac:dyDescent="0.2">
      <c r="B168" s="136"/>
      <c r="C168" s="136"/>
      <c r="D168" s="109"/>
      <c r="E168" s="109"/>
      <c r="F168" s="109"/>
    </row>
    <row r="169" spans="2:6" x14ac:dyDescent="0.2">
      <c r="B169" s="136"/>
      <c r="C169" s="136"/>
      <c r="D169" s="109"/>
      <c r="E169" s="109"/>
      <c r="F169" s="109"/>
    </row>
    <row r="170" spans="2:6" x14ac:dyDescent="0.2">
      <c r="B170" s="136"/>
      <c r="C170" s="136"/>
      <c r="D170" s="109"/>
      <c r="E170" s="109"/>
      <c r="F170" s="109"/>
    </row>
    <row r="171" spans="2:6" x14ac:dyDescent="0.2">
      <c r="B171" s="136"/>
      <c r="C171" s="136"/>
      <c r="D171" s="109"/>
      <c r="E171" s="109"/>
      <c r="F171" s="109"/>
    </row>
    <row r="172" spans="2:6" x14ac:dyDescent="0.2">
      <c r="B172" s="136"/>
      <c r="C172" s="136"/>
      <c r="D172" s="109"/>
      <c r="E172" s="109"/>
      <c r="F172" s="109"/>
    </row>
    <row r="173" spans="2:6" x14ac:dyDescent="0.2">
      <c r="B173" s="136"/>
      <c r="C173" s="136"/>
      <c r="D173" s="109"/>
      <c r="E173" s="109"/>
      <c r="F173" s="109"/>
    </row>
    <row r="174" spans="2:6" x14ac:dyDescent="0.2">
      <c r="B174" s="136"/>
      <c r="C174" s="136"/>
      <c r="D174" s="109"/>
      <c r="E174" s="109"/>
      <c r="F174" s="109"/>
    </row>
    <row r="175" spans="2:6" x14ac:dyDescent="0.2">
      <c r="B175" s="136"/>
      <c r="C175" s="136"/>
      <c r="D175" s="109"/>
      <c r="E175" s="109"/>
      <c r="F175" s="109"/>
    </row>
    <row r="176" spans="2:6" x14ac:dyDescent="0.2">
      <c r="B176" s="136"/>
      <c r="C176" s="136"/>
      <c r="D176" s="109"/>
      <c r="E176" s="109"/>
      <c r="F176" s="109"/>
    </row>
    <row r="177" spans="2:6" x14ac:dyDescent="0.2">
      <c r="B177" s="136"/>
      <c r="C177" s="136"/>
      <c r="D177" s="109"/>
      <c r="E177" s="109"/>
      <c r="F177" s="109"/>
    </row>
    <row r="178" spans="2:6" x14ac:dyDescent="0.2">
      <c r="B178" s="136"/>
      <c r="C178" s="136"/>
      <c r="D178" s="109"/>
      <c r="E178" s="109"/>
      <c r="F178" s="109"/>
    </row>
    <row r="179" spans="2:6" x14ac:dyDescent="0.2">
      <c r="B179" s="136"/>
      <c r="C179" s="136"/>
      <c r="D179" s="109"/>
      <c r="E179" s="109"/>
      <c r="F179" s="109"/>
    </row>
    <row r="180" spans="2:6" x14ac:dyDescent="0.2">
      <c r="B180" s="136"/>
      <c r="C180" s="136"/>
      <c r="D180" s="109"/>
      <c r="E180" s="109"/>
      <c r="F180" s="109"/>
    </row>
  </sheetData>
  <mergeCells count="2">
    <mergeCell ref="A2:C2"/>
    <mergeCell ref="A1:C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09375" defaultRowHeight="13.8" x14ac:dyDescent="0.3"/>
  <cols>
    <col min="1" max="1" width="63.33203125" style="121" bestFit="1" customWidth="1"/>
    <col min="2" max="2" width="14.33203125" style="143" customWidth="1"/>
    <col min="3" max="3" width="15.109375" style="143" customWidth="1"/>
    <col min="4" max="4" width="10.33203125" style="223" customWidth="1"/>
    <col min="5" max="5" width="8.88671875" style="121" hidden="1" customWidth="1"/>
    <col min="6" max="16384" width="9.109375" style="121"/>
  </cols>
  <sheetData>
    <row r="2" spans="1:20" ht="39" customHeight="1" x14ac:dyDescent="0.35">
      <c r="A2" s="273" t="s">
        <v>4</v>
      </c>
      <c r="B2" s="3"/>
      <c r="C2" s="3"/>
      <c r="D2" s="3"/>
      <c r="E2" s="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x14ac:dyDescent="0.3">
      <c r="A3" s="162"/>
    </row>
    <row r="4" spans="1:20" s="110" customFormat="1" x14ac:dyDescent="0.3">
      <c r="B4" s="138"/>
      <c r="C4" s="138"/>
      <c r="D4" s="219" t="str">
        <f>VALVAL</f>
        <v>млрд. одиниць</v>
      </c>
    </row>
    <row r="5" spans="1:20" s="213" customFormat="1" x14ac:dyDescent="0.25">
      <c r="A5" s="9"/>
      <c r="B5" s="151" t="s">
        <v>163</v>
      </c>
      <c r="C5" s="151" t="s">
        <v>166</v>
      </c>
      <c r="D5" s="228" t="s">
        <v>184</v>
      </c>
      <c r="E5" s="154" t="s">
        <v>56</v>
      </c>
    </row>
    <row r="6" spans="1:20" s="212" customFormat="1" ht="14.4" x14ac:dyDescent="0.25">
      <c r="A6" s="52" t="s">
        <v>146</v>
      </c>
      <c r="B6" s="95">
        <f t="shared" ref="B6:D6" si="0">SUM(B$7+ B$8+ B$9)</f>
        <v>83.428921517189991</v>
      </c>
      <c r="C6" s="95">
        <f t="shared" si="0"/>
        <v>2079.0153526481799</v>
      </c>
      <c r="D6" s="176">
        <f t="shared" si="0"/>
        <v>1</v>
      </c>
      <c r="E6" s="242" t="s">
        <v>87</v>
      </c>
    </row>
    <row r="7" spans="1:20" s="117" customFormat="1" x14ac:dyDescent="0.25">
      <c r="A7" s="76" t="s">
        <v>49</v>
      </c>
      <c r="B7" s="158">
        <v>8.0353034591900006</v>
      </c>
      <c r="C7" s="158">
        <v>200.23654808084001</v>
      </c>
      <c r="D7" s="241">
        <v>9.6312999999999996E-2</v>
      </c>
      <c r="E7" s="102" t="s">
        <v>12</v>
      </c>
    </row>
    <row r="8" spans="1:20" s="117" customFormat="1" x14ac:dyDescent="0.25">
      <c r="A8" s="76" t="s">
        <v>27</v>
      </c>
      <c r="B8" s="158">
        <v>25.66291623679</v>
      </c>
      <c r="C8" s="158">
        <v>639.5096074567</v>
      </c>
      <c r="D8" s="241">
        <v>0.30760199999999999</v>
      </c>
      <c r="E8" s="102" t="s">
        <v>12</v>
      </c>
    </row>
    <row r="9" spans="1:20" s="117" customFormat="1" x14ac:dyDescent="0.25">
      <c r="A9" s="76" t="s">
        <v>10</v>
      </c>
      <c r="B9" s="158">
        <v>49.730701821209998</v>
      </c>
      <c r="C9" s="158">
        <v>1239.2691971106401</v>
      </c>
      <c r="D9" s="241">
        <v>0.59608499999999998</v>
      </c>
      <c r="E9" s="102" t="s">
        <v>12</v>
      </c>
    </row>
    <row r="10" spans="1:20" x14ac:dyDescent="0.3">
      <c r="B10" s="132"/>
      <c r="C10" s="132"/>
      <c r="D10" s="215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0" x14ac:dyDescent="0.3">
      <c r="B11" s="132"/>
      <c r="C11" s="132"/>
      <c r="D11" s="215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0" x14ac:dyDescent="0.3">
      <c r="B12" s="132"/>
      <c r="C12" s="132"/>
      <c r="D12" s="215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</row>
    <row r="13" spans="1:20" x14ac:dyDescent="0.3">
      <c r="B13" s="132"/>
      <c r="C13" s="132"/>
      <c r="D13" s="215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</row>
    <row r="14" spans="1:20" x14ac:dyDescent="0.3">
      <c r="B14" s="132"/>
      <c r="C14" s="132"/>
      <c r="D14" s="215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</row>
    <row r="15" spans="1:20" x14ac:dyDescent="0.3">
      <c r="B15" s="132"/>
      <c r="C15" s="132"/>
      <c r="D15" s="215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</row>
    <row r="16" spans="1:20" x14ac:dyDescent="0.3">
      <c r="B16" s="132"/>
      <c r="C16" s="132"/>
      <c r="D16" s="215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</row>
    <row r="17" spans="2:18" x14ac:dyDescent="0.3">
      <c r="B17" s="132"/>
      <c r="C17" s="132"/>
      <c r="D17" s="215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</row>
    <row r="18" spans="2:18" x14ac:dyDescent="0.3">
      <c r="B18" s="132"/>
      <c r="C18" s="132"/>
      <c r="D18" s="215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</row>
    <row r="19" spans="2:18" x14ac:dyDescent="0.3">
      <c r="B19" s="132"/>
      <c r="C19" s="132"/>
      <c r="D19" s="215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</row>
    <row r="20" spans="2:18" x14ac:dyDescent="0.3">
      <c r="B20" s="132"/>
      <c r="C20" s="132"/>
      <c r="D20" s="215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</row>
    <row r="21" spans="2:18" x14ac:dyDescent="0.3">
      <c r="B21" s="132"/>
      <c r="C21" s="132"/>
      <c r="D21" s="215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</row>
    <row r="22" spans="2:18" x14ac:dyDescent="0.3">
      <c r="B22" s="132"/>
      <c r="C22" s="132"/>
      <c r="D22" s="21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</row>
    <row r="23" spans="2:18" x14ac:dyDescent="0.3">
      <c r="B23" s="132"/>
      <c r="C23" s="132"/>
      <c r="D23" s="21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</row>
    <row r="24" spans="2:18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</row>
    <row r="25" spans="2:18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</row>
    <row r="26" spans="2:18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</row>
    <row r="27" spans="2:18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</row>
    <row r="28" spans="2:18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</row>
    <row r="29" spans="2:18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</row>
    <row r="30" spans="2:18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</row>
    <row r="31" spans="2:18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</row>
    <row r="32" spans="2:18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</row>
    <row r="33" spans="2:18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</row>
    <row r="34" spans="2:18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</row>
    <row r="35" spans="2:18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</row>
    <row r="36" spans="2:18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</row>
    <row r="37" spans="2:18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</row>
    <row r="38" spans="2:18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</row>
    <row r="39" spans="2:18" x14ac:dyDescent="0.3">
      <c r="B39" s="132"/>
      <c r="C39" s="132"/>
      <c r="D39" s="215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</row>
    <row r="40" spans="2:18" x14ac:dyDescent="0.3">
      <c r="B40" s="132"/>
      <c r="C40" s="132"/>
      <c r="D40" s="215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</row>
    <row r="41" spans="2:18" x14ac:dyDescent="0.3">
      <c r="B41" s="132"/>
      <c r="C41" s="132"/>
      <c r="D41" s="215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</row>
    <row r="42" spans="2:18" x14ac:dyDescent="0.3">
      <c r="B42" s="132"/>
      <c r="C42" s="132"/>
      <c r="D42" s="215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</row>
    <row r="43" spans="2:18" x14ac:dyDescent="0.3">
      <c r="B43" s="132"/>
      <c r="C43" s="132"/>
      <c r="D43" s="215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</row>
    <row r="44" spans="2:18" x14ac:dyDescent="0.3">
      <c r="B44" s="132"/>
      <c r="C44" s="132"/>
      <c r="D44" s="215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</row>
    <row r="45" spans="2:18" x14ac:dyDescent="0.3">
      <c r="B45" s="132"/>
      <c r="C45" s="132"/>
      <c r="D45" s="215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</row>
    <row r="46" spans="2:18" x14ac:dyDescent="0.3">
      <c r="B46" s="132"/>
      <c r="C46" s="132"/>
      <c r="D46" s="215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</row>
    <row r="47" spans="2:18" x14ac:dyDescent="0.3">
      <c r="B47" s="132"/>
      <c r="C47" s="132"/>
      <c r="D47" s="215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</row>
    <row r="48" spans="2:18" x14ac:dyDescent="0.3">
      <c r="B48" s="132"/>
      <c r="C48" s="132"/>
      <c r="D48" s="215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</row>
    <row r="49" spans="2:18" x14ac:dyDescent="0.3">
      <c r="B49" s="132"/>
      <c r="C49" s="132"/>
      <c r="D49" s="215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</row>
    <row r="50" spans="2:18" x14ac:dyDescent="0.3">
      <c r="B50" s="132"/>
      <c r="C50" s="132"/>
      <c r="D50" s="215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</row>
    <row r="51" spans="2:18" x14ac:dyDescent="0.3">
      <c r="B51" s="132"/>
      <c r="C51" s="132"/>
      <c r="D51" s="215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</row>
    <row r="52" spans="2:18" x14ac:dyDescent="0.3">
      <c r="B52" s="132"/>
      <c r="C52" s="132"/>
      <c r="D52" s="215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</row>
    <row r="53" spans="2:18" x14ac:dyDescent="0.3">
      <c r="B53" s="132"/>
      <c r="C53" s="132"/>
      <c r="D53" s="215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</row>
    <row r="54" spans="2:18" x14ac:dyDescent="0.3">
      <c r="B54" s="132"/>
      <c r="C54" s="132"/>
      <c r="D54" s="215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</row>
    <row r="55" spans="2:18" x14ac:dyDescent="0.3">
      <c r="B55" s="132"/>
      <c r="C55" s="132"/>
      <c r="D55" s="215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</row>
    <row r="56" spans="2:18" x14ac:dyDescent="0.3">
      <c r="B56" s="132"/>
      <c r="C56" s="132"/>
      <c r="D56" s="215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</row>
    <row r="57" spans="2:18" x14ac:dyDescent="0.3">
      <c r="B57" s="132"/>
      <c r="C57" s="132"/>
      <c r="D57" s="215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</row>
    <row r="58" spans="2:18" x14ac:dyDescent="0.3">
      <c r="B58" s="132"/>
      <c r="C58" s="132"/>
      <c r="D58" s="215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</row>
    <row r="59" spans="2:18" x14ac:dyDescent="0.3">
      <c r="B59" s="132"/>
      <c r="C59" s="132"/>
      <c r="D59" s="215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</row>
    <row r="60" spans="2:18" x14ac:dyDescent="0.3">
      <c r="B60" s="132"/>
      <c r="C60" s="132"/>
      <c r="D60" s="215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</row>
    <row r="61" spans="2:18" x14ac:dyDescent="0.3">
      <c r="B61" s="132"/>
      <c r="C61" s="132"/>
      <c r="D61" s="215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</row>
    <row r="62" spans="2:18" x14ac:dyDescent="0.3">
      <c r="B62" s="132"/>
      <c r="C62" s="132"/>
      <c r="D62" s="215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</row>
    <row r="63" spans="2:18" x14ac:dyDescent="0.3">
      <c r="B63" s="132"/>
      <c r="C63" s="132"/>
      <c r="D63" s="215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</row>
    <row r="64" spans="2:18" x14ac:dyDescent="0.3">
      <c r="B64" s="132"/>
      <c r="C64" s="132"/>
      <c r="D64" s="215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  <c r="R64" s="103"/>
    </row>
    <row r="65" spans="2:18" x14ac:dyDescent="0.3">
      <c r="B65" s="132"/>
      <c r="C65" s="132"/>
      <c r="D65" s="215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</row>
    <row r="66" spans="2:18" x14ac:dyDescent="0.3">
      <c r="B66" s="132"/>
      <c r="C66" s="132"/>
      <c r="D66" s="215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</row>
    <row r="67" spans="2:18" x14ac:dyDescent="0.3">
      <c r="B67" s="132"/>
      <c r="C67" s="132"/>
      <c r="D67" s="215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</row>
    <row r="68" spans="2:18" x14ac:dyDescent="0.3">
      <c r="B68" s="132"/>
      <c r="C68" s="132"/>
      <c r="D68" s="215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</row>
    <row r="69" spans="2:18" x14ac:dyDescent="0.3">
      <c r="B69" s="132"/>
      <c r="C69" s="132"/>
      <c r="D69" s="215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</row>
    <row r="70" spans="2:18" x14ac:dyDescent="0.3">
      <c r="B70" s="132"/>
      <c r="C70" s="132"/>
      <c r="D70" s="215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</row>
    <row r="71" spans="2:18" x14ac:dyDescent="0.3">
      <c r="B71" s="132"/>
      <c r="C71" s="132"/>
      <c r="D71" s="215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</row>
    <row r="72" spans="2:18" x14ac:dyDescent="0.3">
      <c r="B72" s="132"/>
      <c r="C72" s="132"/>
      <c r="D72" s="215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</row>
    <row r="73" spans="2:18" x14ac:dyDescent="0.3">
      <c r="B73" s="132"/>
      <c r="C73" s="132"/>
      <c r="D73" s="215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</row>
    <row r="74" spans="2:18" x14ac:dyDescent="0.3">
      <c r="B74" s="132"/>
      <c r="C74" s="132"/>
      <c r="D74" s="215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</row>
    <row r="75" spans="2:18" x14ac:dyDescent="0.3">
      <c r="B75" s="132"/>
      <c r="C75" s="132"/>
      <c r="D75" s="215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</row>
    <row r="76" spans="2:18" x14ac:dyDescent="0.3">
      <c r="B76" s="132"/>
      <c r="C76" s="132"/>
      <c r="D76" s="215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</row>
    <row r="77" spans="2:18" x14ac:dyDescent="0.3">
      <c r="B77" s="132"/>
      <c r="C77" s="132"/>
      <c r="D77" s="215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</row>
    <row r="78" spans="2:18" x14ac:dyDescent="0.3">
      <c r="B78" s="132"/>
      <c r="C78" s="132"/>
      <c r="D78" s="215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</row>
    <row r="79" spans="2:18" x14ac:dyDescent="0.3">
      <c r="B79" s="132"/>
      <c r="C79" s="132"/>
      <c r="D79" s="215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</row>
    <row r="80" spans="2:18" x14ac:dyDescent="0.3">
      <c r="B80" s="132"/>
      <c r="C80" s="132"/>
      <c r="D80" s="215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</row>
    <row r="81" spans="2:18" x14ac:dyDescent="0.3">
      <c r="B81" s="132"/>
      <c r="C81" s="132"/>
      <c r="D81" s="215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</row>
    <row r="82" spans="2:18" x14ac:dyDescent="0.3">
      <c r="B82" s="132"/>
      <c r="C82" s="132"/>
      <c r="D82" s="215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</row>
    <row r="83" spans="2:18" x14ac:dyDescent="0.3">
      <c r="B83" s="132"/>
      <c r="C83" s="132"/>
      <c r="D83" s="215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</row>
    <row r="84" spans="2:18" x14ac:dyDescent="0.3">
      <c r="B84" s="132"/>
      <c r="C84" s="132"/>
      <c r="D84" s="215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</row>
    <row r="85" spans="2:18" x14ac:dyDescent="0.3">
      <c r="B85" s="132"/>
      <c r="C85" s="132"/>
      <c r="D85" s="215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</row>
    <row r="86" spans="2:18" x14ac:dyDescent="0.3">
      <c r="B86" s="132"/>
      <c r="C86" s="132"/>
      <c r="D86" s="215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</row>
    <row r="87" spans="2:18" x14ac:dyDescent="0.3">
      <c r="B87" s="132"/>
      <c r="C87" s="132"/>
      <c r="D87" s="215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</row>
    <row r="88" spans="2:18" x14ac:dyDescent="0.3">
      <c r="B88" s="132"/>
      <c r="C88" s="132"/>
      <c r="D88" s="215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</row>
    <row r="89" spans="2:18" x14ac:dyDescent="0.3">
      <c r="B89" s="132"/>
      <c r="C89" s="132"/>
      <c r="D89" s="215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</row>
    <row r="90" spans="2:18" x14ac:dyDescent="0.3">
      <c r="B90" s="132"/>
      <c r="C90" s="132"/>
      <c r="D90" s="215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</row>
    <row r="91" spans="2:18" x14ac:dyDescent="0.3">
      <c r="B91" s="132"/>
      <c r="C91" s="132"/>
      <c r="D91" s="215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</row>
    <row r="92" spans="2:18" x14ac:dyDescent="0.3">
      <c r="B92" s="132"/>
      <c r="C92" s="132"/>
      <c r="D92" s="215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</row>
    <row r="93" spans="2:18" x14ac:dyDescent="0.3">
      <c r="B93" s="132"/>
      <c r="C93" s="132"/>
      <c r="D93" s="215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</row>
    <row r="94" spans="2:18" x14ac:dyDescent="0.3">
      <c r="B94" s="132"/>
      <c r="C94" s="132"/>
      <c r="D94" s="215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</row>
    <row r="95" spans="2:18" x14ac:dyDescent="0.3">
      <c r="B95" s="132"/>
      <c r="C95" s="132"/>
      <c r="D95" s="215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</row>
    <row r="96" spans="2:18" x14ac:dyDescent="0.3">
      <c r="B96" s="132"/>
      <c r="C96" s="132"/>
      <c r="D96" s="215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</row>
    <row r="97" spans="2:18" x14ac:dyDescent="0.3">
      <c r="B97" s="132"/>
      <c r="C97" s="132"/>
      <c r="D97" s="215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</row>
    <row r="98" spans="2:18" x14ac:dyDescent="0.3">
      <c r="B98" s="132"/>
      <c r="C98" s="132"/>
      <c r="D98" s="215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</row>
    <row r="99" spans="2:18" x14ac:dyDescent="0.3">
      <c r="B99" s="132"/>
      <c r="C99" s="132"/>
      <c r="D99" s="215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</row>
    <row r="100" spans="2:18" x14ac:dyDescent="0.3">
      <c r="B100" s="132"/>
      <c r="C100" s="132"/>
      <c r="D100" s="215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</row>
    <row r="101" spans="2:18" x14ac:dyDescent="0.3">
      <c r="B101" s="132"/>
      <c r="C101" s="132"/>
      <c r="D101" s="215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</row>
    <row r="102" spans="2:18" x14ac:dyDescent="0.3">
      <c r="B102" s="132"/>
      <c r="C102" s="132"/>
      <c r="D102" s="215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</row>
    <row r="103" spans="2:18" x14ac:dyDescent="0.3">
      <c r="B103" s="132"/>
      <c r="C103" s="132"/>
      <c r="D103" s="215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</row>
    <row r="104" spans="2:18" x14ac:dyDescent="0.3">
      <c r="B104" s="132"/>
      <c r="C104" s="132"/>
      <c r="D104" s="215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</row>
    <row r="105" spans="2:18" x14ac:dyDescent="0.3">
      <c r="B105" s="132"/>
      <c r="C105" s="132"/>
      <c r="D105" s="215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</row>
    <row r="106" spans="2:18" x14ac:dyDescent="0.3">
      <c r="B106" s="132"/>
      <c r="C106" s="132"/>
      <c r="D106" s="215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</row>
    <row r="107" spans="2:18" x14ac:dyDescent="0.3">
      <c r="B107" s="132"/>
      <c r="C107" s="132"/>
      <c r="D107" s="215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</row>
    <row r="108" spans="2:18" x14ac:dyDescent="0.3">
      <c r="B108" s="132"/>
      <c r="C108" s="132"/>
      <c r="D108" s="215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</row>
    <row r="109" spans="2:18" x14ac:dyDescent="0.3">
      <c r="B109" s="132"/>
      <c r="C109" s="132"/>
      <c r="D109" s="215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</row>
    <row r="110" spans="2:18" x14ac:dyDescent="0.3">
      <c r="B110" s="132"/>
      <c r="C110" s="132"/>
      <c r="D110" s="215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</row>
    <row r="111" spans="2:18" x14ac:dyDescent="0.3">
      <c r="B111" s="132"/>
      <c r="C111" s="132"/>
      <c r="D111" s="215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</row>
    <row r="112" spans="2:18" x14ac:dyDescent="0.3">
      <c r="B112" s="132"/>
      <c r="C112" s="132"/>
      <c r="D112" s="215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</row>
    <row r="113" spans="2:18" x14ac:dyDescent="0.3">
      <c r="B113" s="132"/>
      <c r="C113" s="132"/>
      <c r="D113" s="215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</row>
    <row r="114" spans="2:18" x14ac:dyDescent="0.3">
      <c r="B114" s="132"/>
      <c r="C114" s="132"/>
      <c r="D114" s="215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</row>
    <row r="115" spans="2:18" x14ac:dyDescent="0.3">
      <c r="B115" s="132"/>
      <c r="C115" s="132"/>
      <c r="D115" s="215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</row>
    <row r="116" spans="2:18" x14ac:dyDescent="0.3">
      <c r="B116" s="132"/>
      <c r="C116" s="132"/>
      <c r="D116" s="215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</row>
    <row r="117" spans="2:18" x14ac:dyDescent="0.3">
      <c r="B117" s="132"/>
      <c r="C117" s="132"/>
      <c r="D117" s="215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</row>
    <row r="118" spans="2:18" x14ac:dyDescent="0.3">
      <c r="B118" s="132"/>
      <c r="C118" s="132"/>
      <c r="D118" s="215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</row>
    <row r="119" spans="2:18" x14ac:dyDescent="0.3">
      <c r="B119" s="132"/>
      <c r="C119" s="132"/>
      <c r="D119" s="215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</row>
    <row r="120" spans="2:18" x14ac:dyDescent="0.3">
      <c r="B120" s="132"/>
      <c r="C120" s="132"/>
      <c r="D120" s="215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</row>
    <row r="121" spans="2:18" x14ac:dyDescent="0.3">
      <c r="B121" s="132"/>
      <c r="C121" s="132"/>
      <c r="D121" s="215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</row>
    <row r="122" spans="2:18" x14ac:dyDescent="0.3">
      <c r="B122" s="132"/>
      <c r="C122" s="132"/>
      <c r="D122" s="215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</row>
    <row r="123" spans="2:18" x14ac:dyDescent="0.3">
      <c r="B123" s="132"/>
      <c r="C123" s="132"/>
      <c r="D123" s="215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</row>
    <row r="124" spans="2:18" x14ac:dyDescent="0.3">
      <c r="B124" s="132"/>
      <c r="C124" s="132"/>
      <c r="D124" s="215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</row>
    <row r="125" spans="2:18" x14ac:dyDescent="0.3">
      <c r="B125" s="132"/>
      <c r="C125" s="132"/>
      <c r="D125" s="215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</row>
    <row r="126" spans="2:18" x14ac:dyDescent="0.3">
      <c r="B126" s="132"/>
      <c r="C126" s="132"/>
      <c r="D126" s="215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</row>
    <row r="127" spans="2:18" x14ac:dyDescent="0.3">
      <c r="B127" s="132"/>
      <c r="C127" s="132"/>
      <c r="D127" s="215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</row>
    <row r="128" spans="2:18" x14ac:dyDescent="0.3">
      <c r="B128" s="132"/>
      <c r="C128" s="132"/>
      <c r="D128" s="215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</row>
    <row r="129" spans="2:18" x14ac:dyDescent="0.3">
      <c r="B129" s="132"/>
      <c r="C129" s="132"/>
      <c r="D129" s="215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</row>
    <row r="130" spans="2:18" x14ac:dyDescent="0.3">
      <c r="B130" s="132"/>
      <c r="C130" s="132"/>
      <c r="D130" s="215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</row>
    <row r="131" spans="2:18" x14ac:dyDescent="0.3">
      <c r="B131" s="132"/>
      <c r="C131" s="132"/>
      <c r="D131" s="215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</row>
    <row r="132" spans="2:18" x14ac:dyDescent="0.3">
      <c r="B132" s="132"/>
      <c r="C132" s="132"/>
      <c r="D132" s="215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</row>
    <row r="133" spans="2:18" x14ac:dyDescent="0.3">
      <c r="B133" s="132"/>
      <c r="C133" s="132"/>
      <c r="D133" s="215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</row>
    <row r="134" spans="2:18" x14ac:dyDescent="0.3">
      <c r="B134" s="132"/>
      <c r="C134" s="132"/>
      <c r="D134" s="215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</row>
    <row r="135" spans="2:18" x14ac:dyDescent="0.3">
      <c r="B135" s="132"/>
      <c r="C135" s="132"/>
      <c r="D135" s="215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</row>
    <row r="136" spans="2:18" x14ac:dyDescent="0.3">
      <c r="B136" s="132"/>
      <c r="C136" s="132"/>
      <c r="D136" s="215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</row>
    <row r="137" spans="2:18" x14ac:dyDescent="0.3">
      <c r="B137" s="132"/>
      <c r="C137" s="132"/>
      <c r="D137" s="215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</row>
    <row r="138" spans="2:18" x14ac:dyDescent="0.3">
      <c r="B138" s="132"/>
      <c r="C138" s="132"/>
      <c r="D138" s="215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</row>
    <row r="139" spans="2:18" x14ac:dyDescent="0.3">
      <c r="B139" s="132"/>
      <c r="C139" s="132"/>
      <c r="D139" s="215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</row>
    <row r="140" spans="2:18" x14ac:dyDescent="0.3">
      <c r="B140" s="132"/>
      <c r="C140" s="132"/>
      <c r="D140" s="215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</row>
    <row r="141" spans="2:18" x14ac:dyDescent="0.3">
      <c r="B141" s="132"/>
      <c r="C141" s="132"/>
      <c r="D141" s="215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</row>
    <row r="142" spans="2:18" x14ac:dyDescent="0.3">
      <c r="B142" s="132"/>
      <c r="C142" s="132"/>
      <c r="D142" s="215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</row>
    <row r="143" spans="2:18" x14ac:dyDescent="0.3">
      <c r="B143" s="132"/>
      <c r="C143" s="132"/>
      <c r="D143" s="215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</row>
    <row r="144" spans="2:18" x14ac:dyDescent="0.3">
      <c r="B144" s="132"/>
      <c r="C144" s="132"/>
      <c r="D144" s="215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</row>
    <row r="145" spans="2:18" x14ac:dyDescent="0.3">
      <c r="B145" s="132"/>
      <c r="C145" s="132"/>
      <c r="D145" s="215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</row>
    <row r="146" spans="2:18" x14ac:dyDescent="0.3">
      <c r="B146" s="132"/>
      <c r="C146" s="132"/>
      <c r="D146" s="215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</row>
    <row r="147" spans="2:18" x14ac:dyDescent="0.3">
      <c r="B147" s="132"/>
      <c r="C147" s="132"/>
      <c r="D147" s="215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</row>
    <row r="148" spans="2:18" x14ac:dyDescent="0.3">
      <c r="B148" s="132"/>
      <c r="C148" s="132"/>
      <c r="D148" s="215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</row>
    <row r="149" spans="2:18" x14ac:dyDescent="0.3">
      <c r="B149" s="132"/>
      <c r="C149" s="132"/>
      <c r="D149" s="215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</row>
    <row r="150" spans="2:18" x14ac:dyDescent="0.3">
      <c r="B150" s="132"/>
      <c r="C150" s="132"/>
      <c r="D150" s="215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</row>
    <row r="151" spans="2:18" x14ac:dyDescent="0.3">
      <c r="B151" s="132"/>
      <c r="C151" s="132"/>
      <c r="D151" s="215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</row>
    <row r="152" spans="2:18" x14ac:dyDescent="0.3">
      <c r="B152" s="132"/>
      <c r="C152" s="132"/>
      <c r="D152" s="215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</row>
    <row r="153" spans="2:18" x14ac:dyDescent="0.3">
      <c r="B153" s="132"/>
      <c r="C153" s="132"/>
      <c r="D153" s="215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</row>
    <row r="154" spans="2:18" x14ac:dyDescent="0.3">
      <c r="B154" s="132"/>
      <c r="C154" s="132"/>
      <c r="D154" s="215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</row>
    <row r="155" spans="2:18" x14ac:dyDescent="0.3">
      <c r="B155" s="132"/>
      <c r="C155" s="132"/>
      <c r="D155" s="215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</row>
    <row r="156" spans="2:18" x14ac:dyDescent="0.3">
      <c r="B156" s="132"/>
      <c r="C156" s="132"/>
      <c r="D156" s="215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</row>
    <row r="157" spans="2:18" x14ac:dyDescent="0.3">
      <c r="B157" s="132"/>
      <c r="C157" s="132"/>
      <c r="D157" s="215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</row>
    <row r="158" spans="2:18" x14ac:dyDescent="0.3">
      <c r="B158" s="132"/>
      <c r="C158" s="132"/>
      <c r="D158" s="215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</row>
    <row r="159" spans="2:18" x14ac:dyDescent="0.3">
      <c r="B159" s="132"/>
      <c r="C159" s="132"/>
      <c r="D159" s="215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</row>
    <row r="160" spans="2:18" x14ac:dyDescent="0.3">
      <c r="B160" s="132"/>
      <c r="C160" s="132"/>
      <c r="D160" s="215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</row>
    <row r="161" spans="2:18" x14ac:dyDescent="0.3">
      <c r="B161" s="132"/>
      <c r="C161" s="132"/>
      <c r="D161" s="215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</row>
    <row r="162" spans="2:18" x14ac:dyDescent="0.3">
      <c r="B162" s="132"/>
      <c r="C162" s="132"/>
      <c r="D162" s="215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</row>
    <row r="163" spans="2:18" x14ac:dyDescent="0.3">
      <c r="B163" s="132"/>
      <c r="C163" s="132"/>
      <c r="D163" s="215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</row>
    <row r="164" spans="2:18" x14ac:dyDescent="0.3">
      <c r="B164" s="132"/>
      <c r="C164" s="132"/>
      <c r="D164" s="215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</row>
    <row r="165" spans="2:18" x14ac:dyDescent="0.3">
      <c r="B165" s="132"/>
      <c r="C165" s="132"/>
      <c r="D165" s="215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</row>
    <row r="166" spans="2:18" x14ac:dyDescent="0.3">
      <c r="B166" s="132"/>
      <c r="C166" s="132"/>
      <c r="D166" s="215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</row>
    <row r="167" spans="2:18" x14ac:dyDescent="0.3">
      <c r="B167" s="132"/>
      <c r="C167" s="132"/>
      <c r="D167" s="215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</row>
    <row r="168" spans="2:18" x14ac:dyDescent="0.3">
      <c r="B168" s="132"/>
      <c r="C168" s="132"/>
      <c r="D168" s="215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</row>
    <row r="169" spans="2:18" x14ac:dyDescent="0.3">
      <c r="B169" s="132"/>
      <c r="C169" s="132"/>
      <c r="D169" s="215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</row>
    <row r="170" spans="2:18" x14ac:dyDescent="0.3">
      <c r="B170" s="132"/>
      <c r="C170" s="132"/>
      <c r="D170" s="215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</row>
    <row r="171" spans="2:18" x14ac:dyDescent="0.3">
      <c r="B171" s="132"/>
      <c r="C171" s="132"/>
      <c r="D171" s="215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</row>
    <row r="172" spans="2:18" x14ac:dyDescent="0.3">
      <c r="B172" s="132"/>
      <c r="C172" s="132"/>
      <c r="D172" s="215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</row>
    <row r="173" spans="2:18" x14ac:dyDescent="0.3">
      <c r="B173" s="132"/>
      <c r="C173" s="132"/>
      <c r="D173" s="215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</row>
    <row r="174" spans="2:18" x14ac:dyDescent="0.3">
      <c r="B174" s="132"/>
      <c r="C174" s="132"/>
      <c r="D174" s="215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</row>
    <row r="175" spans="2:18" x14ac:dyDescent="0.3">
      <c r="B175" s="132"/>
      <c r="C175" s="132"/>
      <c r="D175" s="215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</row>
    <row r="176" spans="2:18" x14ac:dyDescent="0.3">
      <c r="B176" s="132"/>
      <c r="C176" s="132"/>
      <c r="D176" s="215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</row>
    <row r="177" spans="2:18" x14ac:dyDescent="0.3">
      <c r="B177" s="132"/>
      <c r="C177" s="132"/>
      <c r="D177" s="215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</row>
    <row r="178" spans="2:18" x14ac:dyDescent="0.3">
      <c r="B178" s="132"/>
      <c r="C178" s="132"/>
      <c r="D178" s="215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</row>
    <row r="179" spans="2:18" x14ac:dyDescent="0.3">
      <c r="B179" s="132"/>
      <c r="C179" s="132"/>
      <c r="D179" s="215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</row>
    <row r="180" spans="2:18" x14ac:dyDescent="0.3">
      <c r="B180" s="132"/>
      <c r="C180" s="132"/>
      <c r="D180" s="215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</row>
    <row r="181" spans="2:18" x14ac:dyDescent="0.3">
      <c r="B181" s="132"/>
      <c r="C181" s="132"/>
      <c r="D181" s="215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</row>
    <row r="182" spans="2:18" x14ac:dyDescent="0.3">
      <c r="B182" s="132"/>
      <c r="C182" s="132"/>
      <c r="D182" s="215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</row>
    <row r="183" spans="2:18" x14ac:dyDescent="0.3">
      <c r="B183" s="132"/>
      <c r="C183" s="132"/>
      <c r="D183" s="215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</row>
    <row r="184" spans="2:18" x14ac:dyDescent="0.3">
      <c r="B184" s="132"/>
      <c r="C184" s="132"/>
      <c r="D184" s="215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</row>
    <row r="185" spans="2:18" x14ac:dyDescent="0.3">
      <c r="B185" s="132"/>
      <c r="C185" s="132"/>
      <c r="D185" s="215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</row>
    <row r="186" spans="2:18" x14ac:dyDescent="0.3">
      <c r="B186" s="132"/>
      <c r="C186" s="132"/>
      <c r="D186" s="215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</row>
    <row r="187" spans="2:18" x14ac:dyDescent="0.3">
      <c r="B187" s="132"/>
      <c r="C187" s="132"/>
      <c r="D187" s="215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</row>
    <row r="188" spans="2:18" x14ac:dyDescent="0.3">
      <c r="B188" s="132"/>
      <c r="C188" s="132"/>
      <c r="D188" s="215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</row>
    <row r="189" spans="2:18" x14ac:dyDescent="0.3">
      <c r="B189" s="132"/>
      <c r="C189" s="132"/>
      <c r="D189" s="215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</row>
    <row r="190" spans="2:18" x14ac:dyDescent="0.3">
      <c r="B190" s="132"/>
      <c r="C190" s="132"/>
      <c r="D190" s="215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</row>
    <row r="191" spans="2:18" x14ac:dyDescent="0.3">
      <c r="B191" s="132"/>
      <c r="C191" s="132"/>
      <c r="D191" s="215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</row>
    <row r="192" spans="2:18" x14ac:dyDescent="0.3">
      <c r="B192" s="132"/>
      <c r="C192" s="132"/>
      <c r="D192" s="215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</row>
    <row r="193" spans="2:18" x14ac:dyDescent="0.3">
      <c r="B193" s="132"/>
      <c r="C193" s="132"/>
      <c r="D193" s="215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</row>
    <row r="194" spans="2:18" x14ac:dyDescent="0.3">
      <c r="B194" s="132"/>
      <c r="C194" s="132"/>
      <c r="D194" s="215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</row>
    <row r="195" spans="2:18" x14ac:dyDescent="0.3">
      <c r="B195" s="132"/>
      <c r="C195" s="132"/>
      <c r="D195" s="215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</row>
    <row r="196" spans="2:18" x14ac:dyDescent="0.3">
      <c r="B196" s="132"/>
      <c r="C196" s="132"/>
      <c r="D196" s="215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</row>
    <row r="197" spans="2:18" x14ac:dyDescent="0.3">
      <c r="B197" s="132"/>
      <c r="C197" s="132"/>
      <c r="D197" s="215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</row>
    <row r="198" spans="2:18" x14ac:dyDescent="0.3">
      <c r="B198" s="132"/>
      <c r="C198" s="132"/>
      <c r="D198" s="215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</row>
    <row r="199" spans="2:18" x14ac:dyDescent="0.3">
      <c r="B199" s="132"/>
      <c r="C199" s="132"/>
      <c r="D199" s="215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</row>
    <row r="200" spans="2:18" x14ac:dyDescent="0.3">
      <c r="B200" s="132"/>
      <c r="C200" s="132"/>
      <c r="D200" s="215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</row>
    <row r="201" spans="2:18" x14ac:dyDescent="0.3">
      <c r="B201" s="132"/>
      <c r="C201" s="132"/>
      <c r="D201" s="215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</row>
    <row r="202" spans="2:18" x14ac:dyDescent="0.3">
      <c r="B202" s="132"/>
      <c r="C202" s="132"/>
      <c r="D202" s="215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</row>
    <row r="203" spans="2:18" x14ac:dyDescent="0.3">
      <c r="B203" s="132"/>
      <c r="C203" s="132"/>
      <c r="D203" s="215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</row>
    <row r="204" spans="2:18" x14ac:dyDescent="0.3">
      <c r="B204" s="132"/>
      <c r="C204" s="132"/>
      <c r="D204" s="215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</row>
    <row r="205" spans="2:18" x14ac:dyDescent="0.3">
      <c r="B205" s="132"/>
      <c r="C205" s="132"/>
      <c r="D205" s="215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</row>
    <row r="206" spans="2:18" x14ac:dyDescent="0.3">
      <c r="B206" s="132"/>
      <c r="C206" s="132"/>
      <c r="D206" s="215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</row>
    <row r="207" spans="2:18" x14ac:dyDescent="0.3">
      <c r="B207" s="132"/>
      <c r="C207" s="132"/>
      <c r="D207" s="215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</row>
    <row r="208" spans="2:18" x14ac:dyDescent="0.3">
      <c r="B208" s="132"/>
      <c r="C208" s="132"/>
      <c r="D208" s="215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</row>
    <row r="209" spans="2:18" x14ac:dyDescent="0.3">
      <c r="B209" s="132"/>
      <c r="C209" s="132"/>
      <c r="D209" s="215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</row>
    <row r="210" spans="2:18" x14ac:dyDescent="0.3">
      <c r="B210" s="132"/>
      <c r="C210" s="132"/>
      <c r="D210" s="215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</row>
    <row r="211" spans="2:18" x14ac:dyDescent="0.3">
      <c r="B211" s="132"/>
      <c r="C211" s="132"/>
      <c r="D211" s="215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</row>
    <row r="212" spans="2:18" x14ac:dyDescent="0.3">
      <c r="B212" s="132"/>
      <c r="C212" s="132"/>
      <c r="D212" s="215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</row>
    <row r="213" spans="2:18" x14ac:dyDescent="0.3">
      <c r="B213" s="132"/>
      <c r="C213" s="132"/>
      <c r="D213" s="215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</row>
    <row r="214" spans="2:18" x14ac:dyDescent="0.3">
      <c r="B214" s="132"/>
      <c r="C214" s="132"/>
      <c r="D214" s="215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</row>
    <row r="215" spans="2:18" x14ac:dyDescent="0.3">
      <c r="B215" s="132"/>
      <c r="C215" s="132"/>
      <c r="D215" s="215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</row>
    <row r="216" spans="2:18" x14ac:dyDescent="0.3">
      <c r="B216" s="132"/>
      <c r="C216" s="132"/>
      <c r="D216" s="215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</row>
    <row r="217" spans="2:18" x14ac:dyDescent="0.3">
      <c r="B217" s="132"/>
      <c r="C217" s="132"/>
      <c r="D217" s="215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</row>
    <row r="218" spans="2:18" x14ac:dyDescent="0.3">
      <c r="B218" s="132"/>
      <c r="C218" s="132"/>
      <c r="D218" s="215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</row>
    <row r="219" spans="2:18" x14ac:dyDescent="0.3">
      <c r="B219" s="132"/>
      <c r="C219" s="132"/>
      <c r="D219" s="215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</row>
    <row r="220" spans="2:18" x14ac:dyDescent="0.3">
      <c r="B220" s="132"/>
      <c r="C220" s="132"/>
      <c r="D220" s="215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</row>
    <row r="221" spans="2:18" x14ac:dyDescent="0.3">
      <c r="B221" s="132"/>
      <c r="C221" s="132"/>
      <c r="D221" s="215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</row>
    <row r="222" spans="2:18" x14ac:dyDescent="0.3">
      <c r="B222" s="132"/>
      <c r="C222" s="132"/>
      <c r="D222" s="215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</row>
    <row r="223" spans="2:18" x14ac:dyDescent="0.3">
      <c r="B223" s="132"/>
      <c r="C223" s="132"/>
      <c r="D223" s="215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</row>
    <row r="224" spans="2:18" x14ac:dyDescent="0.3">
      <c r="B224" s="132"/>
      <c r="C224" s="132"/>
      <c r="D224" s="215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</row>
    <row r="225" spans="2:18" x14ac:dyDescent="0.3">
      <c r="B225" s="132"/>
      <c r="C225" s="132"/>
      <c r="D225" s="215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</row>
    <row r="226" spans="2:18" x14ac:dyDescent="0.3">
      <c r="B226" s="132"/>
      <c r="C226" s="132"/>
      <c r="D226" s="215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</row>
    <row r="227" spans="2:18" x14ac:dyDescent="0.3">
      <c r="B227" s="132"/>
      <c r="C227" s="132"/>
      <c r="D227" s="215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</row>
    <row r="228" spans="2:18" x14ac:dyDescent="0.3">
      <c r="B228" s="132"/>
      <c r="C228" s="132"/>
      <c r="D228" s="215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</row>
    <row r="229" spans="2:18" x14ac:dyDescent="0.3">
      <c r="B229" s="132"/>
      <c r="C229" s="132"/>
      <c r="D229" s="215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</row>
    <row r="230" spans="2:18" x14ac:dyDescent="0.3">
      <c r="B230" s="132"/>
      <c r="C230" s="132"/>
      <c r="D230" s="215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</row>
    <row r="231" spans="2:18" x14ac:dyDescent="0.3">
      <c r="B231" s="132"/>
      <c r="C231" s="132"/>
      <c r="D231" s="215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</row>
    <row r="232" spans="2:18" x14ac:dyDescent="0.3">
      <c r="B232" s="132"/>
      <c r="C232" s="132"/>
      <c r="D232" s="215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</row>
    <row r="233" spans="2:18" x14ac:dyDescent="0.3">
      <c r="B233" s="132"/>
      <c r="C233" s="132"/>
      <c r="D233" s="215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</row>
    <row r="234" spans="2:18" x14ac:dyDescent="0.3">
      <c r="B234" s="132"/>
      <c r="C234" s="132"/>
      <c r="D234" s="215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</row>
    <row r="235" spans="2:18" x14ac:dyDescent="0.3">
      <c r="B235" s="132"/>
      <c r="C235" s="132"/>
      <c r="D235" s="215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</row>
    <row r="236" spans="2:18" x14ac:dyDescent="0.3">
      <c r="B236" s="132"/>
      <c r="C236" s="132"/>
      <c r="D236" s="215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</row>
    <row r="237" spans="2:18" x14ac:dyDescent="0.3">
      <c r="B237" s="132"/>
      <c r="C237" s="132"/>
      <c r="D237" s="215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</row>
    <row r="238" spans="2:18" x14ac:dyDescent="0.3">
      <c r="B238" s="132"/>
      <c r="C238" s="132"/>
      <c r="D238" s="215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</row>
    <row r="239" spans="2:18" x14ac:dyDescent="0.3">
      <c r="B239" s="132"/>
      <c r="C239" s="132"/>
      <c r="D239" s="215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</row>
    <row r="240" spans="2:18" x14ac:dyDescent="0.3">
      <c r="B240" s="132"/>
      <c r="C240" s="132"/>
      <c r="D240" s="215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</row>
    <row r="241" spans="2:18" x14ac:dyDescent="0.3">
      <c r="B241" s="132"/>
      <c r="C241" s="132"/>
      <c r="D241" s="215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</row>
    <row r="242" spans="2:18" x14ac:dyDescent="0.3">
      <c r="B242" s="132"/>
      <c r="C242" s="132"/>
      <c r="D242" s="215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</row>
    <row r="243" spans="2:18" x14ac:dyDescent="0.3">
      <c r="B243" s="132"/>
      <c r="C243" s="132"/>
      <c r="D243" s="215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</row>
    <row r="244" spans="2:18" x14ac:dyDescent="0.3">
      <c r="B244" s="132"/>
      <c r="C244" s="132"/>
      <c r="D244" s="215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</row>
    <row r="245" spans="2:18" x14ac:dyDescent="0.3">
      <c r="B245" s="132"/>
      <c r="C245" s="132"/>
      <c r="D245" s="215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</row>
    <row r="246" spans="2:18" x14ac:dyDescent="0.3">
      <c r="B246" s="132"/>
      <c r="C246" s="132"/>
      <c r="D246" s="215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</row>
    <row r="247" spans="2:18" x14ac:dyDescent="0.3">
      <c r="B247" s="132"/>
      <c r="C247" s="132"/>
      <c r="D247" s="215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09375" defaultRowHeight="13.8" x14ac:dyDescent="0.3"/>
  <cols>
    <col min="1" max="1" width="56.6640625" style="121" bestFit="1" customWidth="1"/>
    <col min="2" max="2" width="13.88671875" style="143" bestFit="1" customWidth="1"/>
    <col min="3" max="3" width="14.6640625" style="143" bestFit="1" customWidth="1"/>
    <col min="4" max="4" width="17.44140625" style="143" bestFit="1" customWidth="1"/>
    <col min="5" max="5" width="15.44140625" style="143" bestFit="1" customWidth="1"/>
    <col min="6" max="6" width="16.33203125" style="121" hidden="1" customWidth="1"/>
    <col min="7" max="7" width="3.5546875" style="121" hidden="1" customWidth="1"/>
    <col min="8" max="8" width="2.33203125" style="121" hidden="1" customWidth="1"/>
    <col min="9" max="9" width="3.5546875" style="99" customWidth="1"/>
    <col min="10" max="10" width="2.44140625" style="99" customWidth="1"/>
    <col min="11" max="16384" width="9.109375" style="121"/>
  </cols>
  <sheetData>
    <row r="3" spans="1:20" ht="18" x14ac:dyDescent="0.35">
      <c r="A3" s="1" t="s">
        <v>149</v>
      </c>
      <c r="B3" s="1"/>
      <c r="C3" s="1"/>
      <c r="D3" s="1"/>
      <c r="E3" s="1"/>
      <c r="F3" s="29"/>
      <c r="G3" s="29"/>
      <c r="H3" s="29"/>
    </row>
    <row r="4" spans="1:20" ht="15.75" customHeight="1" x14ac:dyDescent="0.35">
      <c r="A4" s="273" t="str">
        <f>" за станом на " &amp; STRPRESENTDATE</f>
        <v xml:space="preserve"> за станом на 31.01.2020</v>
      </c>
      <c r="B4" s="3"/>
      <c r="C4" s="3"/>
      <c r="D4" s="3"/>
      <c r="E4" s="3"/>
      <c r="F4" s="3"/>
      <c r="G4" s="3"/>
      <c r="H4" s="3"/>
      <c r="I4" s="94"/>
      <c r="J4" s="94"/>
      <c r="K4" s="103"/>
      <c r="L4" s="103"/>
      <c r="M4" s="103"/>
      <c r="N4" s="103"/>
      <c r="O4" s="103"/>
      <c r="P4" s="103"/>
      <c r="Q4" s="103"/>
      <c r="R4" s="103"/>
      <c r="S4" s="103"/>
      <c r="T4" s="103"/>
    </row>
    <row r="5" spans="1:20" ht="18" x14ac:dyDescent="0.35">
      <c r="A5" s="1" t="s">
        <v>22</v>
      </c>
      <c r="B5" s="1"/>
      <c r="C5" s="1"/>
      <c r="D5" s="1"/>
      <c r="E5" s="1"/>
      <c r="F5" s="29"/>
      <c r="G5" s="29"/>
      <c r="H5" s="29"/>
    </row>
    <row r="6" spans="1:20" x14ac:dyDescent="0.3">
      <c r="B6" s="132"/>
      <c r="C6" s="132"/>
      <c r="D6" s="132"/>
      <c r="E6" s="132"/>
      <c r="F6" s="103"/>
      <c r="G6" s="103"/>
      <c r="H6" s="103"/>
      <c r="I6" s="94"/>
      <c r="J6" s="94"/>
      <c r="K6" s="103"/>
      <c r="L6" s="103"/>
      <c r="M6" s="103"/>
      <c r="N6" s="103"/>
      <c r="O6" s="103"/>
      <c r="P6" s="103"/>
      <c r="Q6" s="103"/>
      <c r="R6" s="103"/>
    </row>
    <row r="7" spans="1:20" s="110" customFormat="1" x14ac:dyDescent="0.3">
      <c r="B7" s="138"/>
      <c r="C7" s="138"/>
      <c r="D7" s="138"/>
      <c r="E7" s="138"/>
      <c r="I7" s="247"/>
      <c r="J7" s="247"/>
    </row>
    <row r="8" spans="1:20" s="256" customFormat="1" ht="35.25" customHeight="1" x14ac:dyDescent="0.25">
      <c r="A8" s="237" t="s">
        <v>177</v>
      </c>
      <c r="B8" s="231" t="s">
        <v>9</v>
      </c>
      <c r="C8" s="231" t="s">
        <v>125</v>
      </c>
      <c r="D8" s="231" t="s">
        <v>119</v>
      </c>
      <c r="E8" s="231" t="str">
        <f xml:space="preserve"> "Сума боргу " &amp; VALVAL</f>
        <v>Сума боргу млрд. одиниць</v>
      </c>
      <c r="F8" s="130" t="s">
        <v>93</v>
      </c>
      <c r="G8" s="130" t="s">
        <v>58</v>
      </c>
      <c r="H8" s="130" t="s">
        <v>56</v>
      </c>
      <c r="I8" s="261"/>
      <c r="J8" s="261"/>
    </row>
    <row r="9" spans="1:20" s="117" customFormat="1" ht="15.6" x14ac:dyDescent="0.3">
      <c r="A9" s="262" t="s">
        <v>149</v>
      </c>
      <c r="B9" s="263">
        <v>6.5540000000000003</v>
      </c>
      <c r="C9" s="263">
        <v>10.24</v>
      </c>
      <c r="D9" s="263">
        <v>8.33</v>
      </c>
      <c r="E9" s="263">
        <v>1997106173.98</v>
      </c>
      <c r="F9" s="264">
        <v>0</v>
      </c>
      <c r="G9" s="264">
        <v>0</v>
      </c>
      <c r="H9" s="264">
        <v>3</v>
      </c>
      <c r="I9" s="94" t="str">
        <f t="shared" ref="I9:I53" si="0">IF(A9="","",A9 &amp; "; " &amp;B9 &amp; "%; "&amp;C9 &amp;"р.")</f>
        <v>Державний та гарантований державою борг України; 6,554%; 10,24р.</v>
      </c>
      <c r="J9" s="23">
        <f t="shared" ref="J9:J61" si="1">E9</f>
        <v>1997106173.98</v>
      </c>
    </row>
    <row r="10" spans="1:20" ht="15.6" x14ac:dyDescent="0.3">
      <c r="A10" s="174" t="s">
        <v>23</v>
      </c>
      <c r="B10" s="206">
        <v>7.01</v>
      </c>
      <c r="C10" s="206">
        <v>10.4</v>
      </c>
      <c r="D10" s="206">
        <v>8.8800000000000008</v>
      </c>
      <c r="E10" s="206">
        <v>1760179405.5</v>
      </c>
      <c r="F10" s="174">
        <v>0</v>
      </c>
      <c r="G10" s="174">
        <v>0</v>
      </c>
      <c r="H10" s="174">
        <v>2</v>
      </c>
      <c r="I10" s="94" t="str">
        <f t="shared" si="0"/>
        <v xml:space="preserve">    Державний борг; 7,01%; 10,4р.</v>
      </c>
      <c r="J10" s="23">
        <f t="shared" si="1"/>
        <v>1760179405.5</v>
      </c>
      <c r="K10" s="103"/>
      <c r="L10" s="103"/>
      <c r="M10" s="103"/>
      <c r="N10" s="103"/>
      <c r="O10" s="103"/>
      <c r="P10" s="103"/>
      <c r="Q10" s="103"/>
      <c r="R10" s="103"/>
    </row>
    <row r="11" spans="1:20" ht="15.6" x14ac:dyDescent="0.3">
      <c r="A11" s="160" t="s">
        <v>77</v>
      </c>
      <c r="B11" s="181">
        <v>9.7590000000000003</v>
      </c>
      <c r="C11" s="181">
        <v>7.78</v>
      </c>
      <c r="D11" s="181">
        <v>8.61</v>
      </c>
      <c r="E11" s="181">
        <v>829495104.80999994</v>
      </c>
      <c r="F11" s="174">
        <v>1</v>
      </c>
      <c r="G11" s="174">
        <v>0</v>
      </c>
      <c r="H11" s="174">
        <v>0</v>
      </c>
      <c r="I11" s="94" t="str">
        <f t="shared" si="0"/>
        <v xml:space="preserve">      Державний внутрішній борг; 9,759%; 7,78р.</v>
      </c>
      <c r="J11" s="23">
        <f t="shared" si="1"/>
        <v>829495104.80999994</v>
      </c>
      <c r="K11" s="103"/>
      <c r="L11" s="103"/>
      <c r="M11" s="103"/>
      <c r="N11" s="103"/>
      <c r="O11" s="103"/>
      <c r="P11" s="103"/>
      <c r="Q11" s="103"/>
      <c r="R11" s="103"/>
    </row>
    <row r="12" spans="1:20" ht="15.6" x14ac:dyDescent="0.3">
      <c r="A12" s="174" t="s">
        <v>141</v>
      </c>
      <c r="B12" s="206">
        <v>9.7710000000000008</v>
      </c>
      <c r="C12" s="206">
        <v>7.74</v>
      </c>
      <c r="D12" s="206">
        <v>8.61</v>
      </c>
      <c r="E12" s="206">
        <v>827379064.45000005</v>
      </c>
      <c r="F12" s="174">
        <v>0</v>
      </c>
      <c r="G12" s="174">
        <v>0</v>
      </c>
      <c r="H12" s="174">
        <v>0</v>
      </c>
      <c r="I12" s="94" t="str">
        <f t="shared" si="0"/>
        <v xml:space="preserve">         в т.ч. ОВДП; 9,771%; 7,74р.</v>
      </c>
      <c r="J12" s="23">
        <f t="shared" si="1"/>
        <v>827379064.45000005</v>
      </c>
      <c r="K12" s="103"/>
      <c r="L12" s="103"/>
      <c r="M12" s="103"/>
      <c r="N12" s="103"/>
      <c r="O12" s="103"/>
      <c r="P12" s="103"/>
      <c r="Q12" s="103"/>
      <c r="R12" s="103"/>
    </row>
    <row r="13" spans="1:20" ht="15.6" x14ac:dyDescent="0.3">
      <c r="A13" s="174" t="s">
        <v>154</v>
      </c>
      <c r="B13" s="206">
        <v>0</v>
      </c>
      <c r="C13" s="206">
        <v>0</v>
      </c>
      <c r="D13" s="206">
        <v>0</v>
      </c>
      <c r="E13" s="206">
        <v>0</v>
      </c>
      <c r="F13" s="174">
        <v>0</v>
      </c>
      <c r="G13" s="174">
        <v>1</v>
      </c>
      <c r="H13" s="174">
        <v>0</v>
      </c>
      <c r="I13" s="94" t="str">
        <f t="shared" si="0"/>
        <v xml:space="preserve">            ОВДП (1 - місячні); 0%; 0р.</v>
      </c>
      <c r="J13" s="23">
        <f t="shared" si="1"/>
        <v>0</v>
      </c>
      <c r="K13" s="103"/>
      <c r="L13" s="103"/>
      <c r="M13" s="103"/>
      <c r="N13" s="103"/>
      <c r="O13" s="103"/>
      <c r="P13" s="103"/>
      <c r="Q13" s="103"/>
      <c r="R13" s="103"/>
    </row>
    <row r="14" spans="1:20" ht="15.6" x14ac:dyDescent="0.3">
      <c r="A14" s="174" t="s">
        <v>201</v>
      </c>
      <c r="B14" s="206">
        <v>9.2609999999999992</v>
      </c>
      <c r="C14" s="206">
        <v>7.63</v>
      </c>
      <c r="D14" s="206">
        <v>5.78</v>
      </c>
      <c r="E14" s="206">
        <v>72721915</v>
      </c>
      <c r="F14" s="174">
        <v>0</v>
      </c>
      <c r="G14" s="174">
        <v>1</v>
      </c>
      <c r="H14" s="174">
        <v>0</v>
      </c>
      <c r="I14" s="94" t="str">
        <f t="shared" si="0"/>
        <v xml:space="preserve">            ОВДП (10 - річні); 9,261%; 7,63р.</v>
      </c>
      <c r="J14" s="23">
        <f t="shared" si="1"/>
        <v>72721915</v>
      </c>
      <c r="K14" s="103"/>
      <c r="L14" s="103"/>
      <c r="M14" s="103"/>
      <c r="N14" s="103"/>
      <c r="O14" s="103"/>
      <c r="P14" s="103"/>
      <c r="Q14" s="103"/>
      <c r="R14" s="103"/>
    </row>
    <row r="15" spans="1:20" ht="15.6" x14ac:dyDescent="0.3">
      <c r="A15" s="174" t="s">
        <v>38</v>
      </c>
      <c r="B15" s="206">
        <v>11.114000000000001</v>
      </c>
      <c r="C15" s="206">
        <v>10.65</v>
      </c>
      <c r="D15" s="206">
        <v>6.6</v>
      </c>
      <c r="E15" s="206">
        <v>19033000</v>
      </c>
      <c r="F15" s="174">
        <v>0</v>
      </c>
      <c r="G15" s="174">
        <v>1</v>
      </c>
      <c r="H15" s="174">
        <v>0</v>
      </c>
      <c r="I15" s="94" t="str">
        <f t="shared" si="0"/>
        <v xml:space="preserve">            ОВДП (11 - річні); 11,114%; 10,65р.</v>
      </c>
      <c r="J15" s="23">
        <f t="shared" si="1"/>
        <v>19033000</v>
      </c>
      <c r="K15" s="103"/>
      <c r="L15" s="103"/>
      <c r="M15" s="103"/>
      <c r="N15" s="103"/>
      <c r="O15" s="103"/>
      <c r="P15" s="103"/>
      <c r="Q15" s="103"/>
      <c r="R15" s="103"/>
    </row>
    <row r="16" spans="1:20" ht="15.6" x14ac:dyDescent="0.3">
      <c r="A16" s="174" t="s">
        <v>168</v>
      </c>
      <c r="B16" s="206">
        <v>0</v>
      </c>
      <c r="C16" s="206">
        <v>0.73</v>
      </c>
      <c r="D16" s="206">
        <v>0.39</v>
      </c>
      <c r="E16" s="206">
        <v>37771855.740000002</v>
      </c>
      <c r="F16" s="174">
        <v>0</v>
      </c>
      <c r="G16" s="174">
        <v>1</v>
      </c>
      <c r="H16" s="174">
        <v>0</v>
      </c>
      <c r="I16" s="94" t="str">
        <f t="shared" si="0"/>
        <v xml:space="preserve">            ОВДП (12 - місячні); 0%; 0,73р.</v>
      </c>
      <c r="J16" s="23">
        <f t="shared" si="1"/>
        <v>37771855.740000002</v>
      </c>
      <c r="K16" s="103"/>
      <c r="L16" s="103"/>
      <c r="M16" s="103"/>
      <c r="N16" s="103"/>
      <c r="O16" s="103"/>
      <c r="P16" s="103"/>
      <c r="Q16" s="103"/>
      <c r="R16" s="103"/>
    </row>
    <row r="17" spans="1:18" ht="15.6" x14ac:dyDescent="0.3">
      <c r="A17" s="174" t="s">
        <v>84</v>
      </c>
      <c r="B17" s="206">
        <v>8.5139999999999993</v>
      </c>
      <c r="C17" s="206">
        <v>12.07</v>
      </c>
      <c r="D17" s="206">
        <v>8.6</v>
      </c>
      <c r="E17" s="206">
        <v>36500000</v>
      </c>
      <c r="F17" s="174">
        <v>0</v>
      </c>
      <c r="G17" s="174">
        <v>1</v>
      </c>
      <c r="H17" s="174">
        <v>0</v>
      </c>
      <c r="I17" s="94" t="str">
        <f t="shared" si="0"/>
        <v xml:space="preserve">            ОВДП (12 - річні); 8,514%; 12,07р.</v>
      </c>
      <c r="J17" s="23">
        <f t="shared" si="1"/>
        <v>36500000</v>
      </c>
      <c r="K17" s="103"/>
      <c r="L17" s="103"/>
      <c r="M17" s="103"/>
      <c r="N17" s="103"/>
      <c r="O17" s="103"/>
      <c r="P17" s="103"/>
      <c r="Q17" s="103"/>
      <c r="R17" s="103"/>
    </row>
    <row r="18" spans="1:18" ht="15.6" x14ac:dyDescent="0.3">
      <c r="A18" s="174" t="s">
        <v>138</v>
      </c>
      <c r="B18" s="206">
        <v>7.5970000000000004</v>
      </c>
      <c r="C18" s="206">
        <v>9.6999999999999993</v>
      </c>
      <c r="D18" s="206">
        <v>10.220000000000001</v>
      </c>
      <c r="E18" s="206">
        <v>28700001</v>
      </c>
      <c r="F18" s="174">
        <v>0</v>
      </c>
      <c r="G18" s="174">
        <v>1</v>
      </c>
      <c r="H18" s="174">
        <v>0</v>
      </c>
      <c r="I18" s="94" t="str">
        <f t="shared" si="0"/>
        <v xml:space="preserve">            ОВДП (13 - річні); 7,597%; 9,7р.</v>
      </c>
      <c r="J18" s="23">
        <f t="shared" si="1"/>
        <v>28700001</v>
      </c>
      <c r="K18" s="103"/>
      <c r="L18" s="103"/>
      <c r="M18" s="103"/>
      <c r="N18" s="103"/>
      <c r="O18" s="103"/>
      <c r="P18" s="103"/>
      <c r="Q18" s="103"/>
      <c r="R18" s="103"/>
    </row>
    <row r="19" spans="1:18" ht="15.6" x14ac:dyDescent="0.3">
      <c r="A19" s="174" t="s">
        <v>197</v>
      </c>
      <c r="B19" s="206">
        <v>7.4379999999999997</v>
      </c>
      <c r="C19" s="206">
        <v>11.6</v>
      </c>
      <c r="D19" s="206">
        <v>11.09</v>
      </c>
      <c r="E19" s="206">
        <v>46900000</v>
      </c>
      <c r="F19" s="174">
        <v>0</v>
      </c>
      <c r="G19" s="174">
        <v>1</v>
      </c>
      <c r="H19" s="174">
        <v>0</v>
      </c>
      <c r="I19" s="94" t="str">
        <f t="shared" si="0"/>
        <v xml:space="preserve">            ОВДП (14 - річні); 7,438%; 11,6р.</v>
      </c>
      <c r="J19" s="23">
        <f t="shared" si="1"/>
        <v>46900000</v>
      </c>
      <c r="K19" s="103"/>
      <c r="L19" s="103"/>
      <c r="M19" s="103"/>
      <c r="N19" s="103"/>
      <c r="O19" s="103"/>
      <c r="P19" s="103"/>
      <c r="Q19" s="103"/>
      <c r="R19" s="103"/>
    </row>
    <row r="20" spans="1:18" ht="15.6" x14ac:dyDescent="0.3">
      <c r="A20" s="174" t="s">
        <v>36</v>
      </c>
      <c r="B20" s="206">
        <v>8.4410000000000007</v>
      </c>
      <c r="C20" s="206">
        <v>14.28</v>
      </c>
      <c r="D20" s="206">
        <v>11.23</v>
      </c>
      <c r="E20" s="206">
        <v>93438657</v>
      </c>
      <c r="F20" s="174">
        <v>0</v>
      </c>
      <c r="G20" s="174">
        <v>1</v>
      </c>
      <c r="H20" s="174">
        <v>0</v>
      </c>
      <c r="I20" s="94" t="str">
        <f t="shared" si="0"/>
        <v xml:space="preserve">            ОВДП (15 - річні); 8,441%; 14,28р.</v>
      </c>
      <c r="J20" s="23">
        <f t="shared" si="1"/>
        <v>93438657</v>
      </c>
      <c r="K20" s="103"/>
      <c r="L20" s="103"/>
      <c r="M20" s="103"/>
      <c r="N20" s="103"/>
      <c r="O20" s="103"/>
      <c r="P20" s="103"/>
      <c r="Q20" s="103"/>
      <c r="R20" s="103"/>
    </row>
    <row r="21" spans="1:18" ht="15.6" x14ac:dyDescent="0.3">
      <c r="A21" s="174" t="s">
        <v>82</v>
      </c>
      <c r="B21" s="206">
        <v>8.5749999999999993</v>
      </c>
      <c r="C21" s="206">
        <v>15.85</v>
      </c>
      <c r="D21" s="206">
        <v>13.61</v>
      </c>
      <c r="E21" s="206">
        <v>12097744</v>
      </c>
      <c r="F21" s="174">
        <v>0</v>
      </c>
      <c r="G21" s="174">
        <v>1</v>
      </c>
      <c r="H21" s="174">
        <v>0</v>
      </c>
      <c r="I21" s="94" t="str">
        <f t="shared" si="0"/>
        <v xml:space="preserve">            ОВДП (16 - річні); 8,575%; 15,85р.</v>
      </c>
      <c r="J21" s="23">
        <f t="shared" si="1"/>
        <v>12097744</v>
      </c>
      <c r="K21" s="103"/>
      <c r="L21" s="103"/>
      <c r="M21" s="103"/>
      <c r="N21" s="103"/>
      <c r="O21" s="103"/>
      <c r="P21" s="103"/>
      <c r="Q21" s="103"/>
      <c r="R21" s="103"/>
    </row>
    <row r="22" spans="1:18" ht="15.6" x14ac:dyDescent="0.3">
      <c r="A22" s="160" t="s">
        <v>129</v>
      </c>
      <c r="B22" s="181">
        <v>8.3650000000000002</v>
      </c>
      <c r="C22" s="181">
        <v>16.850000000000001</v>
      </c>
      <c r="D22" s="181">
        <v>14.61</v>
      </c>
      <c r="E22" s="181">
        <v>12097744</v>
      </c>
      <c r="F22" s="174">
        <v>0</v>
      </c>
      <c r="G22" s="174">
        <v>1</v>
      </c>
      <c r="H22" s="174">
        <v>0</v>
      </c>
      <c r="I22" s="94" t="str">
        <f t="shared" si="0"/>
        <v xml:space="preserve">            ОВДП (17 - річні); 8,365%; 16,85р.</v>
      </c>
      <c r="J22" s="23">
        <f t="shared" si="1"/>
        <v>12097744</v>
      </c>
      <c r="K22" s="103"/>
      <c r="L22" s="103"/>
      <c r="M22" s="103"/>
      <c r="N22" s="103"/>
      <c r="O22" s="103"/>
      <c r="P22" s="103"/>
      <c r="Q22" s="103"/>
      <c r="R22" s="103"/>
    </row>
    <row r="23" spans="1:18" ht="15.6" x14ac:dyDescent="0.3">
      <c r="A23" s="174" t="s">
        <v>21</v>
      </c>
      <c r="B23" s="206">
        <v>5.8369999999999997</v>
      </c>
      <c r="C23" s="206">
        <v>1.24</v>
      </c>
      <c r="D23" s="206">
        <v>0.43</v>
      </c>
      <c r="E23" s="206">
        <v>31401890.640000001</v>
      </c>
      <c r="F23" s="174">
        <v>0</v>
      </c>
      <c r="G23" s="174">
        <v>1</v>
      </c>
      <c r="H23" s="174">
        <v>0</v>
      </c>
      <c r="I23" s="94" t="str">
        <f t="shared" si="0"/>
        <v xml:space="preserve">            ОВДП (18 - місячні); 5,837%; 1,24р.</v>
      </c>
      <c r="J23" s="23">
        <f t="shared" si="1"/>
        <v>31401890.640000001</v>
      </c>
      <c r="K23" s="103"/>
      <c r="L23" s="103"/>
      <c r="M23" s="103"/>
      <c r="N23" s="103"/>
      <c r="O23" s="103"/>
      <c r="P23" s="103"/>
      <c r="Q23" s="103"/>
      <c r="R23" s="103"/>
    </row>
    <row r="24" spans="1:18" ht="15.6" x14ac:dyDescent="0.3">
      <c r="A24" s="174" t="s">
        <v>189</v>
      </c>
      <c r="B24" s="206">
        <v>8.17</v>
      </c>
      <c r="C24" s="206">
        <v>17.850000000000001</v>
      </c>
      <c r="D24" s="206">
        <v>15.61</v>
      </c>
      <c r="E24" s="206">
        <v>12097744</v>
      </c>
      <c r="F24" s="174">
        <v>0</v>
      </c>
      <c r="G24" s="174">
        <v>1</v>
      </c>
      <c r="H24" s="174">
        <v>0</v>
      </c>
      <c r="I24" s="94" t="str">
        <f t="shared" si="0"/>
        <v xml:space="preserve">            ОВДП (18 - річні); 8,17%; 17,85р.</v>
      </c>
      <c r="J24" s="23">
        <f t="shared" si="1"/>
        <v>12097744</v>
      </c>
      <c r="K24" s="103"/>
      <c r="L24" s="103"/>
      <c r="M24" s="103"/>
      <c r="N24" s="103"/>
      <c r="O24" s="103"/>
      <c r="P24" s="103"/>
      <c r="Q24" s="103"/>
      <c r="R24" s="103"/>
    </row>
    <row r="25" spans="1:18" ht="15.6" x14ac:dyDescent="0.3">
      <c r="A25" s="160" t="s">
        <v>182</v>
      </c>
      <c r="B25" s="181">
        <v>9.6999999999999993</v>
      </c>
      <c r="C25" s="181">
        <v>18.850000000000001</v>
      </c>
      <c r="D25" s="181">
        <v>16.61</v>
      </c>
      <c r="E25" s="181">
        <v>12097744</v>
      </c>
      <c r="F25" s="174">
        <v>0</v>
      </c>
      <c r="G25" s="174">
        <v>1</v>
      </c>
      <c r="H25" s="174">
        <v>0</v>
      </c>
      <c r="I25" s="94" t="str">
        <f t="shared" si="0"/>
        <v xml:space="preserve">            ОВДП (19 - річні); 9,7%; 18,85р.</v>
      </c>
      <c r="J25" s="23">
        <f t="shared" si="1"/>
        <v>12097744</v>
      </c>
      <c r="K25" s="103"/>
      <c r="L25" s="103"/>
      <c r="M25" s="103"/>
      <c r="N25" s="103"/>
      <c r="O25" s="103"/>
      <c r="P25" s="103"/>
      <c r="Q25" s="103"/>
      <c r="R25" s="103"/>
    </row>
    <row r="26" spans="1:18" ht="15.6" x14ac:dyDescent="0.3">
      <c r="A26" s="160" t="s">
        <v>193</v>
      </c>
      <c r="B26" s="181">
        <v>11.351000000000001</v>
      </c>
      <c r="C26" s="181">
        <v>1.8</v>
      </c>
      <c r="D26" s="181">
        <v>1.26</v>
      </c>
      <c r="E26" s="181">
        <v>47236592.869999997</v>
      </c>
      <c r="F26" s="174">
        <v>0</v>
      </c>
      <c r="G26" s="174">
        <v>1</v>
      </c>
      <c r="H26" s="174">
        <v>0</v>
      </c>
      <c r="I26" s="94" t="str">
        <f t="shared" si="0"/>
        <v xml:space="preserve">            ОВДП (2 - річні); 11,351%; 1,8р.</v>
      </c>
      <c r="J26" s="23">
        <f t="shared" si="1"/>
        <v>47236592.869999997</v>
      </c>
      <c r="K26" s="103"/>
      <c r="L26" s="103"/>
      <c r="M26" s="103"/>
      <c r="N26" s="103"/>
      <c r="O26" s="103"/>
      <c r="P26" s="103"/>
      <c r="Q26" s="103"/>
      <c r="R26" s="103"/>
    </row>
    <row r="27" spans="1:18" ht="15.6" x14ac:dyDescent="0.3">
      <c r="A27" s="174" t="s">
        <v>139</v>
      </c>
      <c r="B27" s="206">
        <v>9.6999999999999993</v>
      </c>
      <c r="C27" s="206">
        <v>19.850000000000001</v>
      </c>
      <c r="D27" s="206">
        <v>17.61</v>
      </c>
      <c r="E27" s="206">
        <v>12097744</v>
      </c>
      <c r="F27" s="174">
        <v>0</v>
      </c>
      <c r="G27" s="174">
        <v>1</v>
      </c>
      <c r="H27" s="174">
        <v>0</v>
      </c>
      <c r="I27" s="94" t="str">
        <f t="shared" si="0"/>
        <v xml:space="preserve">            ОВДП (20 - річні); 9,7%; 19,85р.</v>
      </c>
      <c r="J27" s="23">
        <f t="shared" si="1"/>
        <v>12097744</v>
      </c>
      <c r="K27" s="103"/>
      <c r="L27" s="103"/>
      <c r="M27" s="103"/>
      <c r="N27" s="103"/>
      <c r="O27" s="103"/>
      <c r="P27" s="103"/>
      <c r="Q27" s="103"/>
      <c r="R27" s="103"/>
    </row>
    <row r="28" spans="1:18" ht="15.6" x14ac:dyDescent="0.3">
      <c r="A28" s="174" t="s">
        <v>104</v>
      </c>
      <c r="B28" s="206">
        <v>9.6999999999999993</v>
      </c>
      <c r="C28" s="206">
        <v>20.85</v>
      </c>
      <c r="D28" s="206">
        <v>18.61</v>
      </c>
      <c r="E28" s="206">
        <v>12097744</v>
      </c>
      <c r="F28" s="174">
        <v>0</v>
      </c>
      <c r="G28" s="174">
        <v>1</v>
      </c>
      <c r="H28" s="174">
        <v>0</v>
      </c>
      <c r="I28" s="94" t="str">
        <f t="shared" si="0"/>
        <v xml:space="preserve">            ОВДП (21-річні); 9,7%; 20,85р.</v>
      </c>
      <c r="J28" s="23">
        <f t="shared" si="1"/>
        <v>12097744</v>
      </c>
      <c r="K28" s="103"/>
      <c r="L28" s="103"/>
      <c r="M28" s="103"/>
      <c r="N28" s="103"/>
      <c r="O28" s="103"/>
      <c r="P28" s="103"/>
      <c r="Q28" s="103"/>
      <c r="R28" s="103"/>
    </row>
    <row r="29" spans="1:18" ht="15.6" x14ac:dyDescent="0.3">
      <c r="A29" s="174" t="s">
        <v>161</v>
      </c>
      <c r="B29" s="206">
        <v>9.6999999999999993</v>
      </c>
      <c r="C29" s="206">
        <v>21.85</v>
      </c>
      <c r="D29" s="206">
        <v>19.61</v>
      </c>
      <c r="E29" s="206">
        <v>12097744</v>
      </c>
      <c r="F29" s="174">
        <v>0</v>
      </c>
      <c r="G29" s="174">
        <v>1</v>
      </c>
      <c r="H29" s="174">
        <v>0</v>
      </c>
      <c r="I29" s="94" t="str">
        <f t="shared" si="0"/>
        <v xml:space="preserve">            ОВДП (22-річні); 9,7%; 21,85р.</v>
      </c>
      <c r="J29" s="23">
        <f t="shared" si="1"/>
        <v>12097744</v>
      </c>
      <c r="K29" s="103"/>
      <c r="L29" s="103"/>
      <c r="M29" s="103"/>
      <c r="N29" s="103"/>
      <c r="O29" s="103"/>
      <c r="P29" s="103"/>
      <c r="Q29" s="103"/>
      <c r="R29" s="103"/>
    </row>
    <row r="30" spans="1:18" ht="15.6" x14ac:dyDescent="0.3">
      <c r="A30" s="174" t="s">
        <v>155</v>
      </c>
      <c r="B30" s="206">
        <v>9.6999999999999993</v>
      </c>
      <c r="C30" s="206">
        <v>22.85</v>
      </c>
      <c r="D30" s="206">
        <v>20.61</v>
      </c>
      <c r="E30" s="206">
        <v>12097744</v>
      </c>
      <c r="F30" s="174">
        <v>0</v>
      </c>
      <c r="G30" s="174">
        <v>1</v>
      </c>
      <c r="H30" s="174">
        <v>0</v>
      </c>
      <c r="I30" s="94" t="str">
        <f t="shared" si="0"/>
        <v xml:space="preserve">            ОВДП (23-річні); 9,7%; 22,85р.</v>
      </c>
      <c r="J30" s="23">
        <f t="shared" si="1"/>
        <v>12097744</v>
      </c>
      <c r="K30" s="103"/>
      <c r="L30" s="103"/>
      <c r="M30" s="103"/>
      <c r="N30" s="103"/>
      <c r="O30" s="103"/>
      <c r="P30" s="103"/>
      <c r="Q30" s="103"/>
      <c r="R30" s="103"/>
    </row>
    <row r="31" spans="1:18" ht="15.6" x14ac:dyDescent="0.3">
      <c r="A31" s="174" t="s">
        <v>206</v>
      </c>
      <c r="B31" s="206">
        <v>9.6999999999999993</v>
      </c>
      <c r="C31" s="206">
        <v>23.85</v>
      </c>
      <c r="D31" s="206">
        <v>21.61</v>
      </c>
      <c r="E31" s="206">
        <v>12097744</v>
      </c>
      <c r="F31" s="174">
        <v>0</v>
      </c>
      <c r="G31" s="174">
        <v>1</v>
      </c>
      <c r="H31" s="174">
        <v>0</v>
      </c>
      <c r="I31" s="94" t="str">
        <f t="shared" si="0"/>
        <v xml:space="preserve">            ОВДП (24-річні); 9,7%; 23,85р.</v>
      </c>
      <c r="J31" s="23">
        <f t="shared" si="1"/>
        <v>12097744</v>
      </c>
      <c r="K31" s="103"/>
      <c r="L31" s="103"/>
      <c r="M31" s="103"/>
      <c r="N31" s="103"/>
      <c r="O31" s="103"/>
      <c r="P31" s="103"/>
      <c r="Q31" s="103"/>
      <c r="R31" s="103"/>
    </row>
    <row r="32" spans="1:18" ht="15.6" x14ac:dyDescent="0.3">
      <c r="A32" s="174" t="s">
        <v>42</v>
      </c>
      <c r="B32" s="206">
        <v>9.6999999999999993</v>
      </c>
      <c r="C32" s="206">
        <v>24.85</v>
      </c>
      <c r="D32" s="206">
        <v>22.61</v>
      </c>
      <c r="E32" s="206">
        <v>12097744</v>
      </c>
      <c r="F32" s="174">
        <v>0</v>
      </c>
      <c r="G32" s="174">
        <v>1</v>
      </c>
      <c r="H32" s="174">
        <v>0</v>
      </c>
      <c r="I32" s="94" t="str">
        <f t="shared" si="0"/>
        <v xml:space="preserve">            ОВДП (25-річні); 9,7%; 24,85р.</v>
      </c>
      <c r="J32" s="23">
        <f t="shared" si="1"/>
        <v>12097744</v>
      </c>
      <c r="K32" s="103"/>
      <c r="L32" s="103"/>
      <c r="M32" s="103"/>
      <c r="N32" s="103"/>
      <c r="O32" s="103"/>
      <c r="P32" s="103"/>
      <c r="Q32" s="103"/>
      <c r="R32" s="103"/>
    </row>
    <row r="33" spans="1:18" ht="15.6" x14ac:dyDescent="0.3">
      <c r="A33" s="174" t="s">
        <v>86</v>
      </c>
      <c r="B33" s="206">
        <v>9.6999999999999993</v>
      </c>
      <c r="C33" s="206">
        <v>25.85</v>
      </c>
      <c r="D33" s="206">
        <v>23.61</v>
      </c>
      <c r="E33" s="206">
        <v>12097744</v>
      </c>
      <c r="F33" s="174">
        <v>0</v>
      </c>
      <c r="G33" s="174">
        <v>1</v>
      </c>
      <c r="H33" s="174">
        <v>0</v>
      </c>
      <c r="I33" s="94" t="str">
        <f t="shared" si="0"/>
        <v xml:space="preserve">            ОВДП (26-річні); 9,7%; 25,85р.</v>
      </c>
      <c r="J33" s="23">
        <f t="shared" si="1"/>
        <v>12097744</v>
      </c>
      <c r="K33" s="103"/>
      <c r="L33" s="103"/>
      <c r="M33" s="103"/>
      <c r="N33" s="103"/>
      <c r="O33" s="103"/>
      <c r="P33" s="103"/>
      <c r="Q33" s="103"/>
      <c r="R33" s="103"/>
    </row>
    <row r="34" spans="1:18" ht="15.6" x14ac:dyDescent="0.3">
      <c r="A34" s="174" t="s">
        <v>134</v>
      </c>
      <c r="B34" s="206">
        <v>9.6999999999999993</v>
      </c>
      <c r="C34" s="206">
        <v>26.85</v>
      </c>
      <c r="D34" s="206">
        <v>24.61</v>
      </c>
      <c r="E34" s="206">
        <v>12097744</v>
      </c>
      <c r="F34" s="174">
        <v>0</v>
      </c>
      <c r="G34" s="174">
        <v>1</v>
      </c>
      <c r="H34" s="174">
        <v>0</v>
      </c>
      <c r="I34" s="94" t="str">
        <f t="shared" si="0"/>
        <v xml:space="preserve">            ОВДП (27-річні); 9,7%; 26,85р.</v>
      </c>
      <c r="J34" s="23">
        <f t="shared" si="1"/>
        <v>12097744</v>
      </c>
      <c r="K34" s="103"/>
      <c r="L34" s="103"/>
      <c r="M34" s="103"/>
      <c r="N34" s="103"/>
      <c r="O34" s="103"/>
      <c r="P34" s="103"/>
      <c r="Q34" s="103"/>
      <c r="R34" s="103"/>
    </row>
    <row r="35" spans="1:18" ht="15.6" x14ac:dyDescent="0.3">
      <c r="A35" s="174" t="s">
        <v>190</v>
      </c>
      <c r="B35" s="206">
        <v>9.6999999999999993</v>
      </c>
      <c r="C35" s="206">
        <v>27.85</v>
      </c>
      <c r="D35" s="206">
        <v>25.61</v>
      </c>
      <c r="E35" s="206">
        <v>12097744</v>
      </c>
      <c r="F35" s="174">
        <v>0</v>
      </c>
      <c r="G35" s="174">
        <v>1</v>
      </c>
      <c r="H35" s="174">
        <v>0</v>
      </c>
      <c r="I35" s="94" t="str">
        <f t="shared" si="0"/>
        <v xml:space="preserve">            ОВДП (28-річні); 9,7%; 27,85р.</v>
      </c>
      <c r="J35" s="23">
        <f t="shared" si="1"/>
        <v>12097744</v>
      </c>
      <c r="K35" s="103"/>
      <c r="L35" s="103"/>
      <c r="M35" s="103"/>
      <c r="N35" s="103"/>
      <c r="O35" s="103"/>
      <c r="P35" s="103"/>
      <c r="Q35" s="103"/>
      <c r="R35" s="103"/>
    </row>
    <row r="36" spans="1:18" ht="15.6" x14ac:dyDescent="0.3">
      <c r="A36" s="174" t="s">
        <v>181</v>
      </c>
      <c r="B36" s="206">
        <v>9.6999999999999993</v>
      </c>
      <c r="C36" s="206">
        <v>28.85</v>
      </c>
      <c r="D36" s="206">
        <v>26.61</v>
      </c>
      <c r="E36" s="206">
        <v>12097744</v>
      </c>
      <c r="F36" s="174">
        <v>0</v>
      </c>
      <c r="G36" s="174">
        <v>1</v>
      </c>
      <c r="H36" s="174">
        <v>0</v>
      </c>
      <c r="I36" s="94" t="str">
        <f t="shared" si="0"/>
        <v xml:space="preserve">            ОВДП (29-річні); 9,7%; 28,85р.</v>
      </c>
      <c r="J36" s="23">
        <f t="shared" si="1"/>
        <v>12097744</v>
      </c>
      <c r="K36" s="103"/>
      <c r="L36" s="103"/>
      <c r="M36" s="103"/>
      <c r="N36" s="103"/>
      <c r="O36" s="103"/>
      <c r="P36" s="103"/>
      <c r="Q36" s="103"/>
      <c r="R36" s="103"/>
    </row>
    <row r="37" spans="1:18" ht="15.6" x14ac:dyDescent="0.3">
      <c r="A37" s="174" t="s">
        <v>7</v>
      </c>
      <c r="B37" s="206">
        <v>0</v>
      </c>
      <c r="C37" s="206">
        <v>0</v>
      </c>
      <c r="D37" s="206">
        <v>0</v>
      </c>
      <c r="E37" s="206">
        <v>0</v>
      </c>
      <c r="F37" s="174">
        <v>0</v>
      </c>
      <c r="G37" s="174">
        <v>1</v>
      </c>
      <c r="H37" s="174">
        <v>0</v>
      </c>
      <c r="I37" s="94" t="str">
        <f t="shared" si="0"/>
        <v xml:space="preserve">            ОВДП (3 - місячні); 0%; 0р.</v>
      </c>
      <c r="J37" s="23">
        <f t="shared" si="1"/>
        <v>0</v>
      </c>
      <c r="K37" s="103"/>
      <c r="L37" s="103"/>
      <c r="M37" s="103"/>
      <c r="N37" s="103"/>
      <c r="O37" s="103"/>
      <c r="P37" s="103"/>
      <c r="Q37" s="103"/>
      <c r="R37" s="103"/>
    </row>
    <row r="38" spans="1:18" ht="15.6" x14ac:dyDescent="0.3">
      <c r="A38" s="174" t="s">
        <v>33</v>
      </c>
      <c r="B38" s="206">
        <v>12.2</v>
      </c>
      <c r="C38" s="206">
        <v>2.2599999999999998</v>
      </c>
      <c r="D38" s="206">
        <v>1.0900000000000001</v>
      </c>
      <c r="E38" s="206">
        <v>79853823.189999998</v>
      </c>
      <c r="F38" s="174">
        <v>0</v>
      </c>
      <c r="G38" s="174">
        <v>1</v>
      </c>
      <c r="H38" s="174">
        <v>0</v>
      </c>
      <c r="I38" s="94" t="str">
        <f t="shared" si="0"/>
        <v xml:space="preserve">            ОВДП (3 - річні); 12,2%; 2,26р.</v>
      </c>
      <c r="J38" s="23">
        <f t="shared" si="1"/>
        <v>79853823.189999998</v>
      </c>
      <c r="K38" s="103"/>
      <c r="L38" s="103"/>
      <c r="M38" s="103"/>
      <c r="N38" s="103"/>
      <c r="O38" s="103"/>
      <c r="P38" s="103"/>
      <c r="Q38" s="103"/>
      <c r="R38" s="103"/>
    </row>
    <row r="39" spans="1:18" ht="15.6" x14ac:dyDescent="0.3">
      <c r="A39" s="174" t="s">
        <v>192</v>
      </c>
      <c r="B39" s="206">
        <v>9.6999999999999993</v>
      </c>
      <c r="C39" s="206">
        <v>29.85</v>
      </c>
      <c r="D39" s="206">
        <v>27.61</v>
      </c>
      <c r="E39" s="206">
        <v>12097751</v>
      </c>
      <c r="F39" s="174">
        <v>0</v>
      </c>
      <c r="G39" s="174">
        <v>1</v>
      </c>
      <c r="H39" s="174">
        <v>0</v>
      </c>
      <c r="I39" s="94" t="str">
        <f t="shared" si="0"/>
        <v xml:space="preserve">            ОВДП (30-річні); 9,7%; 29,85р.</v>
      </c>
      <c r="J39" s="23">
        <f t="shared" si="1"/>
        <v>12097751</v>
      </c>
      <c r="K39" s="103"/>
      <c r="L39" s="103"/>
      <c r="M39" s="103"/>
      <c r="N39" s="103"/>
      <c r="O39" s="103"/>
      <c r="P39" s="103"/>
      <c r="Q39" s="103"/>
      <c r="R39" s="103"/>
    </row>
    <row r="40" spans="1:18" ht="15.6" x14ac:dyDescent="0.3">
      <c r="A40" s="174" t="s">
        <v>80</v>
      </c>
      <c r="B40" s="206">
        <v>11.688000000000001</v>
      </c>
      <c r="C40" s="206">
        <v>3.12</v>
      </c>
      <c r="D40" s="206">
        <v>3.89</v>
      </c>
      <c r="E40" s="206">
        <v>7030000</v>
      </c>
      <c r="F40" s="174">
        <v>0</v>
      </c>
      <c r="G40" s="174">
        <v>1</v>
      </c>
      <c r="H40" s="174">
        <v>0</v>
      </c>
      <c r="I40" s="94" t="str">
        <f t="shared" si="0"/>
        <v xml:space="preserve">            ОВДП (4 - річні); 11,688%; 3,12р.</v>
      </c>
      <c r="J40" s="23">
        <f t="shared" si="1"/>
        <v>7030000</v>
      </c>
      <c r="K40" s="103"/>
      <c r="L40" s="103"/>
      <c r="M40" s="103"/>
      <c r="N40" s="103"/>
      <c r="O40" s="103"/>
      <c r="P40" s="103"/>
      <c r="Q40" s="103"/>
      <c r="R40" s="103"/>
    </row>
    <row r="41" spans="1:18" ht="15.6" x14ac:dyDescent="0.3">
      <c r="A41" s="174" t="s">
        <v>127</v>
      </c>
      <c r="B41" s="206">
        <v>14.598000000000001</v>
      </c>
      <c r="C41" s="206">
        <v>3.61</v>
      </c>
      <c r="D41" s="206">
        <v>1.84</v>
      </c>
      <c r="E41" s="206">
        <v>46557594</v>
      </c>
      <c r="F41" s="174">
        <v>0</v>
      </c>
      <c r="G41" s="174">
        <v>1</v>
      </c>
      <c r="H41" s="174">
        <v>0</v>
      </c>
      <c r="I41" s="94" t="str">
        <f t="shared" si="0"/>
        <v xml:space="preserve">            ОВДП (5 - річні); 14,598%; 3,61р.</v>
      </c>
      <c r="J41" s="23">
        <f t="shared" si="1"/>
        <v>46557594</v>
      </c>
      <c r="K41" s="103"/>
      <c r="L41" s="103"/>
      <c r="M41" s="103"/>
      <c r="N41" s="103"/>
      <c r="O41" s="103"/>
      <c r="P41" s="103"/>
      <c r="Q41" s="103"/>
      <c r="R41" s="103"/>
    </row>
    <row r="42" spans="1:18" ht="15.6" x14ac:dyDescent="0.3">
      <c r="A42" s="174" t="s">
        <v>41</v>
      </c>
      <c r="B42" s="206">
        <v>0</v>
      </c>
      <c r="C42" s="206">
        <v>0</v>
      </c>
      <c r="D42" s="206">
        <v>0</v>
      </c>
      <c r="E42" s="206">
        <v>0</v>
      </c>
      <c r="F42" s="174">
        <v>0</v>
      </c>
      <c r="G42" s="174">
        <v>1</v>
      </c>
      <c r="H42" s="174">
        <v>0</v>
      </c>
      <c r="I42" s="94" t="str">
        <f t="shared" si="0"/>
        <v xml:space="preserve">            ОВДП (6 - місячні); 0%; 0р.</v>
      </c>
      <c r="J42" s="23">
        <f t="shared" si="1"/>
        <v>0</v>
      </c>
      <c r="K42" s="103"/>
      <c r="L42" s="103"/>
      <c r="M42" s="103"/>
      <c r="N42" s="103"/>
      <c r="O42" s="103"/>
      <c r="P42" s="103"/>
      <c r="Q42" s="103"/>
      <c r="R42" s="103"/>
    </row>
    <row r="43" spans="1:18" ht="15.6" x14ac:dyDescent="0.3">
      <c r="A43" s="174" t="s">
        <v>120</v>
      </c>
      <c r="B43" s="206">
        <v>15.615</v>
      </c>
      <c r="C43" s="206">
        <v>5.29</v>
      </c>
      <c r="D43" s="206">
        <v>4.59</v>
      </c>
      <c r="E43" s="206">
        <v>39665256</v>
      </c>
      <c r="F43" s="174">
        <v>0</v>
      </c>
      <c r="G43" s="174">
        <v>1</v>
      </c>
      <c r="H43" s="174">
        <v>0</v>
      </c>
      <c r="I43" s="94" t="str">
        <f t="shared" si="0"/>
        <v xml:space="preserve">            ОВДП (6 - річні); 15,615%; 5,29р.</v>
      </c>
      <c r="J43" s="23">
        <f t="shared" si="1"/>
        <v>39665256</v>
      </c>
      <c r="K43" s="103"/>
      <c r="L43" s="103"/>
      <c r="M43" s="103"/>
      <c r="N43" s="103"/>
      <c r="O43" s="103"/>
      <c r="P43" s="103"/>
      <c r="Q43" s="103"/>
      <c r="R43" s="103"/>
    </row>
    <row r="44" spans="1:18" ht="15.6" x14ac:dyDescent="0.3">
      <c r="A44" s="174" t="s">
        <v>180</v>
      </c>
      <c r="B44" s="206">
        <v>12.454000000000001</v>
      </c>
      <c r="C44" s="206">
        <v>5.58</v>
      </c>
      <c r="D44" s="206">
        <v>1.87</v>
      </c>
      <c r="E44" s="206">
        <v>23602312</v>
      </c>
      <c r="F44" s="174">
        <v>0</v>
      </c>
      <c r="G44" s="174">
        <v>1</v>
      </c>
      <c r="H44" s="174">
        <v>0</v>
      </c>
      <c r="I44" s="94" t="str">
        <f t="shared" si="0"/>
        <v xml:space="preserve">            ОВДП (7 - річні); 12,454%; 5,58р.</v>
      </c>
      <c r="J44" s="23">
        <f t="shared" si="1"/>
        <v>23602312</v>
      </c>
      <c r="K44" s="103"/>
      <c r="L44" s="103"/>
      <c r="M44" s="103"/>
      <c r="N44" s="103"/>
      <c r="O44" s="103"/>
      <c r="P44" s="103"/>
      <c r="Q44" s="103"/>
      <c r="R44" s="103"/>
    </row>
    <row r="45" spans="1:18" ht="15.6" x14ac:dyDescent="0.3">
      <c r="A45" s="174" t="s">
        <v>19</v>
      </c>
      <c r="B45" s="206">
        <v>13.356</v>
      </c>
      <c r="C45" s="206">
        <v>7.42</v>
      </c>
      <c r="D45" s="206">
        <v>3.25</v>
      </c>
      <c r="E45" s="206">
        <v>17500000</v>
      </c>
      <c r="F45" s="174">
        <v>0</v>
      </c>
      <c r="G45" s="174">
        <v>1</v>
      </c>
      <c r="H45" s="174">
        <v>0</v>
      </c>
      <c r="I45" s="94" t="str">
        <f t="shared" si="0"/>
        <v xml:space="preserve">            ОВДП (8 - річні); 13,356%; 7,42р.</v>
      </c>
      <c r="J45" s="23">
        <f t="shared" si="1"/>
        <v>17500000</v>
      </c>
      <c r="K45" s="103"/>
      <c r="L45" s="103"/>
      <c r="M45" s="103"/>
      <c r="N45" s="103"/>
      <c r="O45" s="103"/>
      <c r="P45" s="103"/>
      <c r="Q45" s="103"/>
      <c r="R45" s="103"/>
    </row>
    <row r="46" spans="1:18" ht="15.6" x14ac:dyDescent="0.3">
      <c r="A46" s="174" t="s">
        <v>124</v>
      </c>
      <c r="B46" s="206">
        <v>0</v>
      </c>
      <c r="C46" s="206">
        <v>0</v>
      </c>
      <c r="D46" s="206">
        <v>0</v>
      </c>
      <c r="E46" s="206">
        <v>0</v>
      </c>
      <c r="F46" s="174">
        <v>0</v>
      </c>
      <c r="G46" s="174">
        <v>1</v>
      </c>
      <c r="H46" s="174">
        <v>0</v>
      </c>
      <c r="I46" s="94" t="str">
        <f t="shared" si="0"/>
        <v xml:space="preserve">            ОВДП (9 - місячні); 0%; 0р.</v>
      </c>
      <c r="J46" s="23">
        <f t="shared" si="1"/>
        <v>0</v>
      </c>
      <c r="K46" s="103"/>
      <c r="L46" s="103"/>
      <c r="M46" s="103"/>
      <c r="N46" s="103"/>
      <c r="O46" s="103"/>
      <c r="P46" s="103"/>
      <c r="Q46" s="103"/>
      <c r="R46" s="103"/>
    </row>
    <row r="47" spans="1:18" ht="15.6" x14ac:dyDescent="0.3">
      <c r="A47" s="174" t="s">
        <v>68</v>
      </c>
      <c r="B47" s="206">
        <v>12.132999999999999</v>
      </c>
      <c r="C47" s="206">
        <v>6.99</v>
      </c>
      <c r="D47" s="206">
        <v>4.9000000000000004</v>
      </c>
      <c r="E47" s="206">
        <v>18000000</v>
      </c>
      <c r="F47" s="174">
        <v>0</v>
      </c>
      <c r="G47" s="174">
        <v>1</v>
      </c>
      <c r="H47" s="174">
        <v>0</v>
      </c>
      <c r="I47" s="94" t="str">
        <f t="shared" si="0"/>
        <v xml:space="preserve">            ОВДП (9 - річні); 12,133%; 6,99р.</v>
      </c>
      <c r="J47" s="23">
        <f t="shared" si="1"/>
        <v>18000000</v>
      </c>
      <c r="K47" s="103"/>
      <c r="L47" s="103"/>
      <c r="M47" s="103"/>
      <c r="N47" s="103"/>
      <c r="O47" s="103"/>
      <c r="P47" s="103"/>
      <c r="Q47" s="103"/>
      <c r="R47" s="103"/>
    </row>
    <row r="48" spans="1:18" ht="15.6" x14ac:dyDescent="0.3">
      <c r="A48" s="174" t="s">
        <v>30</v>
      </c>
      <c r="B48" s="206">
        <v>0</v>
      </c>
      <c r="C48" s="206">
        <v>0</v>
      </c>
      <c r="D48" s="206">
        <v>0</v>
      </c>
      <c r="E48" s="206">
        <v>0</v>
      </c>
      <c r="F48" s="174">
        <v>0</v>
      </c>
      <c r="G48" s="174">
        <v>1</v>
      </c>
      <c r="H48" s="174">
        <v>0</v>
      </c>
      <c r="I48" s="94" t="str">
        <f t="shared" si="0"/>
        <v xml:space="preserve">            Казначейські зобов'язання; 0%; 0р.</v>
      </c>
      <c r="J48" s="23">
        <f t="shared" si="1"/>
        <v>0</v>
      </c>
      <c r="K48" s="103"/>
      <c r="L48" s="103"/>
      <c r="M48" s="103"/>
      <c r="N48" s="103"/>
      <c r="O48" s="103"/>
      <c r="P48" s="103"/>
      <c r="Q48" s="103"/>
      <c r="R48" s="103"/>
    </row>
    <row r="49" spans="1:18" ht="15.6" x14ac:dyDescent="0.3">
      <c r="A49" s="174" t="s">
        <v>59</v>
      </c>
      <c r="B49" s="206">
        <v>4.5590000000000002</v>
      </c>
      <c r="C49" s="206">
        <v>14.41</v>
      </c>
      <c r="D49" s="206">
        <v>9.1300000000000008</v>
      </c>
      <c r="E49" s="206">
        <v>930684300.69000006</v>
      </c>
      <c r="F49" s="174">
        <v>1</v>
      </c>
      <c r="G49" s="174">
        <v>0</v>
      </c>
      <c r="H49" s="174">
        <v>0</v>
      </c>
      <c r="I49" s="94" t="str">
        <f t="shared" si="0"/>
        <v xml:space="preserve">      Державний зовнішній борг; 4,559%; 14,41р.</v>
      </c>
      <c r="J49" s="23">
        <f t="shared" si="1"/>
        <v>930684300.69000006</v>
      </c>
      <c r="K49" s="103"/>
      <c r="L49" s="103"/>
      <c r="M49" s="103"/>
      <c r="N49" s="103"/>
      <c r="O49" s="103"/>
      <c r="P49" s="103"/>
      <c r="Q49" s="103"/>
      <c r="R49" s="103"/>
    </row>
    <row r="50" spans="1:18" ht="15.6" x14ac:dyDescent="0.3">
      <c r="A50" s="174" t="s">
        <v>204</v>
      </c>
      <c r="B50" s="206">
        <v>6.9180000000000001</v>
      </c>
      <c r="C50" s="206">
        <v>12.89</v>
      </c>
      <c r="D50" s="206">
        <v>8.98</v>
      </c>
      <c r="E50" s="206">
        <v>527525707.60000002</v>
      </c>
      <c r="F50" s="174">
        <v>0</v>
      </c>
      <c r="G50" s="174">
        <v>0</v>
      </c>
      <c r="H50" s="174">
        <v>0</v>
      </c>
      <c r="I50" s="94" t="str">
        <f t="shared" si="0"/>
        <v xml:space="preserve">         в т.ч. ОЗДП; 6,918%; 12,89р.</v>
      </c>
      <c r="J50" s="23">
        <f t="shared" si="1"/>
        <v>527525707.60000002</v>
      </c>
      <c r="K50" s="103"/>
      <c r="L50" s="103"/>
      <c r="M50" s="103"/>
      <c r="N50" s="103"/>
      <c r="O50" s="103"/>
      <c r="P50" s="103"/>
      <c r="Q50" s="103"/>
      <c r="R50" s="103"/>
    </row>
    <row r="51" spans="1:18" ht="15.6" x14ac:dyDescent="0.3">
      <c r="A51" s="174" t="s">
        <v>65</v>
      </c>
      <c r="B51" s="206">
        <v>3.1709999999999998</v>
      </c>
      <c r="C51" s="206">
        <v>8.84</v>
      </c>
      <c r="D51" s="206">
        <v>4.25</v>
      </c>
      <c r="E51" s="206">
        <v>236926768.47999999</v>
      </c>
      <c r="F51" s="174">
        <v>0</v>
      </c>
      <c r="G51" s="174">
        <v>0</v>
      </c>
      <c r="H51" s="174">
        <v>2</v>
      </c>
      <c r="I51" s="94" t="str">
        <f t="shared" si="0"/>
        <v xml:space="preserve">   Гарантований борг; 3,171%; 8,84р.</v>
      </c>
      <c r="J51" s="23">
        <f t="shared" si="1"/>
        <v>236926768.47999999</v>
      </c>
      <c r="K51" s="103"/>
      <c r="L51" s="103"/>
      <c r="M51" s="103"/>
      <c r="N51" s="103"/>
      <c r="O51" s="103"/>
      <c r="P51" s="103"/>
      <c r="Q51" s="103"/>
      <c r="R51" s="103"/>
    </row>
    <row r="52" spans="1:18" ht="15.6" x14ac:dyDescent="0.3">
      <c r="A52" s="174" t="s">
        <v>34</v>
      </c>
      <c r="B52" s="206">
        <v>15.375</v>
      </c>
      <c r="C52" s="206">
        <v>5.25</v>
      </c>
      <c r="D52" s="206">
        <v>2.25</v>
      </c>
      <c r="E52" s="206">
        <v>9352814.5999999996</v>
      </c>
      <c r="F52" s="174">
        <v>1</v>
      </c>
      <c r="G52" s="174">
        <v>0</v>
      </c>
      <c r="H52" s="174">
        <v>0</v>
      </c>
      <c r="I52" s="94" t="str">
        <f t="shared" si="0"/>
        <v xml:space="preserve">      Гарантований внутрішній борг; 15,375%; 5,25р.</v>
      </c>
      <c r="J52" s="23">
        <f t="shared" si="1"/>
        <v>9352814.5999999996</v>
      </c>
      <c r="K52" s="103"/>
      <c r="L52" s="103"/>
      <c r="M52" s="103"/>
      <c r="N52" s="103"/>
      <c r="O52" s="103"/>
      <c r="P52" s="103"/>
      <c r="Q52" s="103"/>
      <c r="R52" s="103"/>
    </row>
    <row r="53" spans="1:18" ht="15.6" x14ac:dyDescent="0.3">
      <c r="A53" s="174" t="s">
        <v>110</v>
      </c>
      <c r="B53" s="206">
        <v>10.356999999999999</v>
      </c>
      <c r="C53" s="206">
        <v>5.34</v>
      </c>
      <c r="D53" s="206">
        <v>3.96</v>
      </c>
      <c r="E53" s="206">
        <v>4188011.6</v>
      </c>
      <c r="F53" s="174">
        <v>0</v>
      </c>
      <c r="G53" s="174">
        <v>0</v>
      </c>
      <c r="H53" s="174">
        <v>0</v>
      </c>
      <c r="I53" s="94" t="str">
        <f t="shared" si="0"/>
        <v xml:space="preserve">         в т.ч. Облігації; 10,357%; 5,34р.</v>
      </c>
      <c r="J53" s="23">
        <f t="shared" si="1"/>
        <v>4188011.6</v>
      </c>
      <c r="K53" s="103"/>
      <c r="L53" s="103"/>
      <c r="M53" s="103"/>
      <c r="N53" s="103"/>
      <c r="O53" s="103"/>
      <c r="P53" s="103"/>
      <c r="Q53" s="103"/>
      <c r="R53" s="103"/>
    </row>
    <row r="54" spans="1:18" ht="15.6" x14ac:dyDescent="0.3">
      <c r="A54" s="174" t="s">
        <v>75</v>
      </c>
      <c r="B54" s="206">
        <v>2.669</v>
      </c>
      <c r="C54" s="206">
        <v>9.43</v>
      </c>
      <c r="D54" s="206">
        <v>4.34</v>
      </c>
      <c r="E54" s="206">
        <v>227573953.88</v>
      </c>
      <c r="F54" s="174">
        <v>1</v>
      </c>
      <c r="G54" s="174">
        <v>0</v>
      </c>
      <c r="H54" s="174">
        <v>0</v>
      </c>
      <c r="I54" s="94"/>
      <c r="J54" s="23">
        <f t="shared" si="1"/>
        <v>227573953.88</v>
      </c>
      <c r="K54" s="103"/>
      <c r="L54" s="103"/>
      <c r="M54" s="103"/>
      <c r="N54" s="103"/>
      <c r="O54" s="103"/>
      <c r="P54" s="103"/>
      <c r="Q54" s="103"/>
      <c r="R54" s="103"/>
    </row>
    <row r="55" spans="1:18" ht="15.6" x14ac:dyDescent="0.3">
      <c r="A55" s="174" t="s">
        <v>204</v>
      </c>
      <c r="B55" s="206"/>
      <c r="C55" s="206"/>
      <c r="D55" s="206"/>
      <c r="E55" s="206"/>
      <c r="F55" s="174"/>
      <c r="G55" s="174"/>
      <c r="H55" s="174"/>
      <c r="I55" s="94"/>
      <c r="J55" s="23">
        <f t="shared" si="1"/>
        <v>0</v>
      </c>
      <c r="K55" s="103"/>
      <c r="L55" s="103"/>
      <c r="M55" s="103"/>
      <c r="N55" s="103"/>
      <c r="O55" s="103"/>
      <c r="P55" s="103"/>
      <c r="Q55" s="103"/>
      <c r="R55" s="103"/>
    </row>
    <row r="56" spans="1:18" x14ac:dyDescent="0.3">
      <c r="B56" s="132"/>
      <c r="C56" s="132"/>
      <c r="D56" s="132"/>
      <c r="E56" s="132"/>
      <c r="F56" s="103"/>
      <c r="G56" s="103"/>
      <c r="H56" s="103"/>
      <c r="I56" s="94"/>
      <c r="J56" s="23">
        <f t="shared" si="1"/>
        <v>0</v>
      </c>
      <c r="K56" s="103"/>
      <c r="L56" s="103"/>
      <c r="M56" s="103"/>
      <c r="N56" s="103"/>
      <c r="O56" s="103"/>
      <c r="P56" s="103"/>
      <c r="Q56" s="103"/>
      <c r="R56" s="103"/>
    </row>
    <row r="57" spans="1:18" x14ac:dyDescent="0.3">
      <c r="B57" s="132"/>
      <c r="C57" s="132"/>
      <c r="D57" s="132"/>
      <c r="E57" s="132"/>
      <c r="F57" s="103"/>
      <c r="G57" s="103"/>
      <c r="H57" s="103"/>
      <c r="I57" s="94"/>
      <c r="J57" s="23">
        <f t="shared" si="1"/>
        <v>0</v>
      </c>
      <c r="K57" s="103"/>
      <c r="L57" s="103"/>
      <c r="M57" s="103"/>
      <c r="N57" s="103"/>
      <c r="O57" s="103"/>
      <c r="P57" s="103"/>
      <c r="Q57" s="103"/>
      <c r="R57" s="103"/>
    </row>
    <row r="58" spans="1:18" x14ac:dyDescent="0.3">
      <c r="B58" s="132"/>
      <c r="C58" s="132"/>
      <c r="D58" s="132"/>
      <c r="E58" s="132"/>
      <c r="F58" s="103"/>
      <c r="G58" s="103"/>
      <c r="H58" s="103"/>
      <c r="I58" s="94"/>
      <c r="J58" s="23">
        <f t="shared" si="1"/>
        <v>0</v>
      </c>
      <c r="K58" s="103"/>
      <c r="L58" s="103"/>
      <c r="M58" s="103"/>
      <c r="N58" s="103"/>
      <c r="O58" s="103"/>
      <c r="P58" s="103"/>
      <c r="Q58" s="103"/>
      <c r="R58" s="103"/>
    </row>
    <row r="59" spans="1:18" x14ac:dyDescent="0.3">
      <c r="B59" s="132"/>
      <c r="C59" s="132"/>
      <c r="D59" s="132"/>
      <c r="E59" s="132"/>
      <c r="F59" s="103"/>
      <c r="G59" s="103"/>
      <c r="H59" s="103"/>
      <c r="I59" s="94"/>
      <c r="J59" s="23">
        <f t="shared" si="1"/>
        <v>0</v>
      </c>
      <c r="K59" s="103"/>
      <c r="L59" s="103"/>
      <c r="M59" s="103"/>
      <c r="N59" s="103"/>
      <c r="O59" s="103"/>
      <c r="P59" s="103"/>
      <c r="Q59" s="103"/>
      <c r="R59" s="103"/>
    </row>
    <row r="60" spans="1:18" x14ac:dyDescent="0.3">
      <c r="B60" s="132"/>
      <c r="C60" s="132"/>
      <c r="D60" s="132"/>
      <c r="E60" s="132"/>
      <c r="F60" s="103"/>
      <c r="G60" s="103"/>
      <c r="H60" s="103"/>
      <c r="I60" s="94"/>
      <c r="J60" s="23">
        <f t="shared" si="1"/>
        <v>0</v>
      </c>
      <c r="K60" s="103"/>
      <c r="L60" s="103"/>
      <c r="M60" s="103"/>
      <c r="N60" s="103"/>
      <c r="O60" s="103"/>
      <c r="P60" s="103"/>
      <c r="Q60" s="103"/>
      <c r="R60" s="103"/>
    </row>
    <row r="61" spans="1:18" x14ac:dyDescent="0.3">
      <c r="B61" s="132"/>
      <c r="C61" s="132"/>
      <c r="D61" s="132"/>
      <c r="E61" s="132"/>
      <c r="F61" s="103"/>
      <c r="G61" s="103"/>
      <c r="H61" s="103"/>
      <c r="I61" s="94"/>
      <c r="J61" s="23">
        <f t="shared" si="1"/>
        <v>0</v>
      </c>
      <c r="K61" s="103"/>
      <c r="L61" s="103"/>
      <c r="M61" s="103"/>
      <c r="N61" s="103"/>
      <c r="O61" s="103"/>
      <c r="P61" s="103"/>
      <c r="Q61" s="103"/>
      <c r="R61" s="103"/>
    </row>
    <row r="62" spans="1:18" x14ac:dyDescent="0.3">
      <c r="B62" s="132"/>
      <c r="C62" s="132"/>
      <c r="D62" s="132"/>
      <c r="E62" s="132"/>
      <c r="F62" s="103"/>
      <c r="G62" s="103"/>
      <c r="H62" s="103"/>
      <c r="I62" s="94"/>
      <c r="J62" s="94"/>
      <c r="K62" s="103"/>
      <c r="L62" s="103"/>
      <c r="M62" s="103"/>
      <c r="N62" s="103"/>
      <c r="O62" s="103"/>
      <c r="P62" s="103"/>
      <c r="Q62" s="103"/>
      <c r="R62" s="103"/>
    </row>
    <row r="63" spans="1:18" x14ac:dyDescent="0.3">
      <c r="B63" s="132"/>
      <c r="C63" s="132"/>
      <c r="D63" s="132"/>
      <c r="E63" s="132"/>
      <c r="F63" s="103"/>
      <c r="G63" s="103"/>
      <c r="H63" s="103"/>
      <c r="I63" s="94"/>
      <c r="J63" s="94"/>
      <c r="K63" s="103"/>
      <c r="L63" s="103"/>
      <c r="M63" s="103"/>
      <c r="N63" s="103"/>
      <c r="O63" s="103"/>
      <c r="P63" s="103"/>
      <c r="Q63" s="103"/>
      <c r="R63" s="103"/>
    </row>
    <row r="64" spans="1:18" x14ac:dyDescent="0.3">
      <c r="B64" s="132"/>
      <c r="C64" s="132"/>
      <c r="D64" s="132"/>
      <c r="E64" s="132"/>
      <c r="F64" s="103"/>
      <c r="G64" s="103"/>
      <c r="H64" s="103"/>
      <c r="I64" s="94"/>
      <c r="J64" s="94"/>
      <c r="K64" s="103"/>
      <c r="L64" s="103"/>
      <c r="M64" s="103"/>
      <c r="N64" s="103"/>
      <c r="O64" s="103"/>
      <c r="P64" s="103"/>
      <c r="Q64" s="103"/>
      <c r="R64" s="103"/>
    </row>
    <row r="65" spans="2:18" x14ac:dyDescent="0.3">
      <c r="B65" s="132"/>
      <c r="C65" s="132"/>
      <c r="D65" s="132"/>
      <c r="E65" s="132"/>
      <c r="F65" s="103"/>
      <c r="G65" s="103"/>
      <c r="H65" s="103"/>
      <c r="I65" s="94"/>
      <c r="J65" s="94"/>
      <c r="K65" s="103"/>
      <c r="L65" s="103"/>
      <c r="M65" s="103"/>
      <c r="N65" s="103"/>
      <c r="O65" s="103"/>
      <c r="P65" s="103"/>
      <c r="Q65" s="103"/>
      <c r="R65" s="103"/>
    </row>
    <row r="66" spans="2:18" x14ac:dyDescent="0.3">
      <c r="B66" s="132"/>
      <c r="C66" s="132"/>
      <c r="D66" s="132"/>
      <c r="E66" s="132"/>
      <c r="F66" s="103"/>
      <c r="G66" s="103"/>
      <c r="H66" s="103"/>
      <c r="I66" s="94"/>
      <c r="J66" s="94"/>
      <c r="K66" s="103"/>
      <c r="L66" s="103"/>
      <c r="M66" s="103"/>
      <c r="N66" s="103"/>
      <c r="O66" s="103"/>
      <c r="P66" s="103"/>
      <c r="Q66" s="103"/>
      <c r="R66" s="103"/>
    </row>
    <row r="67" spans="2:18" x14ac:dyDescent="0.3">
      <c r="B67" s="132"/>
      <c r="C67" s="132"/>
      <c r="D67" s="132"/>
      <c r="E67" s="132"/>
      <c r="F67" s="103"/>
      <c r="G67" s="103"/>
      <c r="H67" s="103"/>
      <c r="I67" s="94"/>
      <c r="J67" s="94"/>
      <c r="K67" s="103"/>
      <c r="L67" s="103"/>
      <c r="M67" s="103"/>
      <c r="N67" s="103"/>
      <c r="O67" s="103"/>
      <c r="P67" s="103"/>
      <c r="Q67" s="103"/>
      <c r="R67" s="103"/>
    </row>
    <row r="68" spans="2:18" x14ac:dyDescent="0.3">
      <c r="B68" s="132"/>
      <c r="C68" s="132"/>
      <c r="D68" s="132"/>
      <c r="E68" s="132"/>
      <c r="F68" s="103"/>
      <c r="G68" s="103"/>
      <c r="H68" s="103"/>
      <c r="I68" s="94"/>
      <c r="J68" s="94"/>
      <c r="K68" s="103"/>
      <c r="L68" s="103"/>
      <c r="M68" s="103"/>
      <c r="N68" s="103"/>
      <c r="O68" s="103"/>
      <c r="P68" s="103"/>
      <c r="Q68" s="103"/>
      <c r="R68" s="103"/>
    </row>
    <row r="69" spans="2:18" x14ac:dyDescent="0.3">
      <c r="B69" s="132"/>
      <c r="C69" s="132"/>
      <c r="D69" s="132"/>
      <c r="E69" s="132"/>
      <c r="F69" s="103"/>
      <c r="G69" s="103"/>
      <c r="H69" s="103"/>
      <c r="I69" s="94"/>
      <c r="J69" s="94"/>
      <c r="K69" s="103"/>
      <c r="L69" s="103"/>
      <c r="M69" s="103"/>
      <c r="N69" s="103"/>
      <c r="O69" s="103"/>
      <c r="P69" s="103"/>
      <c r="Q69" s="103"/>
      <c r="R69" s="103"/>
    </row>
    <row r="70" spans="2:18" x14ac:dyDescent="0.3">
      <c r="B70" s="132"/>
      <c r="C70" s="132"/>
      <c r="D70" s="132"/>
      <c r="E70" s="132"/>
      <c r="F70" s="103"/>
      <c r="G70" s="103"/>
      <c r="H70" s="103"/>
      <c r="I70" s="94"/>
      <c r="J70" s="94"/>
      <c r="K70" s="103"/>
      <c r="L70" s="103"/>
      <c r="M70" s="103"/>
      <c r="N70" s="103"/>
      <c r="O70" s="103"/>
      <c r="P70" s="103"/>
      <c r="Q70" s="103"/>
      <c r="R70" s="103"/>
    </row>
    <row r="71" spans="2:18" x14ac:dyDescent="0.3">
      <c r="B71" s="132"/>
      <c r="C71" s="132"/>
      <c r="D71" s="132"/>
      <c r="E71" s="132"/>
      <c r="F71" s="103"/>
      <c r="G71" s="103"/>
      <c r="H71" s="103"/>
      <c r="I71" s="94"/>
      <c r="J71" s="94"/>
      <c r="K71" s="103"/>
      <c r="L71" s="103"/>
      <c r="M71" s="103"/>
      <c r="N71" s="103"/>
      <c r="O71" s="103"/>
      <c r="P71" s="103"/>
      <c r="Q71" s="103"/>
      <c r="R71" s="103"/>
    </row>
    <row r="72" spans="2:18" x14ac:dyDescent="0.3">
      <c r="B72" s="132"/>
      <c r="C72" s="132"/>
      <c r="D72" s="132"/>
      <c r="E72" s="132"/>
      <c r="F72" s="103"/>
      <c r="G72" s="103"/>
      <c r="H72" s="103"/>
      <c r="I72" s="94"/>
      <c r="J72" s="94"/>
      <c r="K72" s="103"/>
      <c r="L72" s="103"/>
      <c r="M72" s="103"/>
      <c r="N72" s="103"/>
      <c r="O72" s="103"/>
      <c r="P72" s="103"/>
      <c r="Q72" s="103"/>
      <c r="R72" s="103"/>
    </row>
    <row r="73" spans="2:18" x14ac:dyDescent="0.3">
      <c r="B73" s="132"/>
      <c r="C73" s="132"/>
      <c r="D73" s="132"/>
      <c r="E73" s="132"/>
      <c r="F73" s="103"/>
      <c r="G73" s="103"/>
      <c r="H73" s="103"/>
      <c r="I73" s="94"/>
      <c r="J73" s="94"/>
      <c r="K73" s="103"/>
      <c r="L73" s="103"/>
      <c r="M73" s="103"/>
      <c r="N73" s="103"/>
      <c r="O73" s="103"/>
      <c r="P73" s="103"/>
      <c r="Q73" s="103"/>
      <c r="R73" s="103"/>
    </row>
    <row r="74" spans="2:18" x14ac:dyDescent="0.3">
      <c r="B74" s="132"/>
      <c r="C74" s="132"/>
      <c r="D74" s="132"/>
      <c r="E74" s="132"/>
      <c r="F74" s="103"/>
      <c r="G74" s="103"/>
      <c r="H74" s="103"/>
      <c r="I74" s="94"/>
      <c r="J74" s="94"/>
      <c r="K74" s="103"/>
      <c r="L74" s="103"/>
      <c r="M74" s="103"/>
      <c r="N74" s="103"/>
      <c r="O74" s="103"/>
      <c r="P74" s="103"/>
      <c r="Q74" s="103"/>
      <c r="R74" s="103"/>
    </row>
    <row r="75" spans="2:18" x14ac:dyDescent="0.3">
      <c r="B75" s="132"/>
      <c r="C75" s="132"/>
      <c r="D75" s="132"/>
      <c r="E75" s="132"/>
      <c r="F75" s="103"/>
      <c r="G75" s="103"/>
      <c r="H75" s="103"/>
      <c r="I75" s="94"/>
      <c r="J75" s="94"/>
      <c r="K75" s="103"/>
      <c r="L75" s="103"/>
      <c r="M75" s="103"/>
      <c r="N75" s="103"/>
      <c r="O75" s="103"/>
      <c r="P75" s="103"/>
      <c r="Q75" s="103"/>
      <c r="R75" s="103"/>
    </row>
    <row r="76" spans="2:18" x14ac:dyDescent="0.3">
      <c r="B76" s="132"/>
      <c r="C76" s="132"/>
      <c r="D76" s="132"/>
      <c r="E76" s="132"/>
      <c r="F76" s="103"/>
      <c r="G76" s="103"/>
      <c r="H76" s="103"/>
      <c r="I76" s="94"/>
      <c r="J76" s="94"/>
      <c r="K76" s="103"/>
      <c r="L76" s="103"/>
      <c r="M76" s="103"/>
      <c r="N76" s="103"/>
      <c r="O76" s="103"/>
      <c r="P76" s="103"/>
      <c r="Q76" s="103"/>
      <c r="R76" s="103"/>
    </row>
    <row r="77" spans="2:18" x14ac:dyDescent="0.3">
      <c r="B77" s="132"/>
      <c r="C77" s="132"/>
      <c r="D77" s="132"/>
      <c r="E77" s="132"/>
      <c r="F77" s="103"/>
      <c r="G77" s="103"/>
      <c r="H77" s="103"/>
      <c r="I77" s="94"/>
      <c r="J77" s="94"/>
      <c r="K77" s="103"/>
      <c r="L77" s="103"/>
      <c r="M77" s="103"/>
      <c r="N77" s="103"/>
      <c r="O77" s="103"/>
      <c r="P77" s="103"/>
      <c r="Q77" s="103"/>
      <c r="R77" s="103"/>
    </row>
    <row r="78" spans="2:18" x14ac:dyDescent="0.3">
      <c r="B78" s="132"/>
      <c r="C78" s="132"/>
      <c r="D78" s="132"/>
      <c r="E78" s="132"/>
      <c r="F78" s="103"/>
      <c r="G78" s="103"/>
      <c r="H78" s="103"/>
      <c r="I78" s="94"/>
      <c r="J78" s="94"/>
      <c r="K78" s="103"/>
      <c r="L78" s="103"/>
      <c r="M78" s="103"/>
      <c r="N78" s="103"/>
      <c r="O78" s="103"/>
      <c r="P78" s="103"/>
      <c r="Q78" s="103"/>
      <c r="R78" s="103"/>
    </row>
    <row r="79" spans="2:18" x14ac:dyDescent="0.3">
      <c r="B79" s="132"/>
      <c r="C79" s="132"/>
      <c r="D79" s="132"/>
      <c r="E79" s="132"/>
      <c r="F79" s="103"/>
      <c r="G79" s="103"/>
      <c r="H79" s="103"/>
      <c r="I79" s="94"/>
      <c r="J79" s="94"/>
      <c r="K79" s="103"/>
      <c r="L79" s="103"/>
      <c r="M79" s="103"/>
      <c r="N79" s="103"/>
      <c r="O79" s="103"/>
      <c r="P79" s="103"/>
      <c r="Q79" s="103"/>
      <c r="R79" s="103"/>
    </row>
    <row r="80" spans="2:18" x14ac:dyDescent="0.3">
      <c r="B80" s="132"/>
      <c r="C80" s="132"/>
      <c r="D80" s="132"/>
      <c r="E80" s="132"/>
      <c r="F80" s="103"/>
      <c r="G80" s="103"/>
      <c r="H80" s="103"/>
      <c r="I80" s="94"/>
      <c r="J80" s="94"/>
      <c r="K80" s="103"/>
      <c r="L80" s="103"/>
      <c r="M80" s="103"/>
      <c r="N80" s="103"/>
      <c r="O80" s="103"/>
      <c r="P80" s="103"/>
      <c r="Q80" s="103"/>
      <c r="R80" s="103"/>
    </row>
    <row r="81" spans="2:18" x14ac:dyDescent="0.3">
      <c r="B81" s="132"/>
      <c r="C81" s="132"/>
      <c r="D81" s="132"/>
      <c r="E81" s="132"/>
      <c r="F81" s="103"/>
      <c r="G81" s="103"/>
      <c r="H81" s="103"/>
      <c r="I81" s="94"/>
      <c r="J81" s="94"/>
      <c r="K81" s="103"/>
      <c r="L81" s="103"/>
      <c r="M81" s="103"/>
      <c r="N81" s="103"/>
      <c r="O81" s="103"/>
      <c r="P81" s="103"/>
      <c r="Q81" s="103"/>
      <c r="R81" s="103"/>
    </row>
    <row r="82" spans="2:18" x14ac:dyDescent="0.3">
      <c r="B82" s="132"/>
      <c r="C82" s="132"/>
      <c r="D82" s="132"/>
      <c r="E82" s="132"/>
      <c r="F82" s="103"/>
      <c r="G82" s="103"/>
      <c r="H82" s="103"/>
      <c r="I82" s="94"/>
      <c r="J82" s="94"/>
      <c r="K82" s="103"/>
      <c r="L82" s="103"/>
      <c r="M82" s="103"/>
      <c r="N82" s="103"/>
      <c r="O82" s="103"/>
      <c r="P82" s="103"/>
      <c r="Q82" s="103"/>
      <c r="R82" s="103"/>
    </row>
    <row r="83" spans="2:18" x14ac:dyDescent="0.3">
      <c r="B83" s="132"/>
      <c r="C83" s="132"/>
      <c r="D83" s="132"/>
      <c r="E83" s="132"/>
      <c r="F83" s="103"/>
      <c r="G83" s="103"/>
      <c r="H83" s="103"/>
      <c r="I83" s="94"/>
      <c r="J83" s="94"/>
      <c r="K83" s="103"/>
      <c r="L83" s="103"/>
      <c r="M83" s="103"/>
      <c r="N83" s="103"/>
      <c r="O83" s="103"/>
      <c r="P83" s="103"/>
      <c r="Q83" s="103"/>
      <c r="R83" s="103"/>
    </row>
    <row r="84" spans="2:18" x14ac:dyDescent="0.3">
      <c r="B84" s="132"/>
      <c r="C84" s="132"/>
      <c r="D84" s="132"/>
      <c r="E84" s="132"/>
      <c r="F84" s="103"/>
      <c r="G84" s="103"/>
      <c r="H84" s="103"/>
      <c r="I84" s="94"/>
      <c r="J84" s="94"/>
      <c r="K84" s="103"/>
      <c r="L84" s="103"/>
      <c r="M84" s="103"/>
      <c r="N84" s="103"/>
      <c r="O84" s="103"/>
      <c r="P84" s="103"/>
      <c r="Q84" s="103"/>
      <c r="R84" s="103"/>
    </row>
    <row r="85" spans="2:18" x14ac:dyDescent="0.3">
      <c r="B85" s="132"/>
      <c r="C85" s="132"/>
      <c r="D85" s="132"/>
      <c r="E85" s="132"/>
      <c r="F85" s="103"/>
      <c r="G85" s="103"/>
      <c r="H85" s="103"/>
      <c r="I85" s="94"/>
      <c r="J85" s="94"/>
      <c r="K85" s="103"/>
      <c r="L85" s="103"/>
      <c r="M85" s="103"/>
      <c r="N85" s="103"/>
      <c r="O85" s="103"/>
      <c r="P85" s="103"/>
      <c r="Q85" s="103"/>
      <c r="R85" s="103"/>
    </row>
    <row r="86" spans="2:18" x14ac:dyDescent="0.3">
      <c r="B86" s="132"/>
      <c r="C86" s="132"/>
      <c r="D86" s="132"/>
      <c r="E86" s="132"/>
      <c r="F86" s="103"/>
      <c r="G86" s="103"/>
      <c r="H86" s="103"/>
      <c r="I86" s="94"/>
      <c r="J86" s="94"/>
      <c r="K86" s="103"/>
      <c r="L86" s="103"/>
      <c r="M86" s="103"/>
      <c r="N86" s="103"/>
      <c r="O86" s="103"/>
      <c r="P86" s="103"/>
      <c r="Q86" s="103"/>
      <c r="R86" s="103"/>
    </row>
    <row r="87" spans="2:18" x14ac:dyDescent="0.3">
      <c r="B87" s="132"/>
      <c r="C87" s="132"/>
      <c r="D87" s="132"/>
      <c r="E87" s="132"/>
      <c r="F87" s="103"/>
      <c r="G87" s="103"/>
      <c r="H87" s="103"/>
      <c r="I87" s="94"/>
      <c r="J87" s="94"/>
      <c r="K87" s="103"/>
      <c r="L87" s="103"/>
      <c r="M87" s="103"/>
      <c r="N87" s="103"/>
      <c r="O87" s="103"/>
      <c r="P87" s="103"/>
      <c r="Q87" s="103"/>
      <c r="R87" s="103"/>
    </row>
    <row r="88" spans="2:18" x14ac:dyDescent="0.3">
      <c r="B88" s="132"/>
      <c r="C88" s="132"/>
      <c r="D88" s="132"/>
      <c r="E88" s="132"/>
      <c r="F88" s="103"/>
      <c r="G88" s="103"/>
      <c r="H88" s="103"/>
      <c r="I88" s="94"/>
      <c r="J88" s="94"/>
      <c r="K88" s="103"/>
      <c r="L88" s="103"/>
      <c r="M88" s="103"/>
      <c r="N88" s="103"/>
      <c r="O88" s="103"/>
      <c r="P88" s="103"/>
      <c r="Q88" s="103"/>
      <c r="R88" s="103"/>
    </row>
    <row r="89" spans="2:18" x14ac:dyDescent="0.3">
      <c r="B89" s="132"/>
      <c r="C89" s="132"/>
      <c r="D89" s="132"/>
      <c r="E89" s="132"/>
      <c r="F89" s="103"/>
      <c r="G89" s="103"/>
      <c r="H89" s="103"/>
      <c r="I89" s="94"/>
      <c r="J89" s="94"/>
      <c r="K89" s="103"/>
      <c r="L89" s="103"/>
      <c r="M89" s="103"/>
      <c r="N89" s="103"/>
      <c r="O89" s="103"/>
      <c r="P89" s="103"/>
      <c r="Q89" s="103"/>
      <c r="R89" s="103"/>
    </row>
    <row r="90" spans="2:18" x14ac:dyDescent="0.3">
      <c r="B90" s="132"/>
      <c r="C90" s="132"/>
      <c r="D90" s="132"/>
      <c r="E90" s="132"/>
      <c r="F90" s="103"/>
      <c r="G90" s="103"/>
      <c r="H90" s="103"/>
      <c r="I90" s="94"/>
      <c r="J90" s="94"/>
      <c r="K90" s="103"/>
      <c r="L90" s="103"/>
      <c r="M90" s="103"/>
      <c r="N90" s="103"/>
      <c r="O90" s="103"/>
      <c r="P90" s="103"/>
      <c r="Q90" s="103"/>
      <c r="R90" s="103"/>
    </row>
    <row r="91" spans="2:18" x14ac:dyDescent="0.3">
      <c r="B91" s="132"/>
      <c r="C91" s="132"/>
      <c r="D91" s="132"/>
      <c r="E91" s="132"/>
      <c r="F91" s="103"/>
      <c r="G91" s="103"/>
      <c r="H91" s="103"/>
      <c r="I91" s="94"/>
      <c r="J91" s="94"/>
      <c r="K91" s="103"/>
      <c r="L91" s="103"/>
      <c r="M91" s="103"/>
      <c r="N91" s="103"/>
      <c r="O91" s="103"/>
      <c r="P91" s="103"/>
      <c r="Q91" s="103"/>
      <c r="R91" s="103"/>
    </row>
    <row r="92" spans="2:18" x14ac:dyDescent="0.3">
      <c r="B92" s="132"/>
      <c r="C92" s="132"/>
      <c r="D92" s="132"/>
      <c r="E92" s="132"/>
      <c r="F92" s="103"/>
      <c r="G92" s="103"/>
      <c r="H92" s="103"/>
      <c r="I92" s="94"/>
      <c r="J92" s="94"/>
      <c r="K92" s="103"/>
      <c r="L92" s="103"/>
      <c r="M92" s="103"/>
      <c r="N92" s="103"/>
      <c r="O92" s="103"/>
      <c r="P92" s="103"/>
      <c r="Q92" s="103"/>
      <c r="R92" s="103"/>
    </row>
    <row r="93" spans="2:18" x14ac:dyDescent="0.3">
      <c r="B93" s="132"/>
      <c r="C93" s="132"/>
      <c r="D93" s="132"/>
      <c r="E93" s="132"/>
      <c r="F93" s="103"/>
      <c r="G93" s="103"/>
      <c r="H93" s="103"/>
      <c r="I93" s="94"/>
      <c r="J93" s="94"/>
      <c r="K93" s="103"/>
      <c r="L93" s="103"/>
      <c r="M93" s="103"/>
      <c r="N93" s="103"/>
      <c r="O93" s="103"/>
      <c r="P93" s="103"/>
      <c r="Q93" s="103"/>
      <c r="R93" s="103"/>
    </row>
    <row r="94" spans="2:18" x14ac:dyDescent="0.3">
      <c r="B94" s="132"/>
      <c r="C94" s="132"/>
      <c r="D94" s="132"/>
      <c r="E94" s="132"/>
      <c r="F94" s="103"/>
      <c r="G94" s="103"/>
      <c r="H94" s="103"/>
      <c r="I94" s="94"/>
      <c r="J94" s="94"/>
      <c r="K94" s="103"/>
      <c r="L94" s="103"/>
      <c r="M94" s="103"/>
      <c r="N94" s="103"/>
      <c r="O94" s="103"/>
      <c r="P94" s="103"/>
      <c r="Q94" s="103"/>
      <c r="R94" s="103"/>
    </row>
    <row r="95" spans="2:18" x14ac:dyDescent="0.3">
      <c r="B95" s="132"/>
      <c r="C95" s="132"/>
      <c r="D95" s="132"/>
      <c r="E95" s="132"/>
      <c r="F95" s="103"/>
      <c r="G95" s="103"/>
      <c r="H95" s="103"/>
      <c r="I95" s="94"/>
      <c r="J95" s="94"/>
      <c r="K95" s="103"/>
      <c r="L95" s="103"/>
      <c r="M95" s="103"/>
      <c r="N95" s="103"/>
      <c r="O95" s="103"/>
      <c r="P95" s="103"/>
      <c r="Q95" s="103"/>
      <c r="R95" s="103"/>
    </row>
    <row r="96" spans="2:18" x14ac:dyDescent="0.3">
      <c r="B96" s="132"/>
      <c r="C96" s="132"/>
      <c r="D96" s="132"/>
      <c r="E96" s="132"/>
      <c r="F96" s="103"/>
      <c r="G96" s="103"/>
      <c r="H96" s="103"/>
      <c r="I96" s="94"/>
      <c r="J96" s="94"/>
      <c r="K96" s="103"/>
      <c r="L96" s="103"/>
      <c r="M96" s="103"/>
      <c r="N96" s="103"/>
      <c r="O96" s="103"/>
      <c r="P96" s="103"/>
      <c r="Q96" s="103"/>
      <c r="R96" s="103"/>
    </row>
    <row r="97" spans="2:18" x14ac:dyDescent="0.3">
      <c r="B97" s="132"/>
      <c r="C97" s="132"/>
      <c r="D97" s="132"/>
      <c r="E97" s="132"/>
      <c r="F97" s="103"/>
      <c r="G97" s="103"/>
      <c r="H97" s="103"/>
      <c r="I97" s="94"/>
      <c r="J97" s="94"/>
      <c r="K97" s="103"/>
      <c r="L97" s="103"/>
      <c r="M97" s="103"/>
      <c r="N97" s="103"/>
      <c r="O97" s="103"/>
      <c r="P97" s="103"/>
      <c r="Q97" s="103"/>
      <c r="R97" s="103"/>
    </row>
    <row r="98" spans="2:18" x14ac:dyDescent="0.3">
      <c r="B98" s="132"/>
      <c r="C98" s="132"/>
      <c r="D98" s="132"/>
      <c r="E98" s="132"/>
      <c r="F98" s="103"/>
      <c r="G98" s="103"/>
      <c r="H98" s="103"/>
      <c r="I98" s="94"/>
      <c r="J98" s="94"/>
      <c r="K98" s="103"/>
      <c r="L98" s="103"/>
      <c r="M98" s="103"/>
      <c r="N98" s="103"/>
      <c r="O98" s="103"/>
      <c r="P98" s="103"/>
      <c r="Q98" s="103"/>
      <c r="R98" s="103"/>
    </row>
    <row r="99" spans="2:18" x14ac:dyDescent="0.3">
      <c r="B99" s="132"/>
      <c r="C99" s="132"/>
      <c r="D99" s="132"/>
      <c r="E99" s="132"/>
      <c r="F99" s="103"/>
      <c r="G99" s="103"/>
      <c r="H99" s="103"/>
      <c r="I99" s="94"/>
      <c r="J99" s="94"/>
      <c r="K99" s="103"/>
      <c r="L99" s="103"/>
      <c r="M99" s="103"/>
      <c r="N99" s="103"/>
      <c r="O99" s="103"/>
      <c r="P99" s="103"/>
      <c r="Q99" s="103"/>
      <c r="R99" s="103"/>
    </row>
    <row r="100" spans="2:18" x14ac:dyDescent="0.3">
      <c r="B100" s="132"/>
      <c r="C100" s="132"/>
      <c r="D100" s="132"/>
      <c r="E100" s="132"/>
      <c r="F100" s="103"/>
      <c r="G100" s="103"/>
      <c r="H100" s="103"/>
      <c r="I100" s="94"/>
      <c r="J100" s="94"/>
      <c r="K100" s="103"/>
      <c r="L100" s="103"/>
      <c r="M100" s="103"/>
      <c r="N100" s="103"/>
      <c r="O100" s="103"/>
      <c r="P100" s="103"/>
      <c r="Q100" s="103"/>
      <c r="R100" s="103"/>
    </row>
    <row r="101" spans="2:18" x14ac:dyDescent="0.3">
      <c r="B101" s="132"/>
      <c r="C101" s="132"/>
      <c r="D101" s="132"/>
      <c r="E101" s="132"/>
      <c r="F101" s="103"/>
      <c r="G101" s="103"/>
      <c r="H101" s="103"/>
      <c r="I101" s="94"/>
      <c r="J101" s="94"/>
      <c r="K101" s="103"/>
      <c r="L101" s="103"/>
      <c r="M101" s="103"/>
      <c r="N101" s="103"/>
      <c r="O101" s="103"/>
      <c r="P101" s="103"/>
      <c r="Q101" s="103"/>
      <c r="R101" s="103"/>
    </row>
    <row r="102" spans="2:18" x14ac:dyDescent="0.3">
      <c r="B102" s="132"/>
      <c r="C102" s="132"/>
      <c r="D102" s="132"/>
      <c r="E102" s="132"/>
      <c r="F102" s="103"/>
      <c r="G102" s="103"/>
      <c r="H102" s="103"/>
      <c r="I102" s="94"/>
      <c r="J102" s="94"/>
      <c r="K102" s="103"/>
      <c r="L102" s="103"/>
      <c r="M102" s="103"/>
      <c r="N102" s="103"/>
      <c r="O102" s="103"/>
      <c r="P102" s="103"/>
      <c r="Q102" s="103"/>
      <c r="R102" s="103"/>
    </row>
    <row r="103" spans="2:18" x14ac:dyDescent="0.3">
      <c r="B103" s="132"/>
      <c r="C103" s="132"/>
      <c r="D103" s="132"/>
      <c r="E103" s="132"/>
      <c r="F103" s="103"/>
      <c r="G103" s="103"/>
      <c r="H103" s="103"/>
      <c r="I103" s="94"/>
      <c r="J103" s="94"/>
      <c r="K103" s="103"/>
      <c r="L103" s="103"/>
      <c r="M103" s="103"/>
      <c r="N103" s="103"/>
      <c r="O103" s="103"/>
      <c r="P103" s="103"/>
      <c r="Q103" s="103"/>
      <c r="R103" s="103"/>
    </row>
    <row r="104" spans="2:18" x14ac:dyDescent="0.3">
      <c r="B104" s="132"/>
      <c r="C104" s="132"/>
      <c r="D104" s="132"/>
      <c r="E104" s="132"/>
      <c r="F104" s="103"/>
      <c r="G104" s="103"/>
      <c r="H104" s="103"/>
      <c r="I104" s="94"/>
      <c r="J104" s="94"/>
      <c r="K104" s="103"/>
      <c r="L104" s="103"/>
      <c r="M104" s="103"/>
      <c r="N104" s="103"/>
      <c r="O104" s="103"/>
      <c r="P104" s="103"/>
      <c r="Q104" s="103"/>
      <c r="R104" s="103"/>
    </row>
    <row r="105" spans="2:18" x14ac:dyDescent="0.3">
      <c r="B105" s="132"/>
      <c r="C105" s="132"/>
      <c r="D105" s="132"/>
      <c r="E105" s="132"/>
      <c r="F105" s="103"/>
      <c r="G105" s="103"/>
      <c r="H105" s="103"/>
      <c r="I105" s="94"/>
      <c r="J105" s="94"/>
      <c r="K105" s="103"/>
      <c r="L105" s="103"/>
      <c r="M105" s="103"/>
      <c r="N105" s="103"/>
      <c r="O105" s="103"/>
      <c r="P105" s="103"/>
      <c r="Q105" s="103"/>
      <c r="R105" s="103"/>
    </row>
    <row r="106" spans="2:18" x14ac:dyDescent="0.3">
      <c r="B106" s="132"/>
      <c r="C106" s="132"/>
      <c r="D106" s="132"/>
      <c r="E106" s="132"/>
      <c r="F106" s="103"/>
      <c r="G106" s="103"/>
      <c r="H106" s="103"/>
      <c r="I106" s="94"/>
      <c r="J106" s="94"/>
      <c r="K106" s="103"/>
      <c r="L106" s="103"/>
      <c r="M106" s="103"/>
      <c r="N106" s="103"/>
      <c r="O106" s="103"/>
      <c r="P106" s="103"/>
      <c r="Q106" s="103"/>
      <c r="R106" s="103"/>
    </row>
    <row r="107" spans="2:18" x14ac:dyDescent="0.3">
      <c r="B107" s="132"/>
      <c r="C107" s="132"/>
      <c r="D107" s="132"/>
      <c r="E107" s="132"/>
      <c r="F107" s="103"/>
      <c r="G107" s="103"/>
      <c r="H107" s="103"/>
      <c r="I107" s="94"/>
      <c r="J107" s="94"/>
      <c r="K107" s="103"/>
      <c r="L107" s="103"/>
      <c r="M107" s="103"/>
      <c r="N107" s="103"/>
      <c r="O107" s="103"/>
      <c r="P107" s="103"/>
      <c r="Q107" s="103"/>
      <c r="R107" s="103"/>
    </row>
    <row r="108" spans="2:18" x14ac:dyDescent="0.3">
      <c r="B108" s="132"/>
      <c r="C108" s="132"/>
      <c r="D108" s="132"/>
      <c r="E108" s="132"/>
      <c r="F108" s="103"/>
      <c r="G108" s="103"/>
      <c r="H108" s="103"/>
      <c r="I108" s="94"/>
      <c r="J108" s="94"/>
      <c r="K108" s="103"/>
      <c r="L108" s="103"/>
      <c r="M108" s="103"/>
      <c r="N108" s="103"/>
      <c r="O108" s="103"/>
      <c r="P108" s="103"/>
      <c r="Q108" s="103"/>
      <c r="R108" s="103"/>
    </row>
    <row r="109" spans="2:18" x14ac:dyDescent="0.3">
      <c r="B109" s="132"/>
      <c r="C109" s="132"/>
      <c r="D109" s="132"/>
      <c r="E109" s="132"/>
      <c r="F109" s="103"/>
      <c r="G109" s="103"/>
      <c r="H109" s="103"/>
      <c r="I109" s="94"/>
      <c r="J109" s="94"/>
      <c r="K109" s="103"/>
      <c r="L109" s="103"/>
      <c r="M109" s="103"/>
      <c r="N109" s="103"/>
      <c r="O109" s="103"/>
      <c r="P109" s="103"/>
      <c r="Q109" s="103"/>
      <c r="R109" s="103"/>
    </row>
    <row r="110" spans="2:18" x14ac:dyDescent="0.3">
      <c r="B110" s="132"/>
      <c r="C110" s="132"/>
      <c r="D110" s="132"/>
      <c r="E110" s="132"/>
      <c r="F110" s="103"/>
      <c r="G110" s="103"/>
      <c r="H110" s="103"/>
      <c r="I110" s="94"/>
      <c r="J110" s="94"/>
      <c r="K110" s="103"/>
      <c r="L110" s="103"/>
      <c r="M110" s="103"/>
      <c r="N110" s="103"/>
      <c r="O110" s="103"/>
      <c r="P110" s="103"/>
      <c r="Q110" s="103"/>
      <c r="R110" s="103"/>
    </row>
    <row r="111" spans="2:18" x14ac:dyDescent="0.3">
      <c r="B111" s="132"/>
      <c r="C111" s="132"/>
      <c r="D111" s="132"/>
      <c r="E111" s="132"/>
      <c r="F111" s="103"/>
      <c r="G111" s="103"/>
      <c r="H111" s="103"/>
      <c r="I111" s="94"/>
      <c r="J111" s="94"/>
      <c r="K111" s="103"/>
      <c r="L111" s="103"/>
      <c r="M111" s="103"/>
      <c r="N111" s="103"/>
      <c r="O111" s="103"/>
      <c r="P111" s="103"/>
      <c r="Q111" s="103"/>
      <c r="R111" s="103"/>
    </row>
    <row r="112" spans="2:18" x14ac:dyDescent="0.3">
      <c r="B112" s="132"/>
      <c r="C112" s="132"/>
      <c r="D112" s="132"/>
      <c r="E112" s="132"/>
      <c r="F112" s="103"/>
      <c r="G112" s="103"/>
      <c r="H112" s="103"/>
      <c r="I112" s="94"/>
      <c r="J112" s="94"/>
      <c r="K112" s="103"/>
      <c r="L112" s="103"/>
      <c r="M112" s="103"/>
      <c r="N112" s="103"/>
      <c r="O112" s="103"/>
      <c r="P112" s="103"/>
      <c r="Q112" s="103"/>
      <c r="R112" s="103"/>
    </row>
    <row r="113" spans="2:18" x14ac:dyDescent="0.3">
      <c r="B113" s="132"/>
      <c r="C113" s="132"/>
      <c r="D113" s="132"/>
      <c r="E113" s="132"/>
      <c r="F113" s="103"/>
      <c r="G113" s="103"/>
      <c r="H113" s="103"/>
      <c r="I113" s="94"/>
      <c r="J113" s="94"/>
      <c r="K113" s="103"/>
      <c r="L113" s="103"/>
      <c r="M113" s="103"/>
      <c r="N113" s="103"/>
      <c r="O113" s="103"/>
      <c r="P113" s="103"/>
      <c r="Q113" s="103"/>
      <c r="R113" s="103"/>
    </row>
    <row r="114" spans="2:18" x14ac:dyDescent="0.3">
      <c r="B114" s="132"/>
      <c r="C114" s="132"/>
      <c r="D114" s="132"/>
      <c r="E114" s="132"/>
      <c r="F114" s="103"/>
      <c r="G114" s="103"/>
      <c r="H114" s="103"/>
      <c r="I114" s="94"/>
      <c r="J114" s="94"/>
      <c r="K114" s="103"/>
      <c r="L114" s="103"/>
      <c r="M114" s="103"/>
      <c r="N114" s="103"/>
      <c r="O114" s="103"/>
      <c r="P114" s="103"/>
      <c r="Q114" s="103"/>
      <c r="R114" s="103"/>
    </row>
    <row r="115" spans="2:18" x14ac:dyDescent="0.3">
      <c r="B115" s="132"/>
      <c r="C115" s="132"/>
      <c r="D115" s="132"/>
      <c r="E115" s="132"/>
      <c r="F115" s="103"/>
      <c r="G115" s="103"/>
      <c r="H115" s="103"/>
      <c r="I115" s="94"/>
      <c r="J115" s="94"/>
      <c r="K115" s="103"/>
      <c r="L115" s="103"/>
      <c r="M115" s="103"/>
      <c r="N115" s="103"/>
      <c r="O115" s="103"/>
      <c r="P115" s="103"/>
      <c r="Q115" s="103"/>
      <c r="R115" s="103"/>
    </row>
    <row r="116" spans="2:18" x14ac:dyDescent="0.3">
      <c r="B116" s="132"/>
      <c r="C116" s="132"/>
      <c r="D116" s="132"/>
      <c r="E116" s="132"/>
      <c r="F116" s="103"/>
      <c r="G116" s="103"/>
      <c r="H116" s="103"/>
      <c r="I116" s="94"/>
      <c r="J116" s="94"/>
      <c r="K116" s="103"/>
      <c r="L116" s="103"/>
      <c r="M116" s="103"/>
      <c r="N116" s="103"/>
      <c r="O116" s="103"/>
      <c r="P116" s="103"/>
      <c r="Q116" s="103"/>
      <c r="R116" s="103"/>
    </row>
    <row r="117" spans="2:18" x14ac:dyDescent="0.3">
      <c r="B117" s="132"/>
      <c r="C117" s="132"/>
      <c r="D117" s="132"/>
      <c r="E117" s="132"/>
      <c r="F117" s="103"/>
      <c r="G117" s="103"/>
      <c r="H117" s="103"/>
      <c r="I117" s="94"/>
      <c r="J117" s="94"/>
      <c r="K117" s="103"/>
      <c r="L117" s="103"/>
      <c r="M117" s="103"/>
      <c r="N117" s="103"/>
      <c r="O117" s="103"/>
      <c r="P117" s="103"/>
      <c r="Q117" s="103"/>
      <c r="R117" s="103"/>
    </row>
    <row r="118" spans="2:18" x14ac:dyDescent="0.3">
      <c r="B118" s="132"/>
      <c r="C118" s="132"/>
      <c r="D118" s="132"/>
      <c r="E118" s="132"/>
      <c r="F118" s="103"/>
      <c r="G118" s="103"/>
      <c r="H118" s="103"/>
      <c r="I118" s="94"/>
      <c r="J118" s="94"/>
      <c r="K118" s="103"/>
      <c r="L118" s="103"/>
      <c r="M118" s="103"/>
      <c r="N118" s="103"/>
      <c r="O118" s="103"/>
      <c r="P118" s="103"/>
      <c r="Q118" s="103"/>
      <c r="R118" s="103"/>
    </row>
    <row r="119" spans="2:18" x14ac:dyDescent="0.3">
      <c r="B119" s="132"/>
      <c r="C119" s="132"/>
      <c r="D119" s="132"/>
      <c r="E119" s="132"/>
      <c r="F119" s="103"/>
      <c r="G119" s="103"/>
      <c r="H119" s="103"/>
      <c r="I119" s="94"/>
      <c r="J119" s="94"/>
      <c r="K119" s="103"/>
      <c r="L119" s="103"/>
      <c r="M119" s="103"/>
      <c r="N119" s="103"/>
      <c r="O119" s="103"/>
      <c r="P119" s="103"/>
      <c r="Q119" s="103"/>
      <c r="R119" s="103"/>
    </row>
    <row r="120" spans="2:18" x14ac:dyDescent="0.3">
      <c r="B120" s="132"/>
      <c r="C120" s="132"/>
      <c r="D120" s="132"/>
      <c r="E120" s="132"/>
      <c r="F120" s="103"/>
      <c r="G120" s="103"/>
      <c r="H120" s="103"/>
      <c r="I120" s="94"/>
      <c r="J120" s="94"/>
      <c r="K120" s="103"/>
      <c r="L120" s="103"/>
      <c r="M120" s="103"/>
      <c r="N120" s="103"/>
      <c r="O120" s="103"/>
      <c r="P120" s="103"/>
      <c r="Q120" s="103"/>
      <c r="R120" s="103"/>
    </row>
    <row r="121" spans="2:18" x14ac:dyDescent="0.3">
      <c r="B121" s="132"/>
      <c r="C121" s="132"/>
      <c r="D121" s="132"/>
      <c r="E121" s="132"/>
      <c r="F121" s="103"/>
      <c r="G121" s="103"/>
      <c r="H121" s="103"/>
      <c r="I121" s="94"/>
      <c r="J121" s="94"/>
      <c r="K121" s="103"/>
      <c r="L121" s="103"/>
      <c r="M121" s="103"/>
      <c r="N121" s="103"/>
      <c r="O121" s="103"/>
      <c r="P121" s="103"/>
      <c r="Q121" s="103"/>
      <c r="R121" s="103"/>
    </row>
    <row r="122" spans="2:18" x14ac:dyDescent="0.3">
      <c r="B122" s="132"/>
      <c r="C122" s="132"/>
      <c r="D122" s="132"/>
      <c r="E122" s="132"/>
      <c r="F122" s="103"/>
      <c r="G122" s="103"/>
      <c r="H122" s="103"/>
      <c r="I122" s="94"/>
      <c r="J122" s="94"/>
      <c r="K122" s="103"/>
      <c r="L122" s="103"/>
      <c r="M122" s="103"/>
      <c r="N122" s="103"/>
      <c r="O122" s="103"/>
      <c r="P122" s="103"/>
      <c r="Q122" s="103"/>
      <c r="R122" s="103"/>
    </row>
    <row r="123" spans="2:18" x14ac:dyDescent="0.3">
      <c r="B123" s="132"/>
      <c r="C123" s="132"/>
      <c r="D123" s="132"/>
      <c r="E123" s="132"/>
      <c r="F123" s="103"/>
      <c r="G123" s="103"/>
      <c r="H123" s="103"/>
      <c r="I123" s="94"/>
      <c r="J123" s="94"/>
      <c r="K123" s="103"/>
      <c r="L123" s="103"/>
      <c r="M123" s="103"/>
      <c r="N123" s="103"/>
      <c r="O123" s="103"/>
      <c r="P123" s="103"/>
      <c r="Q123" s="103"/>
      <c r="R123" s="103"/>
    </row>
    <row r="124" spans="2:18" x14ac:dyDescent="0.3">
      <c r="B124" s="132"/>
      <c r="C124" s="132"/>
      <c r="D124" s="132"/>
      <c r="E124" s="132"/>
      <c r="F124" s="103"/>
      <c r="G124" s="103"/>
      <c r="H124" s="103"/>
      <c r="I124" s="94"/>
      <c r="J124" s="94"/>
      <c r="K124" s="103"/>
      <c r="L124" s="103"/>
      <c r="M124" s="103"/>
      <c r="N124" s="103"/>
      <c r="O124" s="103"/>
      <c r="P124" s="103"/>
      <c r="Q124" s="103"/>
      <c r="R124" s="103"/>
    </row>
    <row r="125" spans="2:18" x14ac:dyDescent="0.3">
      <c r="B125" s="132"/>
      <c r="C125" s="132"/>
      <c r="D125" s="132"/>
      <c r="E125" s="132"/>
      <c r="F125" s="103"/>
      <c r="G125" s="103"/>
      <c r="H125" s="103"/>
      <c r="I125" s="94"/>
      <c r="J125" s="94"/>
      <c r="K125" s="103"/>
      <c r="L125" s="103"/>
      <c r="M125" s="103"/>
      <c r="N125" s="103"/>
      <c r="O125" s="103"/>
      <c r="P125" s="103"/>
      <c r="Q125" s="103"/>
      <c r="R125" s="103"/>
    </row>
    <row r="126" spans="2:18" x14ac:dyDescent="0.3">
      <c r="B126" s="132"/>
      <c r="C126" s="132"/>
      <c r="D126" s="132"/>
      <c r="E126" s="132"/>
      <c r="F126" s="103"/>
      <c r="G126" s="103"/>
      <c r="H126" s="103"/>
      <c r="I126" s="94"/>
      <c r="J126" s="94"/>
      <c r="K126" s="103"/>
      <c r="L126" s="103"/>
      <c r="M126" s="103"/>
      <c r="N126" s="103"/>
      <c r="O126" s="103"/>
      <c r="P126" s="103"/>
      <c r="Q126" s="103"/>
      <c r="R126" s="103"/>
    </row>
    <row r="127" spans="2:18" x14ac:dyDescent="0.3">
      <c r="B127" s="132"/>
      <c r="C127" s="132"/>
      <c r="D127" s="132"/>
      <c r="E127" s="132"/>
      <c r="F127" s="103"/>
      <c r="G127" s="103"/>
      <c r="H127" s="103"/>
      <c r="I127" s="94"/>
      <c r="J127" s="94"/>
      <c r="K127" s="103"/>
      <c r="L127" s="103"/>
      <c r="M127" s="103"/>
      <c r="N127" s="103"/>
      <c r="O127" s="103"/>
      <c r="P127" s="103"/>
      <c r="Q127" s="103"/>
      <c r="R127" s="103"/>
    </row>
    <row r="128" spans="2:18" x14ac:dyDescent="0.3">
      <c r="B128" s="132"/>
      <c r="C128" s="132"/>
      <c r="D128" s="132"/>
      <c r="E128" s="132"/>
      <c r="F128" s="103"/>
      <c r="G128" s="103"/>
      <c r="H128" s="103"/>
      <c r="I128" s="94"/>
      <c r="J128" s="94"/>
      <c r="K128" s="103"/>
      <c r="L128" s="103"/>
      <c r="M128" s="103"/>
      <c r="N128" s="103"/>
      <c r="O128" s="103"/>
      <c r="P128" s="103"/>
      <c r="Q128" s="103"/>
      <c r="R128" s="103"/>
    </row>
    <row r="129" spans="2:18" x14ac:dyDescent="0.3">
      <c r="B129" s="132"/>
      <c r="C129" s="132"/>
      <c r="D129" s="132"/>
      <c r="E129" s="132"/>
      <c r="F129" s="103"/>
      <c r="G129" s="103"/>
      <c r="H129" s="103"/>
      <c r="I129" s="94"/>
      <c r="J129" s="94"/>
      <c r="K129" s="103"/>
      <c r="L129" s="103"/>
      <c r="M129" s="103"/>
      <c r="N129" s="103"/>
      <c r="O129" s="103"/>
      <c r="P129" s="103"/>
      <c r="Q129" s="103"/>
      <c r="R129" s="103"/>
    </row>
    <row r="130" spans="2:18" x14ac:dyDescent="0.3">
      <c r="B130" s="132"/>
      <c r="C130" s="132"/>
      <c r="D130" s="132"/>
      <c r="E130" s="132"/>
      <c r="F130" s="103"/>
      <c r="G130" s="103"/>
      <c r="H130" s="103"/>
      <c r="I130" s="94"/>
      <c r="J130" s="94"/>
      <c r="K130" s="103"/>
      <c r="L130" s="103"/>
      <c r="M130" s="103"/>
      <c r="N130" s="103"/>
      <c r="O130" s="103"/>
      <c r="P130" s="103"/>
      <c r="Q130" s="103"/>
      <c r="R130" s="103"/>
    </row>
    <row r="131" spans="2:18" x14ac:dyDescent="0.3">
      <c r="B131" s="132"/>
      <c r="C131" s="132"/>
      <c r="D131" s="132"/>
      <c r="E131" s="132"/>
      <c r="F131" s="103"/>
      <c r="G131" s="103"/>
      <c r="H131" s="103"/>
      <c r="I131" s="94"/>
      <c r="J131" s="94"/>
      <c r="K131" s="103"/>
      <c r="L131" s="103"/>
      <c r="M131" s="103"/>
      <c r="N131" s="103"/>
      <c r="O131" s="103"/>
      <c r="P131" s="103"/>
      <c r="Q131" s="103"/>
      <c r="R131" s="103"/>
    </row>
    <row r="132" spans="2:18" x14ac:dyDescent="0.3">
      <c r="B132" s="132"/>
      <c r="C132" s="132"/>
      <c r="D132" s="132"/>
      <c r="E132" s="132"/>
      <c r="F132" s="103"/>
      <c r="G132" s="103"/>
      <c r="H132" s="103"/>
      <c r="I132" s="94"/>
      <c r="J132" s="94"/>
      <c r="K132" s="103"/>
      <c r="L132" s="103"/>
      <c r="M132" s="103"/>
      <c r="N132" s="103"/>
      <c r="O132" s="103"/>
      <c r="P132" s="103"/>
      <c r="Q132" s="103"/>
      <c r="R132" s="103"/>
    </row>
    <row r="133" spans="2:18" x14ac:dyDescent="0.3">
      <c r="B133" s="132"/>
      <c r="C133" s="132"/>
      <c r="D133" s="132"/>
      <c r="E133" s="132"/>
      <c r="F133" s="103"/>
      <c r="G133" s="103"/>
      <c r="H133" s="103"/>
      <c r="I133" s="94"/>
      <c r="J133" s="94"/>
      <c r="K133" s="103"/>
      <c r="L133" s="103"/>
      <c r="M133" s="103"/>
      <c r="N133" s="103"/>
      <c r="O133" s="103"/>
      <c r="P133" s="103"/>
      <c r="Q133" s="103"/>
      <c r="R133" s="103"/>
    </row>
    <row r="134" spans="2:18" x14ac:dyDescent="0.3">
      <c r="B134" s="132"/>
      <c r="C134" s="132"/>
      <c r="D134" s="132"/>
      <c r="E134" s="132"/>
      <c r="F134" s="103"/>
      <c r="G134" s="103"/>
      <c r="H134" s="103"/>
      <c r="I134" s="94"/>
      <c r="J134" s="94"/>
      <c r="K134" s="103"/>
      <c r="L134" s="103"/>
      <c r="M134" s="103"/>
      <c r="N134" s="103"/>
      <c r="O134" s="103"/>
      <c r="P134" s="103"/>
      <c r="Q134" s="103"/>
      <c r="R134" s="103"/>
    </row>
    <row r="135" spans="2:18" x14ac:dyDescent="0.3">
      <c r="B135" s="132"/>
      <c r="C135" s="132"/>
      <c r="D135" s="132"/>
      <c r="E135" s="132"/>
      <c r="F135" s="103"/>
      <c r="G135" s="103"/>
      <c r="H135" s="103"/>
      <c r="I135" s="94"/>
      <c r="J135" s="94"/>
      <c r="K135" s="103"/>
      <c r="L135" s="103"/>
      <c r="M135" s="103"/>
      <c r="N135" s="103"/>
      <c r="O135" s="103"/>
      <c r="P135" s="103"/>
      <c r="Q135" s="103"/>
      <c r="R135" s="103"/>
    </row>
    <row r="136" spans="2:18" x14ac:dyDescent="0.3">
      <c r="B136" s="132"/>
      <c r="C136" s="132"/>
      <c r="D136" s="132"/>
      <c r="E136" s="132"/>
      <c r="F136" s="103"/>
      <c r="G136" s="103"/>
      <c r="H136" s="103"/>
      <c r="I136" s="94"/>
      <c r="J136" s="94"/>
      <c r="K136" s="103"/>
      <c r="L136" s="103"/>
      <c r="M136" s="103"/>
      <c r="N136" s="103"/>
      <c r="O136" s="103"/>
      <c r="P136" s="103"/>
      <c r="Q136" s="103"/>
      <c r="R136" s="103"/>
    </row>
    <row r="137" spans="2:18" x14ac:dyDescent="0.3">
      <c r="B137" s="132"/>
      <c r="C137" s="132"/>
      <c r="D137" s="132"/>
      <c r="E137" s="132"/>
      <c r="F137" s="103"/>
      <c r="G137" s="103"/>
      <c r="H137" s="103"/>
      <c r="I137" s="94"/>
      <c r="J137" s="94"/>
      <c r="K137" s="103"/>
      <c r="L137" s="103"/>
      <c r="M137" s="103"/>
      <c r="N137" s="103"/>
      <c r="O137" s="103"/>
      <c r="P137" s="103"/>
      <c r="Q137" s="103"/>
      <c r="R137" s="103"/>
    </row>
    <row r="138" spans="2:18" x14ac:dyDescent="0.3">
      <c r="B138" s="132"/>
      <c r="C138" s="132"/>
      <c r="D138" s="132"/>
      <c r="E138" s="132"/>
      <c r="F138" s="103"/>
      <c r="G138" s="103"/>
      <c r="H138" s="103"/>
      <c r="I138" s="94"/>
      <c r="J138" s="94"/>
      <c r="K138" s="103"/>
      <c r="L138" s="103"/>
      <c r="M138" s="103"/>
      <c r="N138" s="103"/>
      <c r="O138" s="103"/>
      <c r="P138" s="103"/>
      <c r="Q138" s="103"/>
      <c r="R138" s="103"/>
    </row>
    <row r="139" spans="2:18" x14ac:dyDescent="0.3">
      <c r="B139" s="132"/>
      <c r="C139" s="132"/>
      <c r="D139" s="132"/>
      <c r="E139" s="132"/>
      <c r="F139" s="103"/>
      <c r="G139" s="103"/>
      <c r="H139" s="103"/>
      <c r="I139" s="94"/>
      <c r="J139" s="94"/>
      <c r="K139" s="103"/>
      <c r="L139" s="103"/>
      <c r="M139" s="103"/>
      <c r="N139" s="103"/>
      <c r="O139" s="103"/>
      <c r="P139" s="103"/>
      <c r="Q139" s="103"/>
      <c r="R139" s="103"/>
    </row>
    <row r="140" spans="2:18" x14ac:dyDescent="0.3">
      <c r="B140" s="132"/>
      <c r="C140" s="132"/>
      <c r="D140" s="132"/>
      <c r="E140" s="132"/>
      <c r="F140" s="103"/>
      <c r="G140" s="103"/>
      <c r="H140" s="103"/>
      <c r="I140" s="94"/>
      <c r="J140" s="94"/>
      <c r="K140" s="103"/>
      <c r="L140" s="103"/>
      <c r="M140" s="103"/>
      <c r="N140" s="103"/>
      <c r="O140" s="103"/>
      <c r="P140" s="103"/>
      <c r="Q140" s="103"/>
      <c r="R140" s="103"/>
    </row>
    <row r="141" spans="2:18" x14ac:dyDescent="0.3">
      <c r="B141" s="132"/>
      <c r="C141" s="132"/>
      <c r="D141" s="132"/>
      <c r="E141" s="132"/>
      <c r="F141" s="103"/>
      <c r="G141" s="103"/>
      <c r="H141" s="103"/>
      <c r="I141" s="94"/>
      <c r="J141" s="94"/>
      <c r="K141" s="103"/>
      <c r="L141" s="103"/>
      <c r="M141" s="103"/>
      <c r="N141" s="103"/>
      <c r="O141" s="103"/>
      <c r="P141" s="103"/>
      <c r="Q141" s="103"/>
      <c r="R141" s="103"/>
    </row>
    <row r="142" spans="2:18" x14ac:dyDescent="0.3">
      <c r="B142" s="132"/>
      <c r="C142" s="132"/>
      <c r="D142" s="132"/>
      <c r="E142" s="132"/>
      <c r="F142" s="103"/>
      <c r="G142" s="103"/>
      <c r="H142" s="103"/>
      <c r="I142" s="94"/>
      <c r="J142" s="94"/>
      <c r="K142" s="103"/>
      <c r="L142" s="103"/>
      <c r="M142" s="103"/>
      <c r="N142" s="103"/>
      <c r="O142" s="103"/>
      <c r="P142" s="103"/>
      <c r="Q142" s="103"/>
      <c r="R142" s="103"/>
    </row>
    <row r="143" spans="2:18" x14ac:dyDescent="0.3">
      <c r="B143" s="132"/>
      <c r="C143" s="132"/>
      <c r="D143" s="132"/>
      <c r="E143" s="132"/>
      <c r="F143" s="103"/>
      <c r="G143" s="103"/>
      <c r="H143" s="103"/>
      <c r="I143" s="94"/>
      <c r="J143" s="94"/>
      <c r="K143" s="103"/>
      <c r="L143" s="103"/>
      <c r="M143" s="103"/>
      <c r="N143" s="103"/>
      <c r="O143" s="103"/>
      <c r="P143" s="103"/>
      <c r="Q143" s="103"/>
      <c r="R143" s="103"/>
    </row>
    <row r="144" spans="2:18" x14ac:dyDescent="0.3">
      <c r="B144" s="132"/>
      <c r="C144" s="132"/>
      <c r="D144" s="132"/>
      <c r="E144" s="132"/>
      <c r="F144" s="103"/>
      <c r="G144" s="103"/>
      <c r="H144" s="103"/>
      <c r="I144" s="94"/>
      <c r="J144" s="94"/>
      <c r="K144" s="103"/>
      <c r="L144" s="103"/>
      <c r="M144" s="103"/>
      <c r="N144" s="103"/>
      <c r="O144" s="103"/>
      <c r="P144" s="103"/>
      <c r="Q144" s="103"/>
      <c r="R144" s="103"/>
    </row>
    <row r="145" spans="2:18" x14ac:dyDescent="0.3">
      <c r="B145" s="132"/>
      <c r="C145" s="132"/>
      <c r="D145" s="132"/>
      <c r="E145" s="132"/>
      <c r="F145" s="103"/>
      <c r="G145" s="103"/>
      <c r="H145" s="103"/>
      <c r="I145" s="94"/>
      <c r="J145" s="94"/>
      <c r="K145" s="103"/>
      <c r="L145" s="103"/>
      <c r="M145" s="103"/>
      <c r="N145" s="103"/>
      <c r="O145" s="103"/>
      <c r="P145" s="103"/>
      <c r="Q145" s="103"/>
      <c r="R145" s="103"/>
    </row>
    <row r="146" spans="2:18" x14ac:dyDescent="0.3">
      <c r="B146" s="132"/>
      <c r="C146" s="132"/>
      <c r="D146" s="132"/>
      <c r="E146" s="132"/>
      <c r="F146" s="103"/>
      <c r="G146" s="103"/>
      <c r="H146" s="103"/>
      <c r="I146" s="94"/>
      <c r="J146" s="94"/>
      <c r="K146" s="103"/>
      <c r="L146" s="103"/>
      <c r="M146" s="103"/>
      <c r="N146" s="103"/>
      <c r="O146" s="103"/>
      <c r="P146" s="103"/>
      <c r="Q146" s="103"/>
      <c r="R146" s="103"/>
    </row>
    <row r="147" spans="2:18" x14ac:dyDescent="0.3">
      <c r="B147" s="132"/>
      <c r="C147" s="132"/>
      <c r="D147" s="132"/>
      <c r="E147" s="132"/>
      <c r="F147" s="103"/>
      <c r="G147" s="103"/>
      <c r="H147" s="103"/>
      <c r="I147" s="94"/>
      <c r="J147" s="94"/>
      <c r="K147" s="103"/>
      <c r="L147" s="103"/>
      <c r="M147" s="103"/>
      <c r="N147" s="103"/>
      <c r="O147" s="103"/>
      <c r="P147" s="103"/>
      <c r="Q147" s="103"/>
      <c r="R147" s="103"/>
    </row>
    <row r="148" spans="2:18" x14ac:dyDescent="0.3">
      <c r="B148" s="132"/>
      <c r="C148" s="132"/>
      <c r="D148" s="132"/>
      <c r="E148" s="132"/>
      <c r="F148" s="103"/>
      <c r="G148" s="103"/>
      <c r="H148" s="103"/>
      <c r="I148" s="94"/>
      <c r="J148" s="94"/>
      <c r="K148" s="103"/>
      <c r="L148" s="103"/>
      <c r="M148" s="103"/>
      <c r="N148" s="103"/>
      <c r="O148" s="103"/>
      <c r="P148" s="103"/>
      <c r="Q148" s="103"/>
      <c r="R148" s="103"/>
    </row>
    <row r="149" spans="2:18" x14ac:dyDescent="0.3">
      <c r="B149" s="132"/>
      <c r="C149" s="132"/>
      <c r="D149" s="132"/>
      <c r="E149" s="132"/>
      <c r="F149" s="103"/>
      <c r="G149" s="103"/>
      <c r="H149" s="103"/>
      <c r="I149" s="94"/>
      <c r="J149" s="94"/>
      <c r="K149" s="103"/>
      <c r="L149" s="103"/>
      <c r="M149" s="103"/>
      <c r="N149" s="103"/>
      <c r="O149" s="103"/>
      <c r="P149" s="103"/>
      <c r="Q149" s="103"/>
      <c r="R149" s="103"/>
    </row>
    <row r="150" spans="2:18" x14ac:dyDescent="0.3">
      <c r="B150" s="132"/>
      <c r="C150" s="132"/>
      <c r="D150" s="132"/>
      <c r="E150" s="132"/>
      <c r="F150" s="103"/>
      <c r="G150" s="103"/>
      <c r="H150" s="103"/>
      <c r="I150" s="94"/>
      <c r="J150" s="94"/>
      <c r="K150" s="103"/>
      <c r="L150" s="103"/>
      <c r="M150" s="103"/>
      <c r="N150" s="103"/>
      <c r="O150" s="103"/>
      <c r="P150" s="103"/>
      <c r="Q150" s="103"/>
      <c r="R150" s="103"/>
    </row>
    <row r="151" spans="2:18" x14ac:dyDescent="0.3">
      <c r="B151" s="132"/>
      <c r="C151" s="132"/>
      <c r="D151" s="132"/>
      <c r="E151" s="132"/>
      <c r="F151" s="103"/>
      <c r="G151" s="103"/>
      <c r="H151" s="103"/>
      <c r="I151" s="94"/>
      <c r="J151" s="94"/>
      <c r="K151" s="103"/>
      <c r="L151" s="103"/>
      <c r="M151" s="103"/>
      <c r="N151" s="103"/>
      <c r="O151" s="103"/>
      <c r="P151" s="103"/>
      <c r="Q151" s="103"/>
      <c r="R151" s="103"/>
    </row>
    <row r="152" spans="2:18" x14ac:dyDescent="0.3">
      <c r="B152" s="132"/>
      <c r="C152" s="132"/>
      <c r="D152" s="132"/>
      <c r="E152" s="132"/>
      <c r="F152" s="103"/>
      <c r="G152" s="103"/>
      <c r="H152" s="103"/>
      <c r="I152" s="94"/>
      <c r="J152" s="94"/>
      <c r="K152" s="103"/>
      <c r="L152" s="103"/>
      <c r="M152" s="103"/>
      <c r="N152" s="103"/>
      <c r="O152" s="103"/>
      <c r="P152" s="103"/>
      <c r="Q152" s="103"/>
      <c r="R152" s="103"/>
    </row>
    <row r="153" spans="2:18" x14ac:dyDescent="0.3">
      <c r="B153" s="132"/>
      <c r="C153" s="132"/>
      <c r="D153" s="132"/>
      <c r="E153" s="132"/>
      <c r="F153" s="103"/>
      <c r="G153" s="103"/>
      <c r="H153" s="103"/>
      <c r="I153" s="94"/>
      <c r="J153" s="94"/>
      <c r="K153" s="103"/>
      <c r="L153" s="103"/>
      <c r="M153" s="103"/>
      <c r="N153" s="103"/>
      <c r="O153" s="103"/>
      <c r="P153" s="103"/>
      <c r="Q153" s="103"/>
      <c r="R153" s="103"/>
    </row>
    <row r="154" spans="2:18" x14ac:dyDescent="0.3">
      <c r="B154" s="132"/>
      <c r="C154" s="132"/>
      <c r="D154" s="132"/>
      <c r="E154" s="132"/>
      <c r="F154" s="103"/>
      <c r="G154" s="103"/>
      <c r="H154" s="103"/>
      <c r="I154" s="94"/>
      <c r="J154" s="94"/>
      <c r="K154" s="103"/>
      <c r="L154" s="103"/>
      <c r="M154" s="103"/>
      <c r="N154" s="103"/>
      <c r="O154" s="103"/>
      <c r="P154" s="103"/>
      <c r="Q154" s="103"/>
      <c r="R154" s="103"/>
    </row>
    <row r="155" spans="2:18" x14ac:dyDescent="0.3">
      <c r="B155" s="132"/>
      <c r="C155" s="132"/>
      <c r="D155" s="132"/>
      <c r="E155" s="132"/>
      <c r="F155" s="103"/>
      <c r="G155" s="103"/>
      <c r="H155" s="103"/>
      <c r="I155" s="94"/>
      <c r="J155" s="94"/>
      <c r="K155" s="103"/>
      <c r="L155" s="103"/>
      <c r="M155" s="103"/>
      <c r="N155" s="103"/>
      <c r="O155" s="103"/>
      <c r="P155" s="103"/>
      <c r="Q155" s="103"/>
      <c r="R155" s="103"/>
    </row>
    <row r="156" spans="2:18" x14ac:dyDescent="0.3">
      <c r="B156" s="132"/>
      <c r="C156" s="132"/>
      <c r="D156" s="132"/>
      <c r="E156" s="132"/>
      <c r="F156" s="103"/>
      <c r="G156" s="103"/>
      <c r="H156" s="103"/>
      <c r="I156" s="94"/>
      <c r="J156" s="94"/>
      <c r="K156" s="103"/>
      <c r="L156" s="103"/>
      <c r="M156" s="103"/>
      <c r="N156" s="103"/>
      <c r="O156" s="103"/>
      <c r="P156" s="103"/>
      <c r="Q156" s="103"/>
      <c r="R156" s="103"/>
    </row>
    <row r="157" spans="2:18" x14ac:dyDescent="0.3">
      <c r="B157" s="132"/>
      <c r="C157" s="132"/>
      <c r="D157" s="132"/>
      <c r="E157" s="132"/>
      <c r="F157" s="103"/>
      <c r="G157" s="103"/>
      <c r="H157" s="103"/>
      <c r="I157" s="94"/>
      <c r="J157" s="94"/>
      <c r="K157" s="103"/>
      <c r="L157" s="103"/>
      <c r="M157" s="103"/>
      <c r="N157" s="103"/>
      <c r="O157" s="103"/>
      <c r="P157" s="103"/>
      <c r="Q157" s="103"/>
      <c r="R157" s="103"/>
    </row>
    <row r="158" spans="2:18" x14ac:dyDescent="0.3">
      <c r="B158" s="132"/>
      <c r="C158" s="132"/>
      <c r="D158" s="132"/>
      <c r="E158" s="132"/>
      <c r="F158" s="103"/>
      <c r="G158" s="103"/>
      <c r="H158" s="103"/>
      <c r="I158" s="94"/>
      <c r="J158" s="94"/>
      <c r="K158" s="103"/>
      <c r="L158" s="103"/>
      <c r="M158" s="103"/>
      <c r="N158" s="103"/>
      <c r="O158" s="103"/>
      <c r="P158" s="103"/>
      <c r="Q158" s="103"/>
      <c r="R158" s="103"/>
    </row>
    <row r="159" spans="2:18" x14ac:dyDescent="0.3">
      <c r="B159" s="132"/>
      <c r="C159" s="132"/>
      <c r="D159" s="132"/>
      <c r="E159" s="132"/>
      <c r="F159" s="103"/>
      <c r="G159" s="103"/>
      <c r="H159" s="103"/>
      <c r="I159" s="94"/>
      <c r="J159" s="94"/>
      <c r="K159" s="103"/>
      <c r="L159" s="103"/>
      <c r="M159" s="103"/>
      <c r="N159" s="103"/>
      <c r="O159" s="103"/>
      <c r="P159" s="103"/>
      <c r="Q159" s="103"/>
      <c r="R159" s="103"/>
    </row>
    <row r="160" spans="2:18" x14ac:dyDescent="0.3">
      <c r="B160" s="132"/>
      <c r="C160" s="132"/>
      <c r="D160" s="132"/>
      <c r="E160" s="132"/>
      <c r="F160" s="103"/>
      <c r="G160" s="103"/>
      <c r="H160" s="103"/>
      <c r="I160" s="94"/>
      <c r="J160" s="94"/>
      <c r="K160" s="103"/>
      <c r="L160" s="103"/>
      <c r="M160" s="103"/>
      <c r="N160" s="103"/>
      <c r="O160" s="103"/>
      <c r="P160" s="103"/>
      <c r="Q160" s="103"/>
      <c r="R160" s="103"/>
    </row>
    <row r="161" spans="2:18" x14ac:dyDescent="0.3">
      <c r="B161" s="132"/>
      <c r="C161" s="132"/>
      <c r="D161" s="132"/>
      <c r="E161" s="132"/>
      <c r="F161" s="103"/>
      <c r="G161" s="103"/>
      <c r="H161" s="103"/>
      <c r="I161" s="94"/>
      <c r="J161" s="94"/>
      <c r="K161" s="103"/>
      <c r="L161" s="103"/>
      <c r="M161" s="103"/>
      <c r="N161" s="103"/>
      <c r="O161" s="103"/>
      <c r="P161" s="103"/>
      <c r="Q161" s="103"/>
      <c r="R161" s="103"/>
    </row>
    <row r="162" spans="2:18" x14ac:dyDescent="0.3">
      <c r="B162" s="132"/>
      <c r="C162" s="132"/>
      <c r="D162" s="132"/>
      <c r="E162" s="132"/>
      <c r="F162" s="103"/>
      <c r="G162" s="103"/>
      <c r="H162" s="103"/>
      <c r="I162" s="94"/>
      <c r="J162" s="94"/>
      <c r="K162" s="103"/>
      <c r="L162" s="103"/>
      <c r="M162" s="103"/>
      <c r="N162" s="103"/>
      <c r="O162" s="103"/>
      <c r="P162" s="103"/>
      <c r="Q162" s="103"/>
      <c r="R162" s="103"/>
    </row>
    <row r="163" spans="2:18" x14ac:dyDescent="0.3">
      <c r="B163" s="132"/>
      <c r="C163" s="132"/>
      <c r="D163" s="132"/>
      <c r="E163" s="132"/>
      <c r="F163" s="103"/>
      <c r="G163" s="103"/>
      <c r="H163" s="103"/>
      <c r="I163" s="94"/>
      <c r="J163" s="94"/>
      <c r="K163" s="103"/>
      <c r="L163" s="103"/>
      <c r="M163" s="103"/>
      <c r="N163" s="103"/>
      <c r="O163" s="103"/>
      <c r="P163" s="103"/>
      <c r="Q163" s="103"/>
      <c r="R163" s="103"/>
    </row>
    <row r="164" spans="2:18" x14ac:dyDescent="0.3">
      <c r="B164" s="132"/>
      <c r="C164" s="132"/>
      <c r="D164" s="132"/>
      <c r="E164" s="132"/>
      <c r="F164" s="103"/>
      <c r="G164" s="103"/>
      <c r="H164" s="103"/>
      <c r="I164" s="94"/>
      <c r="J164" s="94"/>
      <c r="K164" s="103"/>
      <c r="L164" s="103"/>
      <c r="M164" s="103"/>
      <c r="N164" s="103"/>
      <c r="O164" s="103"/>
      <c r="P164" s="103"/>
      <c r="Q164" s="103"/>
      <c r="R164" s="103"/>
    </row>
    <row r="165" spans="2:18" x14ac:dyDescent="0.3">
      <c r="B165" s="132"/>
      <c r="C165" s="132"/>
      <c r="D165" s="132"/>
      <c r="E165" s="132"/>
      <c r="F165" s="103"/>
      <c r="G165" s="103"/>
      <c r="H165" s="103"/>
      <c r="I165" s="94"/>
      <c r="J165" s="94"/>
      <c r="K165" s="103"/>
      <c r="L165" s="103"/>
      <c r="M165" s="103"/>
      <c r="N165" s="103"/>
      <c r="O165" s="103"/>
      <c r="P165" s="103"/>
      <c r="Q165" s="103"/>
      <c r="R165" s="103"/>
    </row>
    <row r="166" spans="2:18" x14ac:dyDescent="0.3">
      <c r="B166" s="132"/>
      <c r="C166" s="132"/>
      <c r="D166" s="132"/>
      <c r="E166" s="132"/>
      <c r="F166" s="103"/>
      <c r="G166" s="103"/>
      <c r="H166" s="103"/>
      <c r="I166" s="94"/>
      <c r="J166" s="94"/>
      <c r="K166" s="103"/>
      <c r="L166" s="103"/>
      <c r="M166" s="103"/>
      <c r="N166" s="103"/>
      <c r="O166" s="103"/>
      <c r="P166" s="103"/>
      <c r="Q166" s="103"/>
      <c r="R166" s="103"/>
    </row>
    <row r="167" spans="2:18" x14ac:dyDescent="0.3">
      <c r="B167" s="132"/>
      <c r="C167" s="132"/>
      <c r="D167" s="132"/>
      <c r="E167" s="132"/>
      <c r="F167" s="103"/>
      <c r="G167" s="103"/>
      <c r="H167" s="103"/>
      <c r="I167" s="94"/>
      <c r="J167" s="94"/>
      <c r="K167" s="103"/>
      <c r="L167" s="103"/>
      <c r="M167" s="103"/>
      <c r="N167" s="103"/>
      <c r="O167" s="103"/>
      <c r="P167" s="103"/>
      <c r="Q167" s="103"/>
      <c r="R167" s="103"/>
    </row>
    <row r="168" spans="2:18" x14ac:dyDescent="0.3">
      <c r="B168" s="132"/>
      <c r="C168" s="132"/>
      <c r="D168" s="132"/>
      <c r="E168" s="132"/>
      <c r="F168" s="103"/>
      <c r="G168" s="103"/>
      <c r="H168" s="103"/>
      <c r="I168" s="94"/>
      <c r="J168" s="94"/>
      <c r="K168" s="103"/>
      <c r="L168" s="103"/>
      <c r="M168" s="103"/>
      <c r="N168" s="103"/>
      <c r="O168" s="103"/>
      <c r="P168" s="103"/>
      <c r="Q168" s="103"/>
      <c r="R168" s="103"/>
    </row>
    <row r="169" spans="2:18" x14ac:dyDescent="0.3">
      <c r="B169" s="132"/>
      <c r="C169" s="132"/>
      <c r="D169" s="132"/>
      <c r="E169" s="132"/>
      <c r="F169" s="103"/>
      <c r="G169" s="103"/>
      <c r="H169" s="103"/>
      <c r="I169" s="94"/>
      <c r="J169" s="94"/>
      <c r="K169" s="103"/>
      <c r="L169" s="103"/>
      <c r="M169" s="103"/>
      <c r="N169" s="103"/>
      <c r="O169" s="103"/>
      <c r="P169" s="103"/>
      <c r="Q169" s="103"/>
      <c r="R169" s="103"/>
    </row>
    <row r="170" spans="2:18" x14ac:dyDescent="0.3">
      <c r="B170" s="132"/>
      <c r="C170" s="132"/>
      <c r="D170" s="132"/>
      <c r="E170" s="132"/>
      <c r="F170" s="103"/>
      <c r="G170" s="103"/>
      <c r="H170" s="103"/>
      <c r="I170" s="94"/>
      <c r="J170" s="94"/>
      <c r="K170" s="103"/>
      <c r="L170" s="103"/>
      <c r="M170" s="103"/>
      <c r="N170" s="103"/>
      <c r="O170" s="103"/>
      <c r="P170" s="103"/>
      <c r="Q170" s="103"/>
      <c r="R170" s="103"/>
    </row>
    <row r="171" spans="2:18" x14ac:dyDescent="0.3">
      <c r="B171" s="132"/>
      <c r="C171" s="132"/>
      <c r="D171" s="132"/>
      <c r="E171" s="132"/>
      <c r="F171" s="103"/>
      <c r="G171" s="103"/>
      <c r="H171" s="103"/>
      <c r="I171" s="94"/>
      <c r="J171" s="94"/>
      <c r="K171" s="103"/>
      <c r="L171" s="103"/>
      <c r="M171" s="103"/>
      <c r="N171" s="103"/>
      <c r="O171" s="103"/>
      <c r="P171" s="103"/>
      <c r="Q171" s="103"/>
      <c r="R171" s="103"/>
    </row>
    <row r="172" spans="2:18" x14ac:dyDescent="0.3">
      <c r="B172" s="132"/>
      <c r="C172" s="132"/>
      <c r="D172" s="132"/>
      <c r="E172" s="132"/>
      <c r="F172" s="103"/>
      <c r="G172" s="103"/>
      <c r="H172" s="103"/>
      <c r="I172" s="94"/>
      <c r="J172" s="94"/>
      <c r="K172" s="103"/>
      <c r="L172" s="103"/>
      <c r="M172" s="103"/>
      <c r="N172" s="103"/>
      <c r="O172" s="103"/>
      <c r="P172" s="103"/>
      <c r="Q172" s="103"/>
      <c r="R172" s="103"/>
    </row>
    <row r="173" spans="2:18" x14ac:dyDescent="0.3">
      <c r="B173" s="132"/>
      <c r="C173" s="132"/>
      <c r="D173" s="132"/>
      <c r="E173" s="132"/>
      <c r="F173" s="103"/>
      <c r="G173" s="103"/>
      <c r="H173" s="103"/>
      <c r="I173" s="94"/>
      <c r="J173" s="94"/>
      <c r="K173" s="103"/>
      <c r="L173" s="103"/>
      <c r="M173" s="103"/>
      <c r="N173" s="103"/>
      <c r="O173" s="103"/>
      <c r="P173" s="103"/>
      <c r="Q173" s="103"/>
      <c r="R173" s="103"/>
    </row>
    <row r="174" spans="2:18" x14ac:dyDescent="0.3">
      <c r="B174" s="132"/>
      <c r="C174" s="132"/>
      <c r="D174" s="132"/>
      <c r="E174" s="132"/>
      <c r="F174" s="103"/>
      <c r="G174" s="103"/>
      <c r="H174" s="103"/>
      <c r="I174" s="94"/>
      <c r="J174" s="94"/>
      <c r="K174" s="103"/>
      <c r="L174" s="103"/>
      <c r="M174" s="103"/>
      <c r="N174" s="103"/>
      <c r="O174" s="103"/>
      <c r="P174" s="103"/>
      <c r="Q174" s="103"/>
      <c r="R174" s="103"/>
    </row>
    <row r="175" spans="2:18" x14ac:dyDescent="0.3">
      <c r="B175" s="132"/>
      <c r="C175" s="132"/>
      <c r="D175" s="132"/>
      <c r="E175" s="132"/>
      <c r="F175" s="103"/>
      <c r="G175" s="103"/>
      <c r="H175" s="103"/>
      <c r="I175" s="94"/>
      <c r="J175" s="94"/>
      <c r="K175" s="103"/>
      <c r="L175" s="103"/>
      <c r="M175" s="103"/>
      <c r="N175" s="103"/>
      <c r="O175" s="103"/>
      <c r="P175" s="103"/>
      <c r="Q175" s="103"/>
      <c r="R175" s="103"/>
    </row>
    <row r="176" spans="2:18" x14ac:dyDescent="0.3">
      <c r="B176" s="132"/>
      <c r="C176" s="132"/>
      <c r="D176" s="132"/>
      <c r="E176" s="132"/>
      <c r="F176" s="103"/>
      <c r="G176" s="103"/>
      <c r="H176" s="103"/>
      <c r="I176" s="94"/>
      <c r="J176" s="94"/>
      <c r="K176" s="103"/>
      <c r="L176" s="103"/>
      <c r="M176" s="103"/>
      <c r="N176" s="103"/>
      <c r="O176" s="103"/>
      <c r="P176" s="103"/>
      <c r="Q176" s="103"/>
      <c r="R176" s="103"/>
    </row>
    <row r="177" spans="2:18" x14ac:dyDescent="0.3">
      <c r="B177" s="132"/>
      <c r="C177" s="132"/>
      <c r="D177" s="132"/>
      <c r="E177" s="132"/>
      <c r="F177" s="103"/>
      <c r="G177" s="103"/>
      <c r="H177" s="103"/>
      <c r="I177" s="94"/>
      <c r="J177" s="94"/>
      <c r="K177" s="103"/>
      <c r="L177" s="103"/>
      <c r="M177" s="103"/>
      <c r="N177" s="103"/>
      <c r="O177" s="103"/>
      <c r="P177" s="103"/>
      <c r="Q177" s="103"/>
      <c r="R177" s="103"/>
    </row>
    <row r="178" spans="2:18" x14ac:dyDescent="0.3">
      <c r="B178" s="132"/>
      <c r="C178" s="132"/>
      <c r="D178" s="132"/>
      <c r="E178" s="132"/>
      <c r="F178" s="103"/>
      <c r="G178" s="103"/>
      <c r="H178" s="103"/>
      <c r="I178" s="94"/>
      <c r="J178" s="94"/>
      <c r="K178" s="103"/>
      <c r="L178" s="103"/>
      <c r="M178" s="103"/>
      <c r="N178" s="103"/>
      <c r="O178" s="103"/>
      <c r="P178" s="103"/>
      <c r="Q178" s="103"/>
      <c r="R178" s="103"/>
    </row>
    <row r="179" spans="2:18" x14ac:dyDescent="0.3">
      <c r="B179" s="132"/>
      <c r="C179" s="132"/>
      <c r="D179" s="132"/>
      <c r="E179" s="132"/>
      <c r="F179" s="103"/>
      <c r="G179" s="103"/>
      <c r="H179" s="103"/>
      <c r="I179" s="94"/>
      <c r="J179" s="94"/>
      <c r="K179" s="103"/>
      <c r="L179" s="103"/>
      <c r="M179" s="103"/>
      <c r="N179" s="103"/>
      <c r="O179" s="103"/>
      <c r="P179" s="103"/>
      <c r="Q179" s="103"/>
      <c r="R179" s="103"/>
    </row>
    <row r="180" spans="2:18" x14ac:dyDescent="0.3">
      <c r="B180" s="132"/>
      <c r="C180" s="132"/>
      <c r="D180" s="132"/>
      <c r="E180" s="132"/>
      <c r="F180" s="103"/>
      <c r="G180" s="103"/>
      <c r="H180" s="103"/>
      <c r="I180" s="94"/>
      <c r="J180" s="94"/>
      <c r="K180" s="103"/>
      <c r="L180" s="103"/>
      <c r="M180" s="103"/>
      <c r="N180" s="103"/>
      <c r="O180" s="103"/>
      <c r="P180" s="103"/>
      <c r="Q180" s="103"/>
      <c r="R180" s="103"/>
    </row>
    <row r="181" spans="2:18" x14ac:dyDescent="0.3">
      <c r="B181" s="132"/>
      <c r="C181" s="132"/>
      <c r="D181" s="132"/>
      <c r="E181" s="132"/>
      <c r="F181" s="103"/>
      <c r="G181" s="103"/>
      <c r="H181" s="103"/>
      <c r="I181" s="94"/>
      <c r="J181" s="94"/>
      <c r="K181" s="103"/>
      <c r="L181" s="103"/>
      <c r="M181" s="103"/>
      <c r="N181" s="103"/>
      <c r="O181" s="103"/>
      <c r="P181" s="103"/>
      <c r="Q181" s="103"/>
      <c r="R181" s="103"/>
    </row>
    <row r="182" spans="2:18" x14ac:dyDescent="0.3">
      <c r="B182" s="132"/>
      <c r="C182" s="132"/>
      <c r="D182" s="132"/>
      <c r="E182" s="132"/>
      <c r="F182" s="103"/>
      <c r="G182" s="103"/>
      <c r="H182" s="103"/>
      <c r="I182" s="94"/>
      <c r="J182" s="94"/>
      <c r="K182" s="103"/>
      <c r="L182" s="103"/>
      <c r="M182" s="103"/>
      <c r="N182" s="103"/>
      <c r="O182" s="103"/>
      <c r="P182" s="103"/>
      <c r="Q182" s="103"/>
      <c r="R182" s="103"/>
    </row>
    <row r="183" spans="2:18" x14ac:dyDescent="0.3">
      <c r="B183" s="132"/>
      <c r="C183" s="132"/>
      <c r="D183" s="132"/>
      <c r="E183" s="132"/>
      <c r="F183" s="103"/>
      <c r="G183" s="103"/>
      <c r="H183" s="103"/>
      <c r="I183" s="94"/>
      <c r="J183" s="94"/>
      <c r="K183" s="103"/>
      <c r="L183" s="103"/>
      <c r="M183" s="103"/>
      <c r="N183" s="103"/>
      <c r="O183" s="103"/>
      <c r="P183" s="103"/>
      <c r="Q183" s="103"/>
      <c r="R183" s="103"/>
    </row>
    <row r="184" spans="2:18" x14ac:dyDescent="0.3">
      <c r="B184" s="132"/>
      <c r="C184" s="132"/>
      <c r="D184" s="132"/>
      <c r="E184" s="132"/>
      <c r="F184" s="103"/>
      <c r="G184" s="103"/>
      <c r="H184" s="103"/>
      <c r="I184" s="94"/>
      <c r="J184" s="94"/>
      <c r="K184" s="103"/>
      <c r="L184" s="103"/>
      <c r="M184" s="103"/>
      <c r="N184" s="103"/>
      <c r="O184" s="103"/>
      <c r="P184" s="103"/>
      <c r="Q184" s="103"/>
      <c r="R184" s="103"/>
    </row>
    <row r="185" spans="2:18" x14ac:dyDescent="0.3">
      <c r="B185" s="132"/>
      <c r="C185" s="132"/>
      <c r="D185" s="132"/>
      <c r="E185" s="132"/>
      <c r="F185" s="103"/>
      <c r="G185" s="103"/>
      <c r="H185" s="103"/>
      <c r="I185" s="94"/>
      <c r="J185" s="94"/>
      <c r="K185" s="103"/>
      <c r="L185" s="103"/>
      <c r="M185" s="103"/>
      <c r="N185" s="103"/>
      <c r="O185" s="103"/>
      <c r="P185" s="103"/>
      <c r="Q185" s="103"/>
      <c r="R185" s="103"/>
    </row>
    <row r="186" spans="2:18" x14ac:dyDescent="0.3">
      <c r="B186" s="132"/>
      <c r="C186" s="132"/>
      <c r="D186" s="132"/>
      <c r="E186" s="132"/>
      <c r="F186" s="103"/>
      <c r="G186" s="103"/>
      <c r="H186" s="103"/>
      <c r="I186" s="94"/>
      <c r="J186" s="94"/>
      <c r="K186" s="103"/>
      <c r="L186" s="103"/>
      <c r="M186" s="103"/>
      <c r="N186" s="103"/>
      <c r="O186" s="103"/>
      <c r="P186" s="103"/>
      <c r="Q186" s="103"/>
      <c r="R186" s="103"/>
    </row>
    <row r="187" spans="2:18" x14ac:dyDescent="0.3">
      <c r="B187" s="132"/>
      <c r="C187" s="132"/>
      <c r="D187" s="132"/>
      <c r="E187" s="132"/>
      <c r="F187" s="103"/>
      <c r="G187" s="103"/>
      <c r="H187" s="103"/>
      <c r="I187" s="94"/>
      <c r="J187" s="94"/>
      <c r="K187" s="103"/>
      <c r="L187" s="103"/>
      <c r="M187" s="103"/>
      <c r="N187" s="103"/>
      <c r="O187" s="103"/>
      <c r="P187" s="103"/>
      <c r="Q187" s="103"/>
      <c r="R187" s="103"/>
    </row>
    <row r="188" spans="2:18" x14ac:dyDescent="0.3">
      <c r="B188" s="132"/>
      <c r="C188" s="132"/>
      <c r="D188" s="132"/>
      <c r="E188" s="132"/>
      <c r="F188" s="103"/>
      <c r="G188" s="103"/>
      <c r="H188" s="103"/>
      <c r="I188" s="94"/>
      <c r="J188" s="94"/>
      <c r="K188" s="103"/>
      <c r="L188" s="103"/>
      <c r="M188" s="103"/>
      <c r="N188" s="103"/>
      <c r="O188" s="103"/>
      <c r="P188" s="103"/>
      <c r="Q188" s="103"/>
      <c r="R188" s="103"/>
    </row>
    <row r="189" spans="2:18" x14ac:dyDescent="0.3">
      <c r="B189" s="132"/>
      <c r="C189" s="132"/>
      <c r="D189" s="132"/>
      <c r="E189" s="132"/>
      <c r="F189" s="103"/>
      <c r="G189" s="103"/>
      <c r="H189" s="103"/>
      <c r="I189" s="94"/>
      <c r="J189" s="94"/>
      <c r="K189" s="103"/>
      <c r="L189" s="103"/>
      <c r="M189" s="103"/>
      <c r="N189" s="103"/>
      <c r="O189" s="103"/>
      <c r="P189" s="103"/>
      <c r="Q189" s="103"/>
      <c r="R189" s="103"/>
    </row>
    <row r="190" spans="2:18" x14ac:dyDescent="0.3">
      <c r="B190" s="132"/>
      <c r="C190" s="132"/>
      <c r="D190" s="132"/>
      <c r="E190" s="132"/>
      <c r="F190" s="103"/>
      <c r="G190" s="103"/>
      <c r="H190" s="103"/>
      <c r="I190" s="94"/>
      <c r="J190" s="94"/>
      <c r="K190" s="103"/>
      <c r="L190" s="103"/>
      <c r="M190" s="103"/>
      <c r="N190" s="103"/>
      <c r="O190" s="103"/>
      <c r="P190" s="103"/>
      <c r="Q190" s="103"/>
      <c r="R190" s="103"/>
    </row>
    <row r="191" spans="2:18" x14ac:dyDescent="0.3">
      <c r="B191" s="132"/>
      <c r="C191" s="132"/>
      <c r="D191" s="132"/>
      <c r="E191" s="132"/>
      <c r="F191" s="103"/>
      <c r="G191" s="103"/>
      <c r="H191" s="103"/>
      <c r="I191" s="94"/>
      <c r="J191" s="94"/>
      <c r="K191" s="103"/>
      <c r="L191" s="103"/>
      <c r="M191" s="103"/>
      <c r="N191" s="103"/>
      <c r="O191" s="103"/>
      <c r="P191" s="103"/>
      <c r="Q191" s="103"/>
      <c r="R191" s="103"/>
    </row>
    <row r="192" spans="2:18" x14ac:dyDescent="0.3">
      <c r="B192" s="132"/>
      <c r="C192" s="132"/>
      <c r="D192" s="132"/>
      <c r="E192" s="132"/>
      <c r="F192" s="103"/>
      <c r="G192" s="103"/>
      <c r="H192" s="103"/>
      <c r="I192" s="94"/>
      <c r="J192" s="94"/>
      <c r="K192" s="103"/>
      <c r="L192" s="103"/>
      <c r="M192" s="103"/>
      <c r="N192" s="103"/>
      <c r="O192" s="103"/>
      <c r="P192" s="103"/>
      <c r="Q192" s="103"/>
      <c r="R192" s="103"/>
    </row>
    <row r="193" spans="2:18" x14ac:dyDescent="0.3">
      <c r="B193" s="132"/>
      <c r="C193" s="132"/>
      <c r="D193" s="132"/>
      <c r="E193" s="132"/>
      <c r="F193" s="103"/>
      <c r="G193" s="103"/>
      <c r="H193" s="103"/>
      <c r="I193" s="94"/>
      <c r="J193" s="94"/>
      <c r="K193" s="103"/>
      <c r="L193" s="103"/>
      <c r="M193" s="103"/>
      <c r="N193" s="103"/>
      <c r="O193" s="103"/>
      <c r="P193" s="103"/>
      <c r="Q193" s="103"/>
      <c r="R193" s="103"/>
    </row>
    <row r="194" spans="2:18" x14ac:dyDescent="0.3">
      <c r="B194" s="132"/>
      <c r="C194" s="132"/>
      <c r="D194" s="132"/>
      <c r="E194" s="132"/>
      <c r="F194" s="103"/>
      <c r="G194" s="103"/>
      <c r="H194" s="103"/>
      <c r="I194" s="94"/>
      <c r="J194" s="94"/>
      <c r="K194" s="103"/>
      <c r="L194" s="103"/>
      <c r="M194" s="103"/>
      <c r="N194" s="103"/>
      <c r="O194" s="103"/>
      <c r="P194" s="103"/>
      <c r="Q194" s="103"/>
      <c r="R194" s="103"/>
    </row>
    <row r="195" spans="2:18" x14ac:dyDescent="0.3">
      <c r="B195" s="132"/>
      <c r="C195" s="132"/>
      <c r="D195" s="132"/>
      <c r="E195" s="132"/>
      <c r="F195" s="103"/>
      <c r="G195" s="103"/>
      <c r="H195" s="103"/>
      <c r="I195" s="94"/>
      <c r="J195" s="94"/>
      <c r="K195" s="103"/>
      <c r="L195" s="103"/>
      <c r="M195" s="103"/>
      <c r="N195" s="103"/>
      <c r="O195" s="103"/>
      <c r="P195" s="103"/>
      <c r="Q195" s="103"/>
      <c r="R195" s="103"/>
    </row>
    <row r="196" spans="2:18" x14ac:dyDescent="0.3">
      <c r="B196" s="132"/>
      <c r="C196" s="132"/>
      <c r="D196" s="132"/>
      <c r="E196" s="132"/>
      <c r="F196" s="103"/>
      <c r="G196" s="103"/>
      <c r="H196" s="103"/>
      <c r="I196" s="94"/>
      <c r="J196" s="94"/>
      <c r="K196" s="103"/>
      <c r="L196" s="103"/>
      <c r="M196" s="103"/>
      <c r="N196" s="103"/>
      <c r="O196" s="103"/>
      <c r="P196" s="103"/>
      <c r="Q196" s="103"/>
      <c r="R196" s="103"/>
    </row>
    <row r="197" spans="2:18" x14ac:dyDescent="0.3">
      <c r="B197" s="132"/>
      <c r="C197" s="132"/>
      <c r="D197" s="132"/>
      <c r="E197" s="132"/>
      <c r="F197" s="103"/>
      <c r="G197" s="103"/>
      <c r="H197" s="103"/>
      <c r="I197" s="94"/>
      <c r="J197" s="94"/>
      <c r="K197" s="103"/>
      <c r="L197" s="103"/>
      <c r="M197" s="103"/>
      <c r="N197" s="103"/>
      <c r="O197" s="103"/>
      <c r="P197" s="103"/>
      <c r="Q197" s="103"/>
      <c r="R197" s="103"/>
    </row>
    <row r="198" spans="2:18" x14ac:dyDescent="0.3">
      <c r="B198" s="132"/>
      <c r="C198" s="132"/>
      <c r="D198" s="132"/>
      <c r="E198" s="132"/>
      <c r="F198" s="103"/>
      <c r="G198" s="103"/>
      <c r="H198" s="103"/>
      <c r="I198" s="94"/>
      <c r="J198" s="94"/>
      <c r="K198" s="103"/>
      <c r="L198" s="103"/>
      <c r="M198" s="103"/>
      <c r="N198" s="103"/>
      <c r="O198" s="103"/>
      <c r="P198" s="103"/>
      <c r="Q198" s="103"/>
      <c r="R198" s="103"/>
    </row>
    <row r="199" spans="2:18" x14ac:dyDescent="0.3">
      <c r="B199" s="132"/>
      <c r="C199" s="132"/>
      <c r="D199" s="132"/>
      <c r="E199" s="132"/>
      <c r="F199" s="103"/>
      <c r="G199" s="103"/>
      <c r="H199" s="103"/>
      <c r="I199" s="94"/>
      <c r="J199" s="94"/>
      <c r="K199" s="103"/>
      <c r="L199" s="103"/>
      <c r="M199" s="103"/>
      <c r="N199" s="103"/>
      <c r="O199" s="103"/>
      <c r="P199" s="103"/>
      <c r="Q199" s="103"/>
      <c r="R199" s="103"/>
    </row>
    <row r="200" spans="2:18" x14ac:dyDescent="0.3">
      <c r="B200" s="132"/>
      <c r="C200" s="132"/>
      <c r="D200" s="132"/>
      <c r="E200" s="132"/>
      <c r="F200" s="103"/>
      <c r="G200" s="103"/>
      <c r="H200" s="103"/>
      <c r="I200" s="94"/>
      <c r="J200" s="94"/>
      <c r="K200" s="103"/>
      <c r="L200" s="103"/>
      <c r="M200" s="103"/>
      <c r="N200" s="103"/>
      <c r="O200" s="103"/>
      <c r="P200" s="103"/>
      <c r="Q200" s="103"/>
      <c r="R200" s="103"/>
    </row>
    <row r="201" spans="2:18" x14ac:dyDescent="0.3">
      <c r="B201" s="132"/>
      <c r="C201" s="132"/>
      <c r="D201" s="132"/>
      <c r="E201" s="132"/>
      <c r="F201" s="103"/>
      <c r="G201" s="103"/>
      <c r="H201" s="103"/>
      <c r="I201" s="94"/>
      <c r="J201" s="94"/>
      <c r="K201" s="103"/>
      <c r="L201" s="103"/>
      <c r="M201" s="103"/>
      <c r="N201" s="103"/>
      <c r="O201" s="103"/>
      <c r="P201" s="103"/>
      <c r="Q201" s="103"/>
      <c r="R201" s="103"/>
    </row>
    <row r="202" spans="2:18" x14ac:dyDescent="0.3">
      <c r="B202" s="132"/>
      <c r="C202" s="132"/>
      <c r="D202" s="132"/>
      <c r="E202" s="132"/>
      <c r="F202" s="103"/>
      <c r="G202" s="103"/>
      <c r="H202" s="103"/>
      <c r="I202" s="94"/>
      <c r="J202" s="94"/>
      <c r="K202" s="103"/>
      <c r="L202" s="103"/>
      <c r="M202" s="103"/>
      <c r="N202" s="103"/>
      <c r="O202" s="103"/>
      <c r="P202" s="103"/>
      <c r="Q202" s="103"/>
      <c r="R202" s="103"/>
    </row>
    <row r="203" spans="2:18" x14ac:dyDescent="0.3">
      <c r="B203" s="132"/>
      <c r="C203" s="132"/>
      <c r="D203" s="132"/>
      <c r="E203" s="132"/>
      <c r="F203" s="103"/>
      <c r="G203" s="103"/>
      <c r="H203" s="103"/>
      <c r="I203" s="94"/>
      <c r="J203" s="94"/>
      <c r="K203" s="103"/>
      <c r="L203" s="103"/>
      <c r="M203" s="103"/>
      <c r="N203" s="103"/>
      <c r="O203" s="103"/>
      <c r="P203" s="103"/>
      <c r="Q203" s="103"/>
      <c r="R203" s="103"/>
    </row>
    <row r="204" spans="2:18" x14ac:dyDescent="0.3">
      <c r="B204" s="132"/>
      <c r="C204" s="132"/>
      <c r="D204" s="132"/>
      <c r="E204" s="132"/>
      <c r="F204" s="103"/>
      <c r="G204" s="103"/>
      <c r="H204" s="103"/>
      <c r="I204" s="94"/>
      <c r="J204" s="94"/>
      <c r="K204" s="103"/>
      <c r="L204" s="103"/>
      <c r="M204" s="103"/>
      <c r="N204" s="103"/>
      <c r="O204" s="103"/>
      <c r="P204" s="103"/>
      <c r="Q204" s="103"/>
      <c r="R204" s="103"/>
    </row>
    <row r="205" spans="2:18" x14ac:dyDescent="0.3">
      <c r="B205" s="132"/>
      <c r="C205" s="132"/>
      <c r="D205" s="132"/>
      <c r="E205" s="132"/>
      <c r="F205" s="103"/>
      <c r="G205" s="103"/>
      <c r="H205" s="103"/>
      <c r="I205" s="94"/>
      <c r="J205" s="94"/>
      <c r="K205" s="103"/>
      <c r="L205" s="103"/>
      <c r="M205" s="103"/>
      <c r="N205" s="103"/>
      <c r="O205" s="103"/>
      <c r="P205" s="103"/>
      <c r="Q205" s="103"/>
      <c r="R205" s="103"/>
    </row>
    <row r="206" spans="2:18" x14ac:dyDescent="0.3">
      <c r="B206" s="132"/>
      <c r="C206" s="132"/>
      <c r="D206" s="132"/>
      <c r="E206" s="132"/>
      <c r="F206" s="103"/>
      <c r="G206" s="103"/>
      <c r="H206" s="103"/>
      <c r="I206" s="94"/>
      <c r="J206" s="94"/>
      <c r="K206" s="103"/>
      <c r="L206" s="103"/>
      <c r="M206" s="103"/>
      <c r="N206" s="103"/>
      <c r="O206" s="103"/>
      <c r="P206" s="103"/>
      <c r="Q206" s="103"/>
      <c r="R206" s="103"/>
    </row>
    <row r="207" spans="2:18" x14ac:dyDescent="0.3">
      <c r="B207" s="132"/>
      <c r="C207" s="132"/>
      <c r="D207" s="132"/>
      <c r="E207" s="132"/>
      <c r="F207" s="103"/>
      <c r="G207" s="103"/>
      <c r="H207" s="103"/>
      <c r="I207" s="94"/>
      <c r="J207" s="94"/>
      <c r="K207" s="103"/>
      <c r="L207" s="103"/>
      <c r="M207" s="103"/>
      <c r="N207" s="103"/>
      <c r="O207" s="103"/>
      <c r="P207" s="103"/>
      <c r="Q207" s="103"/>
      <c r="R207" s="103"/>
    </row>
    <row r="208" spans="2:18" x14ac:dyDescent="0.3">
      <c r="B208" s="132"/>
      <c r="C208" s="132"/>
      <c r="D208" s="132"/>
      <c r="E208" s="132"/>
      <c r="F208" s="103"/>
      <c r="G208" s="103"/>
      <c r="H208" s="103"/>
      <c r="I208" s="94"/>
      <c r="J208" s="94"/>
      <c r="K208" s="103"/>
      <c r="L208" s="103"/>
      <c r="M208" s="103"/>
      <c r="N208" s="103"/>
      <c r="O208" s="103"/>
      <c r="P208" s="103"/>
      <c r="Q208" s="103"/>
      <c r="R208" s="103"/>
    </row>
    <row r="209" spans="2:18" x14ac:dyDescent="0.3">
      <c r="B209" s="132"/>
      <c r="C209" s="132"/>
      <c r="D209" s="132"/>
      <c r="E209" s="132"/>
      <c r="F209" s="103"/>
      <c r="G209" s="103"/>
      <c r="H209" s="103"/>
      <c r="I209" s="94"/>
      <c r="J209" s="94"/>
      <c r="K209" s="103"/>
      <c r="L209" s="103"/>
      <c r="M209" s="103"/>
      <c r="N209" s="103"/>
      <c r="O209" s="103"/>
      <c r="P209" s="103"/>
      <c r="Q209" s="103"/>
      <c r="R209" s="103"/>
    </row>
    <row r="210" spans="2:18" x14ac:dyDescent="0.3">
      <c r="B210" s="132"/>
      <c r="C210" s="132"/>
      <c r="D210" s="132"/>
      <c r="E210" s="132"/>
      <c r="F210" s="103"/>
      <c r="G210" s="103"/>
      <c r="H210" s="103"/>
      <c r="I210" s="94"/>
      <c r="J210" s="94"/>
      <c r="K210" s="103"/>
      <c r="L210" s="103"/>
      <c r="M210" s="103"/>
      <c r="N210" s="103"/>
      <c r="O210" s="103"/>
      <c r="P210" s="103"/>
      <c r="Q210" s="103"/>
      <c r="R210" s="103"/>
    </row>
    <row r="211" spans="2:18" x14ac:dyDescent="0.3">
      <c r="B211" s="132"/>
      <c r="C211" s="132"/>
      <c r="D211" s="132"/>
      <c r="E211" s="132"/>
      <c r="F211" s="103"/>
      <c r="G211" s="103"/>
      <c r="H211" s="103"/>
      <c r="I211" s="94"/>
      <c r="J211" s="94"/>
      <c r="K211" s="103"/>
      <c r="L211" s="103"/>
      <c r="M211" s="103"/>
      <c r="N211" s="103"/>
      <c r="O211" s="103"/>
      <c r="P211" s="103"/>
      <c r="Q211" s="103"/>
      <c r="R211" s="103"/>
    </row>
    <row r="212" spans="2:18" x14ac:dyDescent="0.3">
      <c r="B212" s="132"/>
      <c r="C212" s="132"/>
      <c r="D212" s="132"/>
      <c r="E212" s="132"/>
      <c r="F212" s="103"/>
      <c r="G212" s="103"/>
      <c r="H212" s="103"/>
      <c r="I212" s="94"/>
      <c r="J212" s="94"/>
      <c r="K212" s="103"/>
      <c r="L212" s="103"/>
      <c r="M212" s="103"/>
      <c r="N212" s="103"/>
      <c r="O212" s="103"/>
      <c r="P212" s="103"/>
      <c r="Q212" s="103"/>
      <c r="R212" s="103"/>
    </row>
    <row r="213" spans="2:18" x14ac:dyDescent="0.3">
      <c r="B213" s="132"/>
      <c r="C213" s="132"/>
      <c r="D213" s="132"/>
      <c r="E213" s="132"/>
      <c r="F213" s="103"/>
      <c r="G213" s="103"/>
      <c r="H213" s="103"/>
      <c r="I213" s="94"/>
      <c r="J213" s="94"/>
      <c r="K213" s="103"/>
      <c r="L213" s="103"/>
      <c r="M213" s="103"/>
      <c r="N213" s="103"/>
      <c r="O213" s="103"/>
      <c r="P213" s="103"/>
      <c r="Q213" s="103"/>
      <c r="R213" s="103"/>
    </row>
    <row r="214" spans="2:18" x14ac:dyDescent="0.3">
      <c r="B214" s="132"/>
      <c r="C214" s="132"/>
      <c r="D214" s="132"/>
      <c r="E214" s="132"/>
      <c r="F214" s="103"/>
      <c r="G214" s="103"/>
      <c r="H214" s="103"/>
      <c r="I214" s="94"/>
      <c r="J214" s="94"/>
      <c r="K214" s="103"/>
      <c r="L214" s="103"/>
      <c r="M214" s="103"/>
      <c r="N214" s="103"/>
      <c r="O214" s="103"/>
      <c r="P214" s="103"/>
      <c r="Q214" s="103"/>
      <c r="R214" s="103"/>
    </row>
    <row r="215" spans="2:18" x14ac:dyDescent="0.3">
      <c r="B215" s="132"/>
      <c r="C215" s="132"/>
      <c r="D215" s="132"/>
      <c r="E215" s="132"/>
      <c r="F215" s="103"/>
      <c r="G215" s="103"/>
      <c r="H215" s="103"/>
      <c r="I215" s="94"/>
      <c r="J215" s="94"/>
      <c r="K215" s="103"/>
      <c r="L215" s="103"/>
      <c r="M215" s="103"/>
      <c r="N215" s="103"/>
      <c r="O215" s="103"/>
      <c r="P215" s="103"/>
      <c r="Q215" s="103"/>
      <c r="R215" s="103"/>
    </row>
    <row r="216" spans="2:18" x14ac:dyDescent="0.3">
      <c r="B216" s="132"/>
      <c r="C216" s="132"/>
      <c r="D216" s="132"/>
      <c r="E216" s="132"/>
      <c r="F216" s="103"/>
      <c r="G216" s="103"/>
      <c r="H216" s="103"/>
      <c r="I216" s="94"/>
      <c r="J216" s="94"/>
      <c r="K216" s="103"/>
      <c r="L216" s="103"/>
      <c r="M216" s="103"/>
      <c r="N216" s="103"/>
      <c r="O216" s="103"/>
      <c r="P216" s="103"/>
      <c r="Q216" s="103"/>
      <c r="R216" s="103"/>
    </row>
    <row r="217" spans="2:18" x14ac:dyDescent="0.3">
      <c r="B217" s="132"/>
      <c r="C217" s="132"/>
      <c r="D217" s="132"/>
      <c r="E217" s="132"/>
      <c r="F217" s="103"/>
      <c r="G217" s="103"/>
      <c r="H217" s="103"/>
      <c r="I217" s="94"/>
      <c r="J217" s="94"/>
      <c r="K217" s="103"/>
      <c r="L217" s="103"/>
      <c r="M217" s="103"/>
      <c r="N217" s="103"/>
      <c r="O217" s="103"/>
      <c r="P217" s="103"/>
      <c r="Q217" s="103"/>
      <c r="R217" s="103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121" bestFit="1" customWidth="1"/>
    <col min="2" max="2" width="10.5546875" style="121" bestFit="1" customWidth="1"/>
    <col min="3" max="3" width="11.44140625" style="121" bestFit="1" customWidth="1"/>
    <col min="4" max="4" width="6.33203125" style="121" bestFit="1" customWidth="1"/>
    <col min="5" max="5" width="7.5546875" style="121" hidden="1" customWidth="1"/>
    <col min="6" max="16384" width="9.109375" style="121"/>
  </cols>
  <sheetData>
    <row r="2" spans="1:20" ht="36.75" customHeight="1" x14ac:dyDescent="0.35">
      <c r="A2" s="273" t="s">
        <v>70</v>
      </c>
      <c r="B2" s="274"/>
      <c r="C2" s="274"/>
      <c r="D2" s="274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x14ac:dyDescent="0.3">
      <c r="A3" s="162"/>
    </row>
    <row r="5" spans="1:20" s="110" customFormat="1" x14ac:dyDescent="0.3">
      <c r="D5" s="141"/>
    </row>
    <row r="6" spans="1:20" s="256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121" bestFit="1" customWidth="1"/>
    <col min="2" max="2" width="10.5546875" style="121" bestFit="1" customWidth="1"/>
    <col min="3" max="3" width="11.44140625" style="121" bestFit="1" customWidth="1"/>
    <col min="4" max="4" width="6.33203125" style="121" bestFit="1" customWidth="1"/>
    <col min="5" max="5" width="7.5546875" style="121" hidden="1" customWidth="1"/>
    <col min="6" max="16384" width="9.109375" style="121"/>
  </cols>
  <sheetData>
    <row r="2" spans="1:20" ht="35.25" customHeight="1" x14ac:dyDescent="0.35">
      <c r="A2" s="273" t="s">
        <v>79</v>
      </c>
      <c r="B2" s="274"/>
      <c r="C2" s="274"/>
      <c r="D2" s="274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x14ac:dyDescent="0.3">
      <c r="A3" s="162"/>
    </row>
    <row r="5" spans="1:20" s="110" customFormat="1" x14ac:dyDescent="0.3">
      <c r="D5" s="141"/>
    </row>
    <row r="6" spans="1:20" s="256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09375" defaultRowHeight="13.8" x14ac:dyDescent="0.3"/>
  <cols>
    <col min="1" max="1" width="77.33203125" style="121" bestFit="1" customWidth="1"/>
    <col min="2" max="7" width="8.6640625" style="121" bestFit="1" customWidth="1"/>
    <col min="8" max="8" width="7.5546875" style="121" hidden="1" customWidth="1"/>
    <col min="9" max="16384" width="9.109375" style="121"/>
  </cols>
  <sheetData>
    <row r="2" spans="1:20" ht="18" x14ac:dyDescent="0.35">
      <c r="A2" s="5" t="s">
        <v>191</v>
      </c>
      <c r="B2" s="274"/>
      <c r="C2" s="274"/>
      <c r="D2" s="274"/>
      <c r="E2" s="274"/>
      <c r="F2" s="274"/>
      <c r="G2" s="274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</row>
    <row r="3" spans="1:20" x14ac:dyDescent="0.3">
      <c r="A3" s="162"/>
    </row>
    <row r="4" spans="1:20" s="110" customFormat="1" x14ac:dyDescent="0.3">
      <c r="G4" s="141" t="s">
        <v>184</v>
      </c>
    </row>
    <row r="5" spans="1:20" s="256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3.2" x14ac:dyDescent="0.25"/>
  <sheetData>
    <row r="8" s="17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3.2" x14ac:dyDescent="0.25"/>
  <cols>
    <col min="1" max="1" width="15.109375" customWidth="1"/>
    <col min="2" max="2" width="17" customWidth="1"/>
    <col min="3" max="6" width="15.109375" bestFit="1" customWidth="1"/>
    <col min="7" max="7" width="11" bestFit="1" customWidth="1"/>
  </cols>
  <sheetData>
    <row r="1" spans="1:7" x14ac:dyDescent="0.25">
      <c r="A1" t="s">
        <v>211</v>
      </c>
    </row>
    <row r="3" spans="1:7" x14ac:dyDescent="0.25">
      <c r="A3" t="s">
        <v>133</v>
      </c>
      <c r="B3" s="42">
        <v>43861</v>
      </c>
      <c r="C3" s="165" t="s">
        <v>17</v>
      </c>
    </row>
    <row r="4" spans="1:7" x14ac:dyDescent="0.25">
      <c r="A4" t="s">
        <v>11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5">
      <c r="A5" t="s">
        <v>20</v>
      </c>
      <c r="B5" t="s">
        <v>210</v>
      </c>
    </row>
    <row r="6" spans="1:7" x14ac:dyDescent="0.25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5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5">
      <c r="A8" t="s">
        <v>74</v>
      </c>
    </row>
    <row r="9" spans="1:7" x14ac:dyDescent="0.25">
      <c r="A9" t="s">
        <v>143</v>
      </c>
    </row>
    <row r="12" spans="1:7" x14ac:dyDescent="0.25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3.2" x14ac:dyDescent="0.25"/>
  <sheetData>
    <row r="7" s="54" customFormat="1" x14ac:dyDescent="0.25"/>
    <row r="8" s="191" customFormat="1" ht="10.199999999999999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H180"/>
  <sheetViews>
    <sheetView workbookViewId="0">
      <selection activeCell="A6" sqref="A6"/>
    </sheetView>
  </sheetViews>
  <sheetFormatPr defaultColWidth="9.109375" defaultRowHeight="10.199999999999999" outlineLevelRow="3" x14ac:dyDescent="0.2"/>
  <cols>
    <col min="1" max="1" width="52" style="125" customWidth="1"/>
    <col min="2" max="3" width="15.109375" style="146" customWidth="1"/>
    <col min="4" max="16384" width="9.109375" style="125"/>
  </cols>
  <sheetData>
    <row r="1" spans="1:8" s="121" customFormat="1" ht="13.8" x14ac:dyDescent="0.3">
      <c r="B1" s="143"/>
      <c r="C1" s="143"/>
    </row>
    <row r="2" spans="1:8" s="121" customFormat="1" ht="18" x14ac:dyDescent="0.3">
      <c r="A2" s="5" t="str">
        <f>IF(REPORT_LANG="UKR","Державний та гарантований державою борг України за поточний рік","State debt and State guaranteed debt of  Ukraine for the current year")</f>
        <v>Державний та гарантований державою борг України за поточний рік</v>
      </c>
      <c r="B2" s="5"/>
      <c r="C2" s="5"/>
      <c r="D2" s="164"/>
      <c r="E2" s="164"/>
      <c r="F2" s="164"/>
      <c r="G2" s="164"/>
      <c r="H2" s="164"/>
    </row>
    <row r="3" spans="1:8" s="121" customFormat="1" ht="13.8" x14ac:dyDescent="0.3">
      <c r="A3" s="162"/>
      <c r="B3" s="143"/>
      <c r="C3" s="143"/>
    </row>
    <row r="4" spans="1:8" s="110" customFormat="1" ht="13.8" x14ac:dyDescent="0.3">
      <c r="B4" s="138"/>
      <c r="C4" s="138" t="str">
        <f>VALUSD</f>
        <v>млрд. дол. США</v>
      </c>
    </row>
    <row r="5" spans="1:8" s="213" customFormat="1" ht="13.8" x14ac:dyDescent="0.25">
      <c r="A5" s="9"/>
      <c r="B5" s="50">
        <v>43830</v>
      </c>
      <c r="C5" s="50">
        <v>43861</v>
      </c>
    </row>
    <row r="6" spans="1:8" s="212" customFormat="1" ht="31.2" x14ac:dyDescent="0.25">
      <c r="A6" s="182" t="str">
        <f>IF(REPORT_LANG="UKR","Загальна сума державного та гарантованого державою боргу","Total amount of state debt and state guaranteed debt")</f>
        <v>Загальна сума державного та гарантованого державою боргу</v>
      </c>
      <c r="B6" s="127">
        <f t="shared" ref="B6" si="0">B$7+B$74</f>
        <v>84.365406799130014</v>
      </c>
      <c r="C6" s="127">
        <v>83.428921517190005</v>
      </c>
    </row>
    <row r="7" spans="1:8" s="187" customFormat="1" ht="14.4" x14ac:dyDescent="0.25">
      <c r="A7" s="142" t="s">
        <v>66</v>
      </c>
      <c r="B7" s="220">
        <f t="shared" ref="B7:C7" si="1">B$8+B$43</f>
        <v>74.362672359850009</v>
      </c>
      <c r="C7" s="220">
        <f t="shared" si="1"/>
        <v>73.537067482699996</v>
      </c>
    </row>
    <row r="8" spans="1:8" s="150" customFormat="1" ht="14.4" outlineLevel="1" x14ac:dyDescent="0.25">
      <c r="A8" s="6" t="s">
        <v>48</v>
      </c>
      <c r="B8" s="112">
        <f t="shared" ref="B8:C8" si="2">B$9+B$41</f>
        <v>35.020184952060006</v>
      </c>
      <c r="C8" s="112">
        <f t="shared" si="2"/>
        <v>32.954917376699996</v>
      </c>
    </row>
    <row r="9" spans="1:8" s="199" customFormat="1" ht="13.8" outlineLevel="2" x14ac:dyDescent="0.25">
      <c r="A9" s="251" t="s">
        <v>187</v>
      </c>
      <c r="B9" s="152">
        <f t="shared" ref="B9" si="3">SUM(B$10:B$40)</f>
        <v>34.930848530000006</v>
      </c>
      <c r="C9" s="152">
        <v>32.870002676619997</v>
      </c>
    </row>
    <row r="10" spans="1:8" s="145" customFormat="1" ht="13.8" outlineLevel="3" x14ac:dyDescent="0.25">
      <c r="A10" s="218" t="s">
        <v>136</v>
      </c>
      <c r="B10" s="158">
        <v>3.0702229567899999</v>
      </c>
      <c r="C10" s="158">
        <v>2.9182617296800002</v>
      </c>
    </row>
    <row r="11" spans="1:8" ht="13.8" outlineLevel="3" x14ac:dyDescent="0.3">
      <c r="A11" s="83" t="s">
        <v>195</v>
      </c>
      <c r="B11" s="98">
        <v>0.80354805750000002</v>
      </c>
      <c r="C11" s="98">
        <v>0.76377630458000001</v>
      </c>
      <c r="D11" s="109"/>
      <c r="E11" s="109"/>
      <c r="F11" s="109"/>
    </row>
    <row r="12" spans="1:8" ht="13.8" outlineLevel="3" x14ac:dyDescent="0.3">
      <c r="A12" s="83" t="s">
        <v>31</v>
      </c>
      <c r="B12" s="98">
        <v>1.59467773396</v>
      </c>
      <c r="C12" s="98">
        <v>1.43081576495</v>
      </c>
      <c r="D12" s="109"/>
      <c r="E12" s="109"/>
      <c r="F12" s="109"/>
    </row>
    <row r="13" spans="1:8" ht="13.8" outlineLevel="3" x14ac:dyDescent="0.3">
      <c r="A13" s="83" t="s">
        <v>35</v>
      </c>
      <c r="B13" s="98">
        <v>1.54098166862</v>
      </c>
      <c r="C13" s="98">
        <v>1.4647105089600001</v>
      </c>
      <c r="D13" s="109"/>
      <c r="E13" s="109"/>
      <c r="F13" s="109"/>
    </row>
    <row r="14" spans="1:8" ht="13.8" outlineLevel="3" x14ac:dyDescent="0.3">
      <c r="A14" s="83" t="s">
        <v>81</v>
      </c>
      <c r="B14" s="98">
        <v>1.2116760391900001</v>
      </c>
      <c r="C14" s="98">
        <v>1.1517039197800001</v>
      </c>
      <c r="D14" s="109"/>
      <c r="E14" s="109"/>
      <c r="F14" s="109"/>
    </row>
    <row r="15" spans="1:8" ht="13.8" outlineLevel="3" x14ac:dyDescent="0.3">
      <c r="A15" s="83" t="s">
        <v>128</v>
      </c>
      <c r="B15" s="98">
        <v>1.98005589748</v>
      </c>
      <c r="C15" s="98">
        <v>1.88205268138</v>
      </c>
      <c r="D15" s="109"/>
      <c r="E15" s="109"/>
      <c r="F15" s="109"/>
    </row>
    <row r="16" spans="1:8" ht="13.8" outlineLevel="3" x14ac:dyDescent="0.3">
      <c r="A16" s="83" t="s">
        <v>188</v>
      </c>
      <c r="B16" s="98">
        <v>3.9448563720599998</v>
      </c>
      <c r="C16" s="98">
        <v>3.7496050096500002</v>
      </c>
      <c r="D16" s="109"/>
      <c r="E16" s="109"/>
      <c r="F16" s="109"/>
    </row>
    <row r="17" spans="1:6" ht="13.8" outlineLevel="3" x14ac:dyDescent="0.3">
      <c r="A17" s="83" t="s">
        <v>26</v>
      </c>
      <c r="B17" s="98">
        <v>0.51075073250000003</v>
      </c>
      <c r="C17" s="98">
        <v>0.48547103483999998</v>
      </c>
      <c r="D17" s="109"/>
      <c r="E17" s="109"/>
      <c r="F17" s="109"/>
    </row>
    <row r="18" spans="1:6" ht="13.8" outlineLevel="3" x14ac:dyDescent="0.3">
      <c r="A18" s="83" t="s">
        <v>76</v>
      </c>
      <c r="B18" s="98">
        <v>0.51075073250000003</v>
      </c>
      <c r="C18" s="98">
        <v>0.48547103483999998</v>
      </c>
      <c r="D18" s="109"/>
      <c r="E18" s="109"/>
      <c r="F18" s="109"/>
    </row>
    <row r="19" spans="1:6" ht="13.8" outlineLevel="3" x14ac:dyDescent="0.3">
      <c r="A19" s="83" t="s">
        <v>165</v>
      </c>
      <c r="B19" s="98">
        <v>1.3257462422599999</v>
      </c>
      <c r="C19" s="98">
        <v>0.75066537555000001</v>
      </c>
      <c r="D19" s="109"/>
      <c r="E19" s="109"/>
      <c r="F19" s="109"/>
    </row>
    <row r="20" spans="1:6" ht="13.8" outlineLevel="3" x14ac:dyDescent="0.3">
      <c r="A20" s="83" t="s">
        <v>123</v>
      </c>
      <c r="B20" s="98">
        <v>0.51075073250000003</v>
      </c>
      <c r="C20" s="98">
        <v>0.48547103483999998</v>
      </c>
      <c r="D20" s="109"/>
      <c r="E20" s="109"/>
      <c r="F20" s="109"/>
    </row>
    <row r="21" spans="1:6" ht="13.8" outlineLevel="3" x14ac:dyDescent="0.3">
      <c r="A21" s="83" t="s">
        <v>185</v>
      </c>
      <c r="B21" s="98">
        <v>0.51075073250000003</v>
      </c>
      <c r="C21" s="98">
        <v>0.48547103483999998</v>
      </c>
      <c r="D21" s="109"/>
      <c r="E21" s="109"/>
      <c r="F21" s="109"/>
    </row>
    <row r="22" spans="1:6" ht="13.8" outlineLevel="3" x14ac:dyDescent="0.3">
      <c r="A22" s="83" t="s">
        <v>207</v>
      </c>
      <c r="B22" s="98">
        <v>1.9942664029399999</v>
      </c>
      <c r="C22" s="98">
        <v>1.8457074605999999</v>
      </c>
      <c r="D22" s="109"/>
      <c r="E22" s="109"/>
      <c r="F22" s="109"/>
    </row>
    <row r="23" spans="1:6" ht="13.8" outlineLevel="3" x14ac:dyDescent="0.3">
      <c r="A23" s="83" t="s">
        <v>145</v>
      </c>
      <c r="B23" s="98">
        <v>0.51075073250000003</v>
      </c>
      <c r="C23" s="98">
        <v>0.48547103483999998</v>
      </c>
      <c r="D23" s="109"/>
      <c r="E23" s="109"/>
      <c r="F23" s="109"/>
    </row>
    <row r="24" spans="1:6" ht="13.8" outlineLevel="3" x14ac:dyDescent="0.3">
      <c r="A24" s="83" t="s">
        <v>108</v>
      </c>
      <c r="B24" s="98">
        <v>0.51075073250000003</v>
      </c>
      <c r="C24" s="98">
        <v>0.48547103483999998</v>
      </c>
      <c r="D24" s="109"/>
      <c r="E24" s="109"/>
      <c r="F24" s="109"/>
    </row>
    <row r="25" spans="1:6" ht="13.8" outlineLevel="3" x14ac:dyDescent="0.3">
      <c r="A25" s="83" t="s">
        <v>169</v>
      </c>
      <c r="B25" s="98">
        <v>0.51075073250000003</v>
      </c>
      <c r="C25" s="98">
        <v>0.48547103483999998</v>
      </c>
      <c r="D25" s="109"/>
      <c r="E25" s="109"/>
      <c r="F25" s="109"/>
    </row>
    <row r="26" spans="1:6" ht="13.8" outlineLevel="3" x14ac:dyDescent="0.3">
      <c r="A26" s="83" t="s">
        <v>6</v>
      </c>
      <c r="B26" s="98">
        <v>0.51075073250000003</v>
      </c>
      <c r="C26" s="98">
        <v>0.48547103483999998</v>
      </c>
      <c r="D26" s="109"/>
      <c r="E26" s="109"/>
      <c r="F26" s="109"/>
    </row>
    <row r="27" spans="1:6" ht="13.8" outlineLevel="3" x14ac:dyDescent="0.3">
      <c r="A27" s="83" t="s">
        <v>52</v>
      </c>
      <c r="B27" s="98">
        <v>0.51075073250000003</v>
      </c>
      <c r="C27" s="98">
        <v>0.48547103483999998</v>
      </c>
      <c r="D27" s="109"/>
      <c r="E27" s="109"/>
      <c r="F27" s="109"/>
    </row>
    <row r="28" spans="1:6" ht="13.8" outlineLevel="3" x14ac:dyDescent="0.3">
      <c r="A28" s="83" t="s">
        <v>96</v>
      </c>
      <c r="B28" s="98">
        <v>0.51075073250000003</v>
      </c>
      <c r="C28" s="98">
        <v>0.48547103483999998</v>
      </c>
      <c r="D28" s="109"/>
      <c r="E28" s="109"/>
      <c r="F28" s="109"/>
    </row>
    <row r="29" spans="1:6" ht="13.8" outlineLevel="3" x14ac:dyDescent="0.3">
      <c r="A29" s="83" t="s">
        <v>88</v>
      </c>
      <c r="B29" s="98">
        <v>0.51075073250000003</v>
      </c>
      <c r="C29" s="98">
        <v>0.48547103483999998</v>
      </c>
      <c r="D29" s="109"/>
      <c r="E29" s="109"/>
      <c r="F29" s="109"/>
    </row>
    <row r="30" spans="1:6" ht="13.8" outlineLevel="3" x14ac:dyDescent="0.3">
      <c r="A30" s="83" t="s">
        <v>142</v>
      </c>
      <c r="B30" s="98">
        <v>0.51075073250000003</v>
      </c>
      <c r="C30" s="98">
        <v>0.48547103483999998</v>
      </c>
      <c r="D30" s="109"/>
      <c r="E30" s="109"/>
      <c r="F30" s="109"/>
    </row>
    <row r="31" spans="1:6" ht="13.8" outlineLevel="3" x14ac:dyDescent="0.3">
      <c r="A31" s="83" t="s">
        <v>196</v>
      </c>
      <c r="B31" s="98">
        <v>0.51075073250000003</v>
      </c>
      <c r="C31" s="98">
        <v>0.48547103483999998</v>
      </c>
      <c r="D31" s="109"/>
      <c r="E31" s="109"/>
      <c r="F31" s="109"/>
    </row>
    <row r="32" spans="1:6" ht="13.8" outlineLevel="3" x14ac:dyDescent="0.3">
      <c r="A32" s="83" t="s">
        <v>32</v>
      </c>
      <c r="B32" s="98">
        <v>0.51075073250000003</v>
      </c>
      <c r="C32" s="98">
        <v>0.48547103483999998</v>
      </c>
      <c r="D32" s="109"/>
      <c r="E32" s="109"/>
      <c r="F32" s="109"/>
    </row>
    <row r="33" spans="1:6" ht="13.8" outlineLevel="3" x14ac:dyDescent="0.3">
      <c r="A33" s="83" t="s">
        <v>45</v>
      </c>
      <c r="B33" s="98">
        <v>3.3713226771100002</v>
      </c>
      <c r="C33" s="98">
        <v>3.21388453495</v>
      </c>
      <c r="D33" s="109"/>
      <c r="E33" s="109"/>
      <c r="F33" s="109"/>
    </row>
    <row r="34" spans="1:6" ht="13.8" outlineLevel="3" x14ac:dyDescent="0.3">
      <c r="A34" s="83" t="s">
        <v>44</v>
      </c>
      <c r="B34" s="98">
        <v>0.51075102803000005</v>
      </c>
      <c r="C34" s="98">
        <v>0.48547131575000002</v>
      </c>
      <c r="D34" s="109"/>
      <c r="E34" s="109"/>
      <c r="F34" s="109"/>
    </row>
    <row r="35" spans="1:6" ht="13.8" outlineLevel="3" x14ac:dyDescent="0.3">
      <c r="A35" s="83" t="s">
        <v>89</v>
      </c>
      <c r="B35" s="98">
        <v>0.29679729124999998</v>
      </c>
      <c r="C35" s="98">
        <v>0.40249442205000002</v>
      </c>
      <c r="D35" s="109"/>
      <c r="E35" s="109"/>
      <c r="F35" s="109"/>
    </row>
    <row r="36" spans="1:6" ht="13.8" outlineLevel="3" x14ac:dyDescent="0.3">
      <c r="A36" s="83" t="s">
        <v>148</v>
      </c>
      <c r="B36" s="98">
        <v>1.9655999696199999</v>
      </c>
      <c r="C36" s="98">
        <v>1.84367741009</v>
      </c>
      <c r="D36" s="109"/>
      <c r="E36" s="109"/>
      <c r="F36" s="109"/>
    </row>
    <row r="37" spans="1:6" ht="13.8" outlineLevel="3" x14ac:dyDescent="0.3">
      <c r="A37" s="83" t="s">
        <v>200</v>
      </c>
      <c r="B37" s="98">
        <v>1.6746145857300001</v>
      </c>
      <c r="C37" s="98">
        <v>1.5917292412499999</v>
      </c>
      <c r="D37" s="109"/>
      <c r="E37" s="109"/>
      <c r="F37" s="109"/>
    </row>
    <row r="38" spans="1:6" ht="13.8" outlineLevel="3" x14ac:dyDescent="0.3">
      <c r="A38" s="83" t="s">
        <v>39</v>
      </c>
      <c r="B38" s="98">
        <v>0.99645835970999996</v>
      </c>
      <c r="C38" s="98">
        <v>1.15427105571</v>
      </c>
      <c r="D38" s="109"/>
      <c r="E38" s="109"/>
      <c r="F38" s="109"/>
    </row>
    <row r="39" spans="1:6" ht="13.8" outlineLevel="3" x14ac:dyDescent="0.3">
      <c r="A39" s="83" t="s">
        <v>85</v>
      </c>
      <c r="B39" s="98">
        <v>0.73882682741000005</v>
      </c>
      <c r="C39" s="98">
        <v>0.70225846319999996</v>
      </c>
      <c r="D39" s="109"/>
      <c r="E39" s="109"/>
      <c r="F39" s="109"/>
    </row>
    <row r="40" spans="1:6" ht="13.8" outlineLevel="3" x14ac:dyDescent="0.3">
      <c r="A40" s="83" t="s">
        <v>137</v>
      </c>
      <c r="B40" s="98">
        <v>0.75993616533999997</v>
      </c>
      <c r="C40" s="98">
        <v>0.72232299072999995</v>
      </c>
      <c r="D40" s="109"/>
      <c r="E40" s="109"/>
      <c r="F40" s="109"/>
    </row>
    <row r="41" spans="1:6" ht="13.8" outlineLevel="2" x14ac:dyDescent="0.3">
      <c r="A41" s="55" t="s">
        <v>112</v>
      </c>
      <c r="B41" s="33">
        <f t="shared" ref="B41" si="4">SUM(B$42:B$42)</f>
        <v>8.9336422060000004E-2</v>
      </c>
      <c r="C41" s="33">
        <v>8.4914700080000002E-2</v>
      </c>
      <c r="D41" s="109"/>
      <c r="E41" s="109"/>
      <c r="F41" s="109"/>
    </row>
    <row r="42" spans="1:6" ht="13.8" outlineLevel="3" x14ac:dyDescent="0.3">
      <c r="A42" s="83" t="s">
        <v>29</v>
      </c>
      <c r="B42" s="98">
        <v>8.9336422060000004E-2</v>
      </c>
      <c r="C42" s="98">
        <v>8.4914700080000002E-2</v>
      </c>
      <c r="D42" s="109"/>
      <c r="E42" s="109"/>
      <c r="F42" s="109"/>
    </row>
    <row r="43" spans="1:6" ht="14.4" outlineLevel="1" x14ac:dyDescent="0.3">
      <c r="A43" s="34" t="s">
        <v>61</v>
      </c>
      <c r="B43" s="243">
        <f t="shared" ref="B43:C43" si="5">B$44+B$51+B$59+B$64+B$72</f>
        <v>39.342487407790003</v>
      </c>
      <c r="C43" s="243">
        <f t="shared" si="5"/>
        <v>40.582150106</v>
      </c>
      <c r="D43" s="109"/>
      <c r="E43" s="109"/>
      <c r="F43" s="109"/>
    </row>
    <row r="44" spans="1:6" ht="13.8" outlineLevel="2" x14ac:dyDescent="0.3">
      <c r="A44" s="55" t="s">
        <v>171</v>
      </c>
      <c r="B44" s="33">
        <f t="shared" ref="B44" si="6">SUM(B$45:B$50)</f>
        <v>12.3361726986</v>
      </c>
      <c r="C44" s="33">
        <v>12.23556655824</v>
      </c>
      <c r="D44" s="109"/>
      <c r="E44" s="109"/>
      <c r="F44" s="109"/>
    </row>
    <row r="45" spans="1:6" ht="13.8" outlineLevel="3" x14ac:dyDescent="0.3">
      <c r="A45" s="83" t="s">
        <v>18</v>
      </c>
      <c r="B45" s="98">
        <v>3.6923111347500002</v>
      </c>
      <c r="C45" s="98">
        <v>3.6494398385200002</v>
      </c>
      <c r="D45" s="109"/>
      <c r="E45" s="109"/>
      <c r="F45" s="109"/>
    </row>
    <row r="46" spans="1:6" ht="13.8" outlineLevel="3" x14ac:dyDescent="0.3">
      <c r="A46" s="83" t="s">
        <v>53</v>
      </c>
      <c r="B46" s="98">
        <v>0.50583383254000003</v>
      </c>
      <c r="C46" s="98">
        <v>0.50482430183000004</v>
      </c>
      <c r="D46" s="109"/>
      <c r="E46" s="109"/>
      <c r="F46" s="109"/>
    </row>
    <row r="47" spans="1:6" ht="13.8" outlineLevel="3" x14ac:dyDescent="0.3">
      <c r="A47" s="83" t="s">
        <v>91</v>
      </c>
      <c r="B47" s="98">
        <v>0.78487537830999998</v>
      </c>
      <c r="C47" s="98">
        <v>0.77576221756999997</v>
      </c>
      <c r="D47" s="109"/>
      <c r="E47" s="109"/>
      <c r="F47" s="109"/>
    </row>
    <row r="48" spans="1:6" ht="13.8" outlineLevel="3" x14ac:dyDescent="0.3">
      <c r="A48" s="83" t="s">
        <v>126</v>
      </c>
      <c r="B48" s="98">
        <v>4.90298972188</v>
      </c>
      <c r="C48" s="98">
        <v>4.8656883093300003</v>
      </c>
      <c r="D48" s="109"/>
      <c r="E48" s="109"/>
      <c r="F48" s="109"/>
    </row>
    <row r="49" spans="1:6" ht="13.8" outlineLevel="3" x14ac:dyDescent="0.3">
      <c r="A49" s="83" t="s">
        <v>140</v>
      </c>
      <c r="B49" s="98">
        <v>2.4272968759200002</v>
      </c>
      <c r="C49" s="98">
        <v>2.4169861357900002</v>
      </c>
      <c r="D49" s="109"/>
      <c r="E49" s="109"/>
      <c r="F49" s="109"/>
    </row>
    <row r="50" spans="1:6" ht="13.8" outlineLevel="3" x14ac:dyDescent="0.3">
      <c r="A50" s="83" t="s">
        <v>135</v>
      </c>
      <c r="B50" s="98">
        <v>2.2865755200000001E-2</v>
      </c>
      <c r="C50" s="98">
        <v>2.2865755200000001E-2</v>
      </c>
      <c r="D50" s="109"/>
      <c r="E50" s="109"/>
      <c r="F50" s="109"/>
    </row>
    <row r="51" spans="1:6" ht="13.8" outlineLevel="2" x14ac:dyDescent="0.3">
      <c r="A51" s="55" t="s">
        <v>43</v>
      </c>
      <c r="B51" s="33">
        <f t="shared" ref="B51" si="7">SUM(B$52:B$58)</f>
        <v>1.6291030925099999</v>
      </c>
      <c r="C51" s="33">
        <v>1.6276943553000001</v>
      </c>
      <c r="D51" s="109"/>
      <c r="E51" s="109"/>
      <c r="F51" s="109"/>
    </row>
    <row r="52" spans="1:6" ht="13.8" outlineLevel="3" x14ac:dyDescent="0.3">
      <c r="A52" s="83" t="s">
        <v>28</v>
      </c>
      <c r="B52" s="98">
        <v>0.15284089470000001</v>
      </c>
      <c r="C52" s="98">
        <v>0.1513716111</v>
      </c>
      <c r="D52" s="109"/>
      <c r="E52" s="109"/>
      <c r="F52" s="109"/>
    </row>
    <row r="53" spans="1:6" ht="13.8" outlineLevel="3" x14ac:dyDescent="0.3">
      <c r="A53" s="83" t="s">
        <v>50</v>
      </c>
      <c r="B53" s="98">
        <v>0.27155235158000002</v>
      </c>
      <c r="C53" s="98">
        <v>0.26839936666000003</v>
      </c>
      <c r="D53" s="109"/>
      <c r="E53" s="109"/>
      <c r="F53" s="109"/>
    </row>
    <row r="54" spans="1:6" ht="13.8" outlineLevel="3" x14ac:dyDescent="0.3">
      <c r="A54" s="83" t="s">
        <v>107</v>
      </c>
      <c r="B54" s="98">
        <v>6.4909268300000003E-3</v>
      </c>
      <c r="C54" s="98">
        <v>6.4155608999999997E-3</v>
      </c>
      <c r="D54" s="109"/>
      <c r="E54" s="109"/>
      <c r="F54" s="109"/>
    </row>
    <row r="55" spans="1:6" ht="13.8" outlineLevel="3" x14ac:dyDescent="0.3">
      <c r="A55" s="83" t="s">
        <v>117</v>
      </c>
      <c r="B55" s="98">
        <v>0.60585586000000002</v>
      </c>
      <c r="C55" s="98">
        <v>0.60585586000000002</v>
      </c>
      <c r="D55" s="109"/>
      <c r="E55" s="109"/>
      <c r="F55" s="109"/>
    </row>
    <row r="56" spans="1:6" ht="13.8" outlineLevel="3" x14ac:dyDescent="0.3">
      <c r="A56" s="83" t="s">
        <v>130</v>
      </c>
      <c r="B56" s="98">
        <v>3.3223687899999999E-3</v>
      </c>
      <c r="C56" s="98">
        <v>3.3223687899999999E-3</v>
      </c>
      <c r="D56" s="109"/>
      <c r="E56" s="109"/>
      <c r="F56" s="109"/>
    </row>
    <row r="57" spans="1:6" ht="13.8" outlineLevel="3" x14ac:dyDescent="0.3">
      <c r="A57" s="83" t="s">
        <v>205</v>
      </c>
      <c r="B57" s="98">
        <v>2.4816354990000001E-2</v>
      </c>
      <c r="C57" s="98">
        <v>2.4528213149999999E-2</v>
      </c>
      <c r="D57" s="109"/>
      <c r="E57" s="109"/>
      <c r="F57" s="109"/>
    </row>
    <row r="58" spans="1:6" ht="13.8" outlineLevel="3" x14ac:dyDescent="0.3">
      <c r="A58" s="83" t="s">
        <v>25</v>
      </c>
      <c r="B58" s="98">
        <v>0.56422433561999996</v>
      </c>
      <c r="C58" s="98">
        <v>0.56780137470000003</v>
      </c>
      <c r="D58" s="109"/>
      <c r="E58" s="109"/>
      <c r="F58" s="109"/>
    </row>
    <row r="59" spans="1:6" ht="13.8" outlineLevel="2" x14ac:dyDescent="0.3">
      <c r="A59" s="55" t="s">
        <v>208</v>
      </c>
      <c r="B59" s="33">
        <f t="shared" ref="B59" si="8">SUM(B$60:B$63)</f>
        <v>1.4076640828</v>
      </c>
      <c r="C59" s="33">
        <v>1.39131974407</v>
      </c>
      <c r="D59" s="109"/>
      <c r="E59" s="109"/>
      <c r="F59" s="109"/>
    </row>
    <row r="60" spans="1:6" ht="13.8" outlineLevel="3" x14ac:dyDescent="0.3">
      <c r="A60" s="83" t="s">
        <v>62</v>
      </c>
      <c r="B60" s="98">
        <v>0.27887546335000002</v>
      </c>
      <c r="C60" s="98">
        <v>0.27563745004000001</v>
      </c>
      <c r="D60" s="109"/>
      <c r="E60" s="109"/>
      <c r="F60" s="109"/>
    </row>
    <row r="61" spans="1:6" ht="13.8" outlineLevel="3" x14ac:dyDescent="0.3">
      <c r="A61" s="83" t="s">
        <v>183</v>
      </c>
      <c r="B61" s="98">
        <v>5.7034719999999999E-5</v>
      </c>
      <c r="C61" s="98">
        <v>5.6372490000000002E-5</v>
      </c>
      <c r="D61" s="109"/>
      <c r="E61" s="109"/>
      <c r="F61" s="109"/>
    </row>
    <row r="62" spans="1:6" ht="13.8" outlineLevel="3" x14ac:dyDescent="0.3">
      <c r="A62" s="83" t="s">
        <v>170</v>
      </c>
      <c r="B62" s="98">
        <v>0.18226253311000001</v>
      </c>
      <c r="C62" s="98">
        <v>0.18014628917</v>
      </c>
      <c r="D62" s="109"/>
      <c r="E62" s="109"/>
      <c r="F62" s="109"/>
    </row>
    <row r="63" spans="1:6" ht="13.8" outlineLevel="3" x14ac:dyDescent="0.3">
      <c r="A63" s="83" t="s">
        <v>202</v>
      </c>
      <c r="B63" s="98">
        <v>0.94646905161999995</v>
      </c>
      <c r="C63" s="98">
        <v>0.93547963236999998</v>
      </c>
      <c r="D63" s="109"/>
      <c r="E63" s="109"/>
      <c r="F63" s="109"/>
    </row>
    <row r="64" spans="1:6" ht="13.8" outlineLevel="2" x14ac:dyDescent="0.3">
      <c r="A64" s="55" t="s">
        <v>54</v>
      </c>
      <c r="B64" s="33">
        <f t="shared" ref="B64" si="9">SUM(B$65:B$71)</f>
        <v>22.271436853400001</v>
      </c>
      <c r="C64" s="33">
        <v>23.636672050360001</v>
      </c>
      <c r="D64" s="109"/>
      <c r="E64" s="109"/>
      <c r="F64" s="109"/>
    </row>
    <row r="65" spans="1:6" ht="13.8" outlineLevel="3" x14ac:dyDescent="0.3">
      <c r="A65" s="83" t="s">
        <v>114</v>
      </c>
      <c r="B65" s="98">
        <v>3</v>
      </c>
      <c r="C65" s="98">
        <v>3</v>
      </c>
      <c r="D65" s="109"/>
      <c r="E65" s="109"/>
      <c r="F65" s="109"/>
    </row>
    <row r="66" spans="1:6" ht="13.8" outlineLevel="3" x14ac:dyDescent="0.3">
      <c r="A66" s="83" t="s">
        <v>194</v>
      </c>
      <c r="B66" s="98">
        <v>11.805935</v>
      </c>
      <c r="C66" s="98">
        <v>11.805935</v>
      </c>
      <c r="D66" s="109"/>
      <c r="E66" s="109"/>
      <c r="F66" s="109"/>
    </row>
    <row r="67" spans="1:6" ht="13.8" outlineLevel="3" x14ac:dyDescent="0.3">
      <c r="A67" s="83" t="s">
        <v>172</v>
      </c>
      <c r="B67" s="98">
        <v>1</v>
      </c>
      <c r="C67" s="98">
        <v>1</v>
      </c>
      <c r="D67" s="109"/>
      <c r="E67" s="109"/>
      <c r="F67" s="109"/>
    </row>
    <row r="68" spans="1:6" ht="13.8" outlineLevel="3" x14ac:dyDescent="0.3">
      <c r="A68" s="83" t="s">
        <v>209</v>
      </c>
      <c r="B68" s="98">
        <v>3</v>
      </c>
      <c r="C68" s="98">
        <v>3</v>
      </c>
      <c r="D68" s="109"/>
      <c r="E68" s="109"/>
      <c r="F68" s="109"/>
    </row>
    <row r="69" spans="1:6" ht="13.8" outlineLevel="3" x14ac:dyDescent="0.3">
      <c r="A69" s="83" t="s">
        <v>24</v>
      </c>
      <c r="B69" s="98">
        <v>2.35</v>
      </c>
      <c r="C69" s="98">
        <v>2.35</v>
      </c>
      <c r="D69" s="109"/>
      <c r="E69" s="109"/>
      <c r="F69" s="109"/>
    </row>
    <row r="70" spans="1:6" ht="13.8" outlineLevel="3" x14ac:dyDescent="0.3">
      <c r="A70" s="83" t="s">
        <v>60</v>
      </c>
      <c r="B70" s="98">
        <v>1.1155018534000001</v>
      </c>
      <c r="C70" s="98">
        <v>1.10254980016</v>
      </c>
      <c r="D70" s="109"/>
      <c r="E70" s="109"/>
      <c r="F70" s="109"/>
    </row>
    <row r="71" spans="1:6" ht="13.8" outlineLevel="3" x14ac:dyDescent="0.3">
      <c r="A71" s="83" t="s">
        <v>178</v>
      </c>
      <c r="B71" s="98">
        <v>0</v>
      </c>
      <c r="C71" s="98">
        <v>1.3781872502000001</v>
      </c>
      <c r="D71" s="109"/>
      <c r="E71" s="109"/>
      <c r="F71" s="109"/>
    </row>
    <row r="72" spans="1:6" ht="13.8" outlineLevel="2" x14ac:dyDescent="0.3">
      <c r="A72" s="55" t="s">
        <v>174</v>
      </c>
      <c r="B72" s="33">
        <f t="shared" ref="B72" si="10">SUM(B$73:B$73)</f>
        <v>1.6981106804799999</v>
      </c>
      <c r="C72" s="33">
        <v>1.6908973980299999</v>
      </c>
      <c r="D72" s="109"/>
      <c r="E72" s="109"/>
      <c r="F72" s="109"/>
    </row>
    <row r="73" spans="1:6" ht="13.8" outlineLevel="3" x14ac:dyDescent="0.3">
      <c r="A73" s="83" t="s">
        <v>140</v>
      </c>
      <c r="B73" s="98">
        <v>1.6981106804799999</v>
      </c>
      <c r="C73" s="98">
        <v>1.6908973980299999</v>
      </c>
      <c r="D73" s="109"/>
      <c r="E73" s="109"/>
      <c r="F73" s="109"/>
    </row>
    <row r="74" spans="1:6" ht="14.4" x14ac:dyDescent="0.3">
      <c r="A74" s="149" t="s">
        <v>14</v>
      </c>
      <c r="B74" s="45">
        <f t="shared" ref="B74:C74" si="11">B$75+B$86</f>
        <v>10.002734439280003</v>
      </c>
      <c r="C74" s="45">
        <f t="shared" si="11"/>
        <v>9.8918540344900006</v>
      </c>
      <c r="D74" s="109"/>
      <c r="E74" s="109"/>
      <c r="F74" s="109"/>
    </row>
    <row r="75" spans="1:6" ht="14.4" outlineLevel="1" x14ac:dyDescent="0.3">
      <c r="A75" s="34" t="s">
        <v>48</v>
      </c>
      <c r="B75" s="243">
        <f t="shared" ref="B75:C75" si="12">B$76+B$80+B$84</f>
        <v>0.39486344792</v>
      </c>
      <c r="C75" s="243">
        <f t="shared" si="12"/>
        <v>0.37570912466</v>
      </c>
      <c r="D75" s="109"/>
      <c r="E75" s="109"/>
      <c r="F75" s="109"/>
    </row>
    <row r="76" spans="1:6" ht="13.8" outlineLevel="2" x14ac:dyDescent="0.3">
      <c r="A76" s="55" t="s">
        <v>187</v>
      </c>
      <c r="B76" s="33">
        <f t="shared" ref="B76" si="13">SUM(B$77:B$79)</f>
        <v>0.17681230419999999</v>
      </c>
      <c r="C76" s="33">
        <v>0.16806094800999999</v>
      </c>
      <c r="D76" s="109"/>
      <c r="E76" s="109"/>
      <c r="F76" s="109"/>
    </row>
    <row r="77" spans="1:6" ht="13.8" outlineLevel="3" x14ac:dyDescent="0.3">
      <c r="A77" s="83" t="s">
        <v>106</v>
      </c>
      <c r="B77" s="98">
        <v>4.8973999999999999E-7</v>
      </c>
      <c r="C77" s="98">
        <v>4.6549999999999998E-7</v>
      </c>
      <c r="D77" s="109"/>
      <c r="E77" s="109"/>
      <c r="F77" s="109"/>
    </row>
    <row r="78" spans="1:6" ht="13.8" outlineLevel="3" x14ac:dyDescent="0.3">
      <c r="A78" s="83" t="s">
        <v>73</v>
      </c>
      <c r="B78" s="98">
        <v>9.2374462759999998E-2</v>
      </c>
      <c r="C78" s="98">
        <v>8.7802372429999997E-2</v>
      </c>
      <c r="D78" s="109"/>
      <c r="E78" s="109"/>
      <c r="F78" s="109"/>
    </row>
    <row r="79" spans="1:6" ht="13.8" outlineLevel="3" x14ac:dyDescent="0.3">
      <c r="A79" s="83" t="s">
        <v>1</v>
      </c>
      <c r="B79" s="98">
        <v>8.4437351699999996E-2</v>
      </c>
      <c r="C79" s="98">
        <v>8.025811008E-2</v>
      </c>
      <c r="D79" s="109"/>
      <c r="E79" s="109"/>
      <c r="F79" s="109"/>
    </row>
    <row r="80" spans="1:6" ht="13.8" outlineLevel="2" x14ac:dyDescent="0.3">
      <c r="A80" s="55" t="s">
        <v>112</v>
      </c>
      <c r="B80" s="33">
        <f t="shared" ref="B80" si="14">SUM(B$81:B$83)</f>
        <v>0.21801083966000001</v>
      </c>
      <c r="C80" s="33">
        <v>0.20760986745000001</v>
      </c>
      <c r="D80" s="109"/>
      <c r="E80" s="109"/>
      <c r="F80" s="109"/>
    </row>
    <row r="81" spans="1:6" ht="13.8" outlineLevel="3" x14ac:dyDescent="0.3">
      <c r="A81" s="83" t="s">
        <v>47</v>
      </c>
      <c r="B81" s="98">
        <v>7.3951316520000004E-2</v>
      </c>
      <c r="C81" s="98">
        <v>7.1304444319999993E-2</v>
      </c>
      <c r="D81" s="109"/>
      <c r="E81" s="109"/>
      <c r="F81" s="109"/>
    </row>
    <row r="82" spans="1:6" ht="13.8" outlineLevel="3" x14ac:dyDescent="0.3">
      <c r="A82" s="83" t="s">
        <v>118</v>
      </c>
      <c r="B82" s="98">
        <v>0.14157806559</v>
      </c>
      <c r="C82" s="98">
        <v>0.13410061106999999</v>
      </c>
      <c r="D82" s="109"/>
      <c r="E82" s="109"/>
      <c r="F82" s="109"/>
    </row>
    <row r="83" spans="1:6" ht="13.8" outlineLevel="3" x14ac:dyDescent="0.3">
      <c r="A83" s="83" t="s">
        <v>90</v>
      </c>
      <c r="B83" s="98">
        <v>2.4814575499999998E-3</v>
      </c>
      <c r="C83" s="98">
        <v>2.2048120600000002E-3</v>
      </c>
      <c r="D83" s="109"/>
      <c r="E83" s="109"/>
      <c r="F83" s="109"/>
    </row>
    <row r="84" spans="1:6" ht="13.8" outlineLevel="2" x14ac:dyDescent="0.3">
      <c r="A84" s="55" t="s">
        <v>131</v>
      </c>
      <c r="B84" s="33">
        <f t="shared" ref="B84" si="15">SUM(B$85:B$85)</f>
        <v>4.0304060000000003E-5</v>
      </c>
      <c r="C84" s="33">
        <v>3.8309200000000002E-5</v>
      </c>
      <c r="D84" s="109"/>
      <c r="E84" s="109"/>
      <c r="F84" s="109"/>
    </row>
    <row r="85" spans="1:6" ht="13.8" outlineLevel="3" x14ac:dyDescent="0.3">
      <c r="A85" s="83" t="s">
        <v>67</v>
      </c>
      <c r="B85" s="98">
        <v>4.0304060000000003E-5</v>
      </c>
      <c r="C85" s="98">
        <v>3.8309200000000002E-5</v>
      </c>
      <c r="D85" s="109"/>
      <c r="E85" s="109"/>
      <c r="F85" s="109"/>
    </row>
    <row r="86" spans="1:6" ht="14.4" outlineLevel="1" x14ac:dyDescent="0.3">
      <c r="A86" s="34" t="s">
        <v>61</v>
      </c>
      <c r="B86" s="243">
        <f t="shared" ref="B86:C86" si="16">B$87+B$93+B$94+B$101</f>
        <v>9.6078709913600022</v>
      </c>
      <c r="C86" s="243">
        <f t="shared" si="16"/>
        <v>9.5161449098300004</v>
      </c>
      <c r="D86" s="109"/>
      <c r="E86" s="109"/>
      <c r="F86" s="109"/>
    </row>
    <row r="87" spans="1:6" ht="13.8" outlineLevel="2" x14ac:dyDescent="0.3">
      <c r="A87" s="55" t="s">
        <v>171</v>
      </c>
      <c r="B87" s="33">
        <f t="shared" ref="B87" si="17">SUM(B$88:B$92)</f>
        <v>8.0575646315700009</v>
      </c>
      <c r="C87" s="33">
        <v>8.03347478305</v>
      </c>
      <c r="D87" s="109"/>
      <c r="E87" s="109"/>
      <c r="F87" s="109"/>
    </row>
    <row r="88" spans="1:6" ht="13.8" outlineLevel="3" x14ac:dyDescent="0.3">
      <c r="A88" s="83" t="s">
        <v>63</v>
      </c>
      <c r="B88" s="98">
        <v>0.11155018534</v>
      </c>
      <c r="C88" s="98">
        <v>0.11025498002</v>
      </c>
      <c r="D88" s="109"/>
      <c r="E88" s="109"/>
      <c r="F88" s="109"/>
    </row>
    <row r="89" spans="1:6" ht="13.8" outlineLevel="3" x14ac:dyDescent="0.3">
      <c r="A89" s="83" t="s">
        <v>53</v>
      </c>
      <c r="B89" s="98">
        <v>0.33752435519000001</v>
      </c>
      <c r="C89" s="98">
        <v>0.34555768184000002</v>
      </c>
      <c r="D89" s="109"/>
      <c r="E89" s="109"/>
      <c r="F89" s="109"/>
    </row>
    <row r="90" spans="1:6" ht="13.8" outlineLevel="3" x14ac:dyDescent="0.3">
      <c r="A90" s="83" t="s">
        <v>91</v>
      </c>
      <c r="B90" s="98">
        <v>6.1090459E-2</v>
      </c>
      <c r="C90" s="98">
        <v>6.0381139809999998E-2</v>
      </c>
      <c r="D90" s="109"/>
      <c r="E90" s="109"/>
      <c r="F90" s="109"/>
    </row>
    <row r="91" spans="1:6" ht="13.8" outlineLevel="3" x14ac:dyDescent="0.3">
      <c r="A91" s="83" t="s">
        <v>126</v>
      </c>
      <c r="B91" s="98">
        <v>0.45703505259999999</v>
      </c>
      <c r="C91" s="98">
        <v>0.45703505259999999</v>
      </c>
      <c r="D91" s="109"/>
      <c r="E91" s="109"/>
      <c r="F91" s="109"/>
    </row>
    <row r="92" spans="1:6" ht="13.8" outlineLevel="3" x14ac:dyDescent="0.3">
      <c r="A92" s="83" t="s">
        <v>140</v>
      </c>
      <c r="B92" s="98">
        <v>7.0903645794400001</v>
      </c>
      <c r="C92" s="98">
        <v>7.0602459287799997</v>
      </c>
      <c r="D92" s="109"/>
      <c r="E92" s="109"/>
      <c r="F92" s="109"/>
    </row>
    <row r="93" spans="1:6" ht="13.8" outlineLevel="2" x14ac:dyDescent="0.3">
      <c r="A93" s="55" t="s">
        <v>43</v>
      </c>
      <c r="B93" s="33"/>
      <c r="C93" s="33"/>
      <c r="D93" s="109"/>
      <c r="E93" s="109"/>
      <c r="F93" s="109"/>
    </row>
    <row r="94" spans="1:6" ht="13.8" outlineLevel="2" x14ac:dyDescent="0.3">
      <c r="A94" s="55" t="s">
        <v>208</v>
      </c>
      <c r="B94" s="33">
        <f t="shared" ref="B94" si="18">SUM(B$95:B$100)</f>
        <v>1.4376842756799999</v>
      </c>
      <c r="C94" s="33">
        <v>1.3705264419400001</v>
      </c>
      <c r="D94" s="109"/>
      <c r="E94" s="109"/>
      <c r="F94" s="109"/>
    </row>
    <row r="95" spans="1:6" ht="13.8" outlineLevel="3" x14ac:dyDescent="0.3">
      <c r="A95" s="83" t="s">
        <v>72</v>
      </c>
      <c r="B95" s="98">
        <v>0.14482956551000001</v>
      </c>
      <c r="C95" s="98">
        <v>0.15301404440999999</v>
      </c>
      <c r="D95" s="109"/>
      <c r="E95" s="109"/>
      <c r="F95" s="109"/>
    </row>
    <row r="96" spans="1:6" ht="13.8" outlineLevel="3" x14ac:dyDescent="0.3">
      <c r="A96" s="83" t="s">
        <v>202</v>
      </c>
      <c r="B96" s="98">
        <v>3.0354194519999999E-2</v>
      </c>
      <c r="C96" s="98">
        <v>3.0121974329999999E-2</v>
      </c>
      <c r="D96" s="109"/>
      <c r="E96" s="109"/>
      <c r="F96" s="109"/>
    </row>
    <row r="97" spans="1:6" ht="13.8" outlineLevel="3" x14ac:dyDescent="0.3">
      <c r="A97" s="83" t="s">
        <v>122</v>
      </c>
      <c r="B97" s="98">
        <v>9.4817656499999996E-3</v>
      </c>
      <c r="C97" s="98">
        <v>9.3716731999999997E-3</v>
      </c>
      <c r="D97" s="109"/>
      <c r="E97" s="109"/>
      <c r="F97" s="109"/>
    </row>
    <row r="98" spans="1:6" ht="13.8" outlineLevel="3" x14ac:dyDescent="0.3">
      <c r="A98" s="83" t="s">
        <v>144</v>
      </c>
      <c r="B98" s="98">
        <v>2.0400000000000001E-2</v>
      </c>
      <c r="C98" s="98">
        <v>2.0400000000000001E-2</v>
      </c>
      <c r="D98" s="109"/>
      <c r="E98" s="109"/>
      <c r="F98" s="109"/>
    </row>
    <row r="99" spans="1:6" ht="13.8" outlineLevel="3" x14ac:dyDescent="0.3">
      <c r="A99" s="83" t="s">
        <v>116</v>
      </c>
      <c r="B99" s="98">
        <v>1.2</v>
      </c>
      <c r="C99" s="98">
        <v>1.125</v>
      </c>
      <c r="D99" s="109"/>
      <c r="E99" s="109"/>
      <c r="F99" s="109"/>
    </row>
    <row r="100" spans="1:6" ht="13.8" outlineLevel="3" x14ac:dyDescent="0.3">
      <c r="A100" s="83" t="s">
        <v>98</v>
      </c>
      <c r="B100" s="98">
        <v>3.2618750000000002E-2</v>
      </c>
      <c r="C100" s="98">
        <v>3.2618750000000002E-2</v>
      </c>
      <c r="D100" s="109"/>
      <c r="E100" s="109"/>
      <c r="F100" s="109"/>
    </row>
    <row r="101" spans="1:6" ht="13.8" outlineLevel="2" x14ac:dyDescent="0.3">
      <c r="A101" s="55" t="s">
        <v>174</v>
      </c>
      <c r="B101" s="33">
        <f t="shared" ref="B101" si="19">SUM(B$102:B$102)</f>
        <v>0.11262208411000001</v>
      </c>
      <c r="C101" s="33">
        <v>0.11214368483999999</v>
      </c>
      <c r="D101" s="109"/>
      <c r="E101" s="109"/>
      <c r="F101" s="109"/>
    </row>
    <row r="102" spans="1:6" ht="13.8" outlineLevel="3" x14ac:dyDescent="0.3">
      <c r="A102" s="83" t="s">
        <v>140</v>
      </c>
      <c r="B102" s="98">
        <v>0.11262208411000001</v>
      </c>
      <c r="C102" s="98">
        <v>0.11214368483999999</v>
      </c>
      <c r="D102" s="109"/>
      <c r="E102" s="109"/>
      <c r="F102" s="109"/>
    </row>
    <row r="103" spans="1:6" x14ac:dyDescent="0.2">
      <c r="B103" s="136"/>
      <c r="C103" s="136"/>
      <c r="D103" s="109"/>
      <c r="E103" s="109"/>
      <c r="F103" s="109"/>
    </row>
    <row r="104" spans="1:6" x14ac:dyDescent="0.2">
      <c r="B104" s="136"/>
      <c r="C104" s="136"/>
      <c r="D104" s="109"/>
      <c r="E104" s="109"/>
      <c r="F104" s="109"/>
    </row>
    <row r="105" spans="1:6" x14ac:dyDescent="0.2">
      <c r="B105" s="136"/>
      <c r="C105" s="136"/>
      <c r="D105" s="109"/>
      <c r="E105" s="109"/>
      <c r="F105" s="109"/>
    </row>
    <row r="106" spans="1:6" x14ac:dyDescent="0.2">
      <c r="B106" s="136"/>
      <c r="C106" s="136"/>
      <c r="D106" s="109"/>
      <c r="E106" s="109"/>
      <c r="F106" s="109"/>
    </row>
    <row r="107" spans="1:6" x14ac:dyDescent="0.2">
      <c r="B107" s="136"/>
      <c r="C107" s="136"/>
      <c r="D107" s="109"/>
      <c r="E107" s="109"/>
      <c r="F107" s="109"/>
    </row>
    <row r="108" spans="1:6" x14ac:dyDescent="0.2">
      <c r="B108" s="136"/>
      <c r="C108" s="136"/>
      <c r="D108" s="109"/>
      <c r="E108" s="109"/>
      <c r="F108" s="109"/>
    </row>
    <row r="109" spans="1:6" x14ac:dyDescent="0.2">
      <c r="B109" s="136"/>
      <c r="C109" s="136"/>
      <c r="D109" s="109"/>
      <c r="E109" s="109"/>
      <c r="F109" s="109"/>
    </row>
    <row r="110" spans="1:6" x14ac:dyDescent="0.2">
      <c r="B110" s="136"/>
      <c r="C110" s="136"/>
      <c r="D110" s="109"/>
      <c r="E110" s="109"/>
      <c r="F110" s="109"/>
    </row>
    <row r="111" spans="1:6" x14ac:dyDescent="0.2">
      <c r="B111" s="136"/>
      <c r="C111" s="136"/>
      <c r="D111" s="109"/>
      <c r="E111" s="109"/>
      <c r="F111" s="109"/>
    </row>
    <row r="112" spans="1:6" x14ac:dyDescent="0.2">
      <c r="B112" s="136"/>
      <c r="C112" s="136"/>
      <c r="D112" s="109"/>
      <c r="E112" s="109"/>
      <c r="F112" s="109"/>
    </row>
    <row r="113" spans="2:6" x14ac:dyDescent="0.2">
      <c r="B113" s="136"/>
      <c r="C113" s="136"/>
      <c r="D113" s="109"/>
      <c r="E113" s="109"/>
      <c r="F113" s="109"/>
    </row>
    <row r="114" spans="2:6" x14ac:dyDescent="0.2">
      <c r="B114" s="136"/>
      <c r="C114" s="136"/>
      <c r="D114" s="109"/>
      <c r="E114" s="109"/>
      <c r="F114" s="109"/>
    </row>
    <row r="115" spans="2:6" x14ac:dyDescent="0.2">
      <c r="B115" s="136"/>
      <c r="C115" s="136"/>
      <c r="D115" s="109"/>
      <c r="E115" s="109"/>
      <c r="F115" s="109"/>
    </row>
    <row r="116" spans="2:6" x14ac:dyDescent="0.2">
      <c r="B116" s="136"/>
      <c r="C116" s="136"/>
      <c r="D116" s="109"/>
      <c r="E116" s="109"/>
      <c r="F116" s="109"/>
    </row>
    <row r="117" spans="2:6" x14ac:dyDescent="0.2">
      <c r="B117" s="136"/>
      <c r="C117" s="136"/>
      <c r="D117" s="109"/>
      <c r="E117" s="109"/>
      <c r="F117" s="109"/>
    </row>
    <row r="118" spans="2:6" x14ac:dyDescent="0.2">
      <c r="B118" s="136"/>
      <c r="C118" s="136"/>
      <c r="D118" s="109"/>
      <c r="E118" s="109"/>
      <c r="F118" s="109"/>
    </row>
    <row r="119" spans="2:6" x14ac:dyDescent="0.2">
      <c r="B119" s="136"/>
      <c r="C119" s="136"/>
      <c r="D119" s="109"/>
      <c r="E119" s="109"/>
      <c r="F119" s="109"/>
    </row>
    <row r="120" spans="2:6" x14ac:dyDescent="0.2">
      <c r="B120" s="136"/>
      <c r="C120" s="136"/>
      <c r="D120" s="109"/>
      <c r="E120" s="109"/>
      <c r="F120" s="109"/>
    </row>
    <row r="121" spans="2:6" x14ac:dyDescent="0.2">
      <c r="B121" s="136"/>
      <c r="C121" s="136"/>
      <c r="D121" s="109"/>
      <c r="E121" s="109"/>
      <c r="F121" s="109"/>
    </row>
    <row r="122" spans="2:6" x14ac:dyDescent="0.2">
      <c r="B122" s="136"/>
      <c r="C122" s="136"/>
      <c r="D122" s="109"/>
      <c r="E122" s="109"/>
      <c r="F122" s="109"/>
    </row>
    <row r="123" spans="2:6" x14ac:dyDescent="0.2">
      <c r="B123" s="136"/>
      <c r="C123" s="136"/>
      <c r="D123" s="109"/>
      <c r="E123" s="109"/>
      <c r="F123" s="109"/>
    </row>
    <row r="124" spans="2:6" x14ac:dyDescent="0.2">
      <c r="B124" s="136"/>
      <c r="C124" s="136"/>
      <c r="D124" s="109"/>
      <c r="E124" s="109"/>
      <c r="F124" s="109"/>
    </row>
    <row r="125" spans="2:6" x14ac:dyDescent="0.2">
      <c r="B125" s="136"/>
      <c r="C125" s="136"/>
      <c r="D125" s="109"/>
      <c r="E125" s="109"/>
      <c r="F125" s="109"/>
    </row>
    <row r="126" spans="2:6" x14ac:dyDescent="0.2">
      <c r="B126" s="136"/>
      <c r="C126" s="136"/>
      <c r="D126" s="109"/>
      <c r="E126" s="109"/>
      <c r="F126" s="109"/>
    </row>
    <row r="127" spans="2:6" x14ac:dyDescent="0.2">
      <c r="B127" s="136"/>
      <c r="C127" s="136"/>
      <c r="D127" s="109"/>
      <c r="E127" s="109"/>
      <c r="F127" s="109"/>
    </row>
    <row r="128" spans="2:6" x14ac:dyDescent="0.2">
      <c r="B128" s="136"/>
      <c r="C128" s="136"/>
      <c r="D128" s="109"/>
      <c r="E128" s="109"/>
      <c r="F128" s="109"/>
    </row>
    <row r="129" spans="2:6" x14ac:dyDescent="0.2">
      <c r="B129" s="136"/>
      <c r="C129" s="136"/>
      <c r="D129" s="109"/>
      <c r="E129" s="109"/>
      <c r="F129" s="109"/>
    </row>
    <row r="130" spans="2:6" x14ac:dyDescent="0.2">
      <c r="B130" s="136"/>
      <c r="C130" s="136"/>
      <c r="D130" s="109"/>
      <c r="E130" s="109"/>
      <c r="F130" s="109"/>
    </row>
    <row r="131" spans="2:6" x14ac:dyDescent="0.2">
      <c r="B131" s="136"/>
      <c r="C131" s="136"/>
      <c r="D131" s="109"/>
      <c r="E131" s="109"/>
      <c r="F131" s="109"/>
    </row>
    <row r="132" spans="2:6" x14ac:dyDescent="0.2">
      <c r="B132" s="136"/>
      <c r="C132" s="136"/>
      <c r="D132" s="109"/>
      <c r="E132" s="109"/>
      <c r="F132" s="109"/>
    </row>
    <row r="133" spans="2:6" x14ac:dyDescent="0.2">
      <c r="B133" s="136"/>
      <c r="C133" s="136"/>
      <c r="D133" s="109"/>
      <c r="E133" s="109"/>
      <c r="F133" s="109"/>
    </row>
    <row r="134" spans="2:6" x14ac:dyDescent="0.2">
      <c r="B134" s="136"/>
      <c r="C134" s="136"/>
      <c r="D134" s="109"/>
      <c r="E134" s="109"/>
      <c r="F134" s="109"/>
    </row>
    <row r="135" spans="2:6" x14ac:dyDescent="0.2">
      <c r="B135" s="136"/>
      <c r="C135" s="136"/>
      <c r="D135" s="109"/>
      <c r="E135" s="109"/>
      <c r="F135" s="109"/>
    </row>
    <row r="136" spans="2:6" x14ac:dyDescent="0.2">
      <c r="B136" s="136"/>
      <c r="C136" s="136"/>
      <c r="D136" s="109"/>
      <c r="E136" s="109"/>
      <c r="F136" s="109"/>
    </row>
    <row r="137" spans="2:6" x14ac:dyDescent="0.2">
      <c r="B137" s="136"/>
      <c r="C137" s="136"/>
      <c r="D137" s="109"/>
      <c r="E137" s="109"/>
      <c r="F137" s="109"/>
    </row>
    <row r="138" spans="2:6" x14ac:dyDescent="0.2">
      <c r="B138" s="136"/>
      <c r="C138" s="136"/>
      <c r="D138" s="109"/>
      <c r="E138" s="109"/>
      <c r="F138" s="109"/>
    </row>
    <row r="139" spans="2:6" x14ac:dyDescent="0.2">
      <c r="B139" s="136"/>
      <c r="C139" s="136"/>
      <c r="D139" s="109"/>
      <c r="E139" s="109"/>
      <c r="F139" s="109"/>
    </row>
    <row r="140" spans="2:6" x14ac:dyDescent="0.2">
      <c r="B140" s="136"/>
      <c r="C140" s="136"/>
      <c r="D140" s="109"/>
      <c r="E140" s="109"/>
      <c r="F140" s="109"/>
    </row>
    <row r="141" spans="2:6" x14ac:dyDescent="0.2">
      <c r="B141" s="136"/>
      <c r="C141" s="136"/>
      <c r="D141" s="109"/>
      <c r="E141" s="109"/>
      <c r="F141" s="109"/>
    </row>
    <row r="142" spans="2:6" x14ac:dyDescent="0.2">
      <c r="B142" s="136"/>
      <c r="C142" s="136"/>
      <c r="D142" s="109"/>
      <c r="E142" s="109"/>
      <c r="F142" s="109"/>
    </row>
    <row r="143" spans="2:6" x14ac:dyDescent="0.2">
      <c r="B143" s="136"/>
      <c r="C143" s="136"/>
      <c r="D143" s="109"/>
      <c r="E143" s="109"/>
      <c r="F143" s="109"/>
    </row>
    <row r="144" spans="2:6" x14ac:dyDescent="0.2">
      <c r="B144" s="136"/>
      <c r="C144" s="136"/>
      <c r="D144" s="109"/>
      <c r="E144" s="109"/>
      <c r="F144" s="109"/>
    </row>
    <row r="145" spans="2:6" x14ac:dyDescent="0.2">
      <c r="B145" s="136"/>
      <c r="C145" s="136"/>
      <c r="D145" s="109"/>
      <c r="E145" s="109"/>
      <c r="F145" s="109"/>
    </row>
    <row r="146" spans="2:6" x14ac:dyDescent="0.2">
      <c r="B146" s="136"/>
      <c r="C146" s="136"/>
      <c r="D146" s="109"/>
      <c r="E146" s="109"/>
      <c r="F146" s="109"/>
    </row>
    <row r="147" spans="2:6" x14ac:dyDescent="0.2">
      <c r="B147" s="136"/>
      <c r="C147" s="136"/>
      <c r="D147" s="109"/>
      <c r="E147" s="109"/>
      <c r="F147" s="109"/>
    </row>
    <row r="148" spans="2:6" x14ac:dyDescent="0.2">
      <c r="B148" s="136"/>
      <c r="C148" s="136"/>
      <c r="D148" s="109"/>
      <c r="E148" s="109"/>
      <c r="F148" s="109"/>
    </row>
    <row r="149" spans="2:6" x14ac:dyDescent="0.2">
      <c r="B149" s="136"/>
      <c r="C149" s="136"/>
      <c r="D149" s="109"/>
      <c r="E149" s="109"/>
      <c r="F149" s="109"/>
    </row>
    <row r="150" spans="2:6" x14ac:dyDescent="0.2">
      <c r="B150" s="136"/>
      <c r="C150" s="136"/>
      <c r="D150" s="109"/>
      <c r="E150" s="109"/>
      <c r="F150" s="109"/>
    </row>
    <row r="151" spans="2:6" x14ac:dyDescent="0.2">
      <c r="B151" s="136"/>
      <c r="C151" s="136"/>
      <c r="D151" s="109"/>
      <c r="E151" s="109"/>
      <c r="F151" s="109"/>
    </row>
    <row r="152" spans="2:6" x14ac:dyDescent="0.2">
      <c r="B152" s="136"/>
      <c r="C152" s="136"/>
      <c r="D152" s="109"/>
      <c r="E152" s="109"/>
      <c r="F152" s="109"/>
    </row>
    <row r="153" spans="2:6" x14ac:dyDescent="0.2">
      <c r="B153" s="136"/>
      <c r="C153" s="136"/>
      <c r="D153" s="109"/>
      <c r="E153" s="109"/>
      <c r="F153" s="109"/>
    </row>
    <row r="154" spans="2:6" x14ac:dyDescent="0.2">
      <c r="B154" s="136"/>
      <c r="C154" s="136"/>
      <c r="D154" s="109"/>
      <c r="E154" s="109"/>
      <c r="F154" s="109"/>
    </row>
    <row r="155" spans="2:6" x14ac:dyDescent="0.2">
      <c r="B155" s="136"/>
      <c r="C155" s="136"/>
      <c r="D155" s="109"/>
      <c r="E155" s="109"/>
      <c r="F155" s="109"/>
    </row>
    <row r="156" spans="2:6" x14ac:dyDescent="0.2">
      <c r="B156" s="136"/>
      <c r="C156" s="136"/>
      <c r="D156" s="109"/>
      <c r="E156" s="109"/>
      <c r="F156" s="109"/>
    </row>
    <row r="157" spans="2:6" x14ac:dyDescent="0.2">
      <c r="B157" s="136"/>
      <c r="C157" s="136"/>
      <c r="D157" s="109"/>
      <c r="E157" s="109"/>
      <c r="F157" s="109"/>
    </row>
    <row r="158" spans="2:6" x14ac:dyDescent="0.2">
      <c r="B158" s="136"/>
      <c r="C158" s="136"/>
      <c r="D158" s="109"/>
      <c r="E158" s="109"/>
      <c r="F158" s="109"/>
    </row>
    <row r="159" spans="2:6" x14ac:dyDescent="0.2">
      <c r="B159" s="136"/>
      <c r="C159" s="136"/>
      <c r="D159" s="109"/>
      <c r="E159" s="109"/>
      <c r="F159" s="109"/>
    </row>
    <row r="160" spans="2:6" x14ac:dyDescent="0.2">
      <c r="B160" s="136"/>
      <c r="C160" s="136"/>
      <c r="D160" s="109"/>
      <c r="E160" s="109"/>
      <c r="F160" s="109"/>
    </row>
    <row r="161" spans="2:6" x14ac:dyDescent="0.2">
      <c r="B161" s="136"/>
      <c r="C161" s="136"/>
      <c r="D161" s="109"/>
      <c r="E161" s="109"/>
      <c r="F161" s="109"/>
    </row>
    <row r="162" spans="2:6" x14ac:dyDescent="0.2">
      <c r="B162" s="136"/>
      <c r="C162" s="136"/>
      <c r="D162" s="109"/>
      <c r="E162" s="109"/>
      <c r="F162" s="109"/>
    </row>
    <row r="163" spans="2:6" x14ac:dyDescent="0.2">
      <c r="B163" s="136"/>
      <c r="C163" s="136"/>
      <c r="D163" s="109"/>
      <c r="E163" s="109"/>
      <c r="F163" s="109"/>
    </row>
    <row r="164" spans="2:6" x14ac:dyDescent="0.2">
      <c r="B164" s="136"/>
      <c r="C164" s="136"/>
      <c r="D164" s="109"/>
      <c r="E164" s="109"/>
      <c r="F164" s="109"/>
    </row>
    <row r="165" spans="2:6" x14ac:dyDescent="0.2">
      <c r="B165" s="136"/>
      <c r="C165" s="136"/>
      <c r="D165" s="109"/>
      <c r="E165" s="109"/>
      <c r="F165" s="109"/>
    </row>
    <row r="166" spans="2:6" x14ac:dyDescent="0.2">
      <c r="B166" s="136"/>
      <c r="C166" s="136"/>
      <c r="D166" s="109"/>
      <c r="E166" s="109"/>
      <c r="F166" s="109"/>
    </row>
    <row r="167" spans="2:6" x14ac:dyDescent="0.2">
      <c r="B167" s="136"/>
      <c r="C167" s="136"/>
      <c r="D167" s="109"/>
      <c r="E167" s="109"/>
      <c r="F167" s="109"/>
    </row>
    <row r="168" spans="2:6" x14ac:dyDescent="0.2">
      <c r="B168" s="136"/>
      <c r="C168" s="136"/>
      <c r="D168" s="109"/>
      <c r="E168" s="109"/>
      <c r="F168" s="109"/>
    </row>
    <row r="169" spans="2:6" x14ac:dyDescent="0.2">
      <c r="B169" s="136"/>
      <c r="C169" s="136"/>
      <c r="D169" s="109"/>
      <c r="E169" s="109"/>
      <c r="F169" s="109"/>
    </row>
    <row r="170" spans="2:6" x14ac:dyDescent="0.2">
      <c r="B170" s="136"/>
      <c r="C170" s="136"/>
      <c r="D170" s="109"/>
      <c r="E170" s="109"/>
      <c r="F170" s="109"/>
    </row>
    <row r="171" spans="2:6" x14ac:dyDescent="0.2">
      <c r="B171" s="136"/>
      <c r="C171" s="136"/>
      <c r="D171" s="109"/>
      <c r="E171" s="109"/>
      <c r="F171" s="109"/>
    </row>
    <row r="172" spans="2:6" x14ac:dyDescent="0.2">
      <c r="B172" s="136"/>
      <c r="C172" s="136"/>
      <c r="D172" s="109"/>
      <c r="E172" s="109"/>
      <c r="F172" s="109"/>
    </row>
    <row r="173" spans="2:6" x14ac:dyDescent="0.2">
      <c r="B173" s="136"/>
      <c r="C173" s="136"/>
      <c r="D173" s="109"/>
      <c r="E173" s="109"/>
      <c r="F173" s="109"/>
    </row>
    <row r="174" spans="2:6" x14ac:dyDescent="0.2">
      <c r="B174" s="136"/>
      <c r="C174" s="136"/>
      <c r="D174" s="109"/>
      <c r="E174" s="109"/>
      <c r="F174" s="109"/>
    </row>
    <row r="175" spans="2:6" x14ac:dyDescent="0.2">
      <c r="B175" s="136"/>
      <c r="C175" s="136"/>
      <c r="D175" s="109"/>
      <c r="E175" s="109"/>
      <c r="F175" s="109"/>
    </row>
    <row r="176" spans="2:6" x14ac:dyDescent="0.2">
      <c r="B176" s="136"/>
      <c r="C176" s="136"/>
      <c r="D176" s="109"/>
      <c r="E176" s="109"/>
      <c r="F176" s="109"/>
    </row>
    <row r="177" spans="2:6" x14ac:dyDescent="0.2">
      <c r="B177" s="136"/>
      <c r="C177" s="136"/>
      <c r="D177" s="109"/>
      <c r="E177" s="109"/>
      <c r="F177" s="109"/>
    </row>
    <row r="178" spans="2:6" x14ac:dyDescent="0.2">
      <c r="B178" s="136"/>
      <c r="C178" s="136"/>
      <c r="D178" s="109"/>
      <c r="E178" s="109"/>
      <c r="F178" s="109"/>
    </row>
    <row r="179" spans="2:6" x14ac:dyDescent="0.2">
      <c r="B179" s="136"/>
      <c r="C179" s="136"/>
      <c r="D179" s="109"/>
      <c r="E179" s="109"/>
      <c r="F179" s="109"/>
    </row>
    <row r="180" spans="2:6" x14ac:dyDescent="0.2">
      <c r="B180" s="136"/>
      <c r="C180" s="136"/>
      <c r="D180" s="109"/>
      <c r="E180" s="109"/>
      <c r="F180" s="109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F247"/>
  <sheetViews>
    <sheetView workbookViewId="0">
      <selection activeCell="B25" sqref="B25"/>
    </sheetView>
  </sheetViews>
  <sheetFormatPr defaultColWidth="9.109375" defaultRowHeight="13.8" x14ac:dyDescent="0.3"/>
  <cols>
    <col min="1" max="1" width="52.6640625" style="121" bestFit="1" customWidth="1"/>
    <col min="2" max="3" width="15.109375" style="121" customWidth="1"/>
    <col min="4" max="16384" width="9.109375" style="121"/>
  </cols>
  <sheetData>
    <row r="2" spans="1:6" ht="18" x14ac:dyDescent="0.3">
      <c r="A2" s="5" t="s">
        <v>103</v>
      </c>
      <c r="B2" s="5"/>
      <c r="C2" s="5"/>
      <c r="D2" s="103"/>
      <c r="E2" s="103"/>
      <c r="F2" s="103"/>
    </row>
    <row r="3" spans="1:6" x14ac:dyDescent="0.3">
      <c r="A3" s="162"/>
    </row>
    <row r="4" spans="1:6" s="110" customFormat="1" x14ac:dyDescent="0.3">
      <c r="A4" s="186" t="str">
        <f>$A$2 &amp; " (" &amp;C4 &amp; ")"</f>
        <v>Державний та гарантований державою борг України за поточний рік (млрд. грн)</v>
      </c>
      <c r="C4" s="110" t="str">
        <f>VALUAH</f>
        <v>млрд. грн</v>
      </c>
    </row>
    <row r="5" spans="1:6" s="213" customFormat="1" x14ac:dyDescent="0.25">
      <c r="A5" s="9"/>
      <c r="B5" s="50">
        <v>43830</v>
      </c>
      <c r="C5" s="53">
        <v>43861</v>
      </c>
    </row>
    <row r="6" spans="1:6" s="212" customFormat="1" x14ac:dyDescent="0.25">
      <c r="A6" s="101" t="s">
        <v>146</v>
      </c>
      <c r="B6" s="27">
        <f t="shared" ref="B6:C6" si="0">SUM(B7:B8)</f>
        <v>1998.2958985262899</v>
      </c>
      <c r="C6" s="27">
        <f t="shared" si="0"/>
        <v>2079.0153526481799</v>
      </c>
    </row>
    <row r="7" spans="1:6" s="117" customFormat="1" x14ac:dyDescent="0.3">
      <c r="A7" s="76" t="s">
        <v>48</v>
      </c>
      <c r="B7" s="51">
        <v>838.84791941263995</v>
      </c>
      <c r="C7" s="98">
        <v>830.58588017221996</v>
      </c>
    </row>
    <row r="8" spans="1:6" s="117" customFormat="1" x14ac:dyDescent="0.3">
      <c r="A8" s="76" t="s">
        <v>61</v>
      </c>
      <c r="B8" s="51">
        <v>1159.44797911365</v>
      </c>
      <c r="C8" s="98">
        <v>1248.42947247596</v>
      </c>
    </row>
    <row r="9" spans="1:6" x14ac:dyDescent="0.3">
      <c r="B9" s="103"/>
      <c r="C9" s="103"/>
      <c r="D9" s="103"/>
    </row>
    <row r="10" spans="1:6" x14ac:dyDescent="0.3">
      <c r="A10" s="186" t="str">
        <f>$A$2 &amp; " (" &amp;C10 &amp; ")"</f>
        <v>Державний та гарантований державою борг України за поточний рік (млрд. дол. США)</v>
      </c>
      <c r="B10" s="103"/>
      <c r="C10" s="110" t="str">
        <f>VALUSD</f>
        <v>млрд. дол. США</v>
      </c>
      <c r="D10" s="103"/>
    </row>
    <row r="11" spans="1:6" s="79" customFormat="1" x14ac:dyDescent="0.3">
      <c r="A11" s="9"/>
      <c r="B11" s="50">
        <v>43830</v>
      </c>
      <c r="C11" s="53">
        <v>43861</v>
      </c>
      <c r="D11" s="213"/>
      <c r="E11" s="213"/>
      <c r="F11" s="213"/>
    </row>
    <row r="12" spans="1:6" s="60" customFormat="1" x14ac:dyDescent="0.3">
      <c r="A12" s="101" t="s">
        <v>146</v>
      </c>
      <c r="B12" s="27">
        <f t="shared" ref="B12:C12" si="1">SUM(B13:B14)</f>
        <v>84.36540679913</v>
      </c>
      <c r="C12" s="27">
        <f t="shared" si="1"/>
        <v>83.428921517189991</v>
      </c>
      <c r="D12" s="47"/>
    </row>
    <row r="13" spans="1:6" s="248" customFormat="1" x14ac:dyDescent="0.3">
      <c r="A13" s="238" t="s">
        <v>48</v>
      </c>
      <c r="B13" s="51">
        <v>35.415048399980002</v>
      </c>
      <c r="C13" s="98">
        <v>33.330626501360001</v>
      </c>
      <c r="D13" s="229"/>
    </row>
    <row r="14" spans="1:6" s="248" customFormat="1" x14ac:dyDescent="0.3">
      <c r="A14" s="238" t="s">
        <v>61</v>
      </c>
      <c r="B14" s="51">
        <v>48.950358399149998</v>
      </c>
      <c r="C14" s="98">
        <v>50.098295015829997</v>
      </c>
      <c r="D14" s="229"/>
    </row>
    <row r="15" spans="1:6" x14ac:dyDescent="0.3">
      <c r="B15" s="103"/>
      <c r="C15" s="103"/>
      <c r="D15" s="103"/>
    </row>
    <row r="16" spans="1:6" s="183" customFormat="1" x14ac:dyDescent="0.3">
      <c r="B16" s="175"/>
      <c r="C16" s="141" t="s">
        <v>40</v>
      </c>
      <c r="D16" s="175"/>
    </row>
    <row r="17" spans="1:6" s="79" customFormat="1" x14ac:dyDescent="0.3">
      <c r="A17" s="87"/>
      <c r="B17" s="50">
        <v>43830</v>
      </c>
      <c r="C17" s="50">
        <v>43861</v>
      </c>
      <c r="D17" s="213"/>
      <c r="E17" s="213"/>
      <c r="F17" s="213"/>
    </row>
    <row r="18" spans="1:6" s="60" customFormat="1" x14ac:dyDescent="0.3">
      <c r="A18" s="233" t="s">
        <v>146</v>
      </c>
      <c r="B18" s="27">
        <f t="shared" ref="B18:C18" si="2">SUM(B19:B20)</f>
        <v>1</v>
      </c>
      <c r="C18" s="27">
        <f t="shared" si="2"/>
        <v>1</v>
      </c>
      <c r="D18" s="47"/>
    </row>
    <row r="19" spans="1:6" s="248" customFormat="1" x14ac:dyDescent="0.3">
      <c r="A19" s="238" t="s">
        <v>48</v>
      </c>
      <c r="B19" s="126">
        <v>0.41978199999999999</v>
      </c>
      <c r="C19" s="198">
        <v>0.399509</v>
      </c>
      <c r="D19" s="229"/>
    </row>
    <row r="20" spans="1:6" s="248" customFormat="1" x14ac:dyDescent="0.3">
      <c r="A20" s="238" t="s">
        <v>61</v>
      </c>
      <c r="B20" s="126">
        <v>0.58021800000000001</v>
      </c>
      <c r="C20" s="198">
        <v>0.600491</v>
      </c>
      <c r="D20" s="229"/>
    </row>
    <row r="21" spans="1:6" x14ac:dyDescent="0.3">
      <c r="B21" s="103"/>
      <c r="C21" s="103"/>
      <c r="D21" s="103"/>
    </row>
    <row r="22" spans="1:6" x14ac:dyDescent="0.3">
      <c r="B22" s="103"/>
      <c r="C22" s="103"/>
      <c r="D22" s="103"/>
    </row>
    <row r="23" spans="1:6" x14ac:dyDescent="0.3">
      <c r="B23" s="103"/>
      <c r="C23" s="103"/>
      <c r="D23" s="103"/>
    </row>
    <row r="24" spans="1:6" x14ac:dyDescent="0.3">
      <c r="B24" s="103"/>
      <c r="C24" s="103"/>
      <c r="D24" s="103"/>
    </row>
    <row r="25" spans="1:6" s="183" customFormat="1" x14ac:dyDescent="0.3">
      <c r="B25" s="175"/>
      <c r="C25" s="175"/>
      <c r="D25" s="175"/>
    </row>
    <row r="26" spans="1:6" x14ac:dyDescent="0.3">
      <c r="B26" s="103"/>
      <c r="C26" s="103"/>
      <c r="D26" s="103"/>
    </row>
    <row r="27" spans="1:6" x14ac:dyDescent="0.3">
      <c r="B27" s="103"/>
      <c r="C27" s="103"/>
      <c r="D27" s="103"/>
    </row>
    <row r="28" spans="1:6" x14ac:dyDescent="0.3">
      <c r="B28" s="103"/>
      <c r="C28" s="103"/>
      <c r="D28" s="103"/>
    </row>
    <row r="29" spans="1:6" x14ac:dyDescent="0.3">
      <c r="B29" s="103"/>
      <c r="C29" s="103"/>
      <c r="D29" s="103"/>
    </row>
    <row r="30" spans="1:6" x14ac:dyDescent="0.3">
      <c r="B30" s="103"/>
      <c r="C30" s="103"/>
      <c r="D30" s="103"/>
    </row>
    <row r="31" spans="1:6" x14ac:dyDescent="0.3">
      <c r="B31" s="103"/>
      <c r="C31" s="103"/>
      <c r="D31" s="103"/>
    </row>
    <row r="32" spans="1:6" x14ac:dyDescent="0.3">
      <c r="B32" s="103"/>
      <c r="C32" s="103"/>
      <c r="D32" s="103"/>
    </row>
    <row r="33" spans="2:4" x14ac:dyDescent="0.3">
      <c r="B33" s="103"/>
      <c r="C33" s="103"/>
      <c r="D33" s="103"/>
    </row>
    <row r="34" spans="2:4" x14ac:dyDescent="0.3">
      <c r="B34" s="103"/>
      <c r="C34" s="103"/>
      <c r="D34" s="103"/>
    </row>
    <row r="35" spans="2:4" x14ac:dyDescent="0.3">
      <c r="B35" s="103"/>
      <c r="C35" s="103"/>
      <c r="D35" s="103"/>
    </row>
    <row r="36" spans="2:4" x14ac:dyDescent="0.3">
      <c r="B36" s="103"/>
      <c r="C36" s="103"/>
      <c r="D36" s="103"/>
    </row>
    <row r="37" spans="2:4" x14ac:dyDescent="0.3">
      <c r="B37" s="103"/>
      <c r="C37" s="103"/>
      <c r="D37" s="103"/>
    </row>
    <row r="38" spans="2:4" x14ac:dyDescent="0.3">
      <c r="B38" s="103"/>
      <c r="C38" s="103"/>
      <c r="D38" s="103"/>
    </row>
    <row r="39" spans="2:4" x14ac:dyDescent="0.3">
      <c r="B39" s="103"/>
      <c r="C39" s="103"/>
      <c r="D39" s="103"/>
    </row>
    <row r="40" spans="2:4" x14ac:dyDescent="0.3">
      <c r="B40" s="103"/>
      <c r="C40" s="103"/>
      <c r="D40" s="103"/>
    </row>
    <row r="41" spans="2:4" x14ac:dyDescent="0.3">
      <c r="B41" s="103"/>
      <c r="C41" s="103"/>
      <c r="D41" s="103"/>
    </row>
    <row r="42" spans="2:4" x14ac:dyDescent="0.3">
      <c r="B42" s="103"/>
      <c r="C42" s="103"/>
      <c r="D42" s="103"/>
    </row>
    <row r="43" spans="2:4" x14ac:dyDescent="0.3">
      <c r="B43" s="103"/>
      <c r="C43" s="103"/>
      <c r="D43" s="103"/>
    </row>
    <row r="44" spans="2:4" x14ac:dyDescent="0.3">
      <c r="B44" s="103"/>
      <c r="C44" s="103"/>
      <c r="D44" s="103"/>
    </row>
    <row r="45" spans="2:4" x14ac:dyDescent="0.3">
      <c r="B45" s="103"/>
      <c r="C45" s="103"/>
      <c r="D45" s="103"/>
    </row>
    <row r="46" spans="2:4" x14ac:dyDescent="0.3">
      <c r="B46" s="103"/>
      <c r="C46" s="103"/>
      <c r="D46" s="103"/>
    </row>
    <row r="47" spans="2:4" x14ac:dyDescent="0.3">
      <c r="B47" s="103"/>
      <c r="C47" s="103"/>
      <c r="D47" s="103"/>
    </row>
    <row r="48" spans="2:4" x14ac:dyDescent="0.3">
      <c r="B48" s="103"/>
      <c r="C48" s="103"/>
      <c r="D48" s="103"/>
    </row>
    <row r="49" spans="2:4" x14ac:dyDescent="0.3">
      <c r="B49" s="103"/>
      <c r="C49" s="103"/>
      <c r="D49" s="103"/>
    </row>
    <row r="50" spans="2:4" x14ac:dyDescent="0.3">
      <c r="B50" s="103"/>
      <c r="C50" s="103"/>
      <c r="D50" s="103"/>
    </row>
    <row r="51" spans="2:4" x14ac:dyDescent="0.3">
      <c r="B51" s="103"/>
      <c r="C51" s="103"/>
      <c r="D51" s="103"/>
    </row>
    <row r="52" spans="2:4" x14ac:dyDescent="0.3">
      <c r="B52" s="103"/>
      <c r="C52" s="103"/>
      <c r="D52" s="103"/>
    </row>
    <row r="53" spans="2:4" x14ac:dyDescent="0.3">
      <c r="B53" s="103"/>
      <c r="C53" s="103"/>
      <c r="D53" s="103"/>
    </row>
    <row r="54" spans="2:4" x14ac:dyDescent="0.3">
      <c r="B54" s="103"/>
      <c r="C54" s="103"/>
      <c r="D54" s="103"/>
    </row>
    <row r="55" spans="2:4" x14ac:dyDescent="0.3">
      <c r="B55" s="103"/>
      <c r="C55" s="103"/>
      <c r="D55" s="103"/>
    </row>
    <row r="56" spans="2:4" x14ac:dyDescent="0.3">
      <c r="B56" s="103"/>
      <c r="C56" s="103"/>
      <c r="D56" s="103"/>
    </row>
    <row r="57" spans="2:4" x14ac:dyDescent="0.3">
      <c r="B57" s="103"/>
      <c r="C57" s="103"/>
      <c r="D57" s="103"/>
    </row>
    <row r="58" spans="2:4" x14ac:dyDescent="0.3">
      <c r="B58" s="103"/>
      <c r="C58" s="103"/>
      <c r="D58" s="103"/>
    </row>
    <row r="59" spans="2:4" x14ac:dyDescent="0.3">
      <c r="B59" s="103"/>
      <c r="C59" s="103"/>
      <c r="D59" s="103"/>
    </row>
    <row r="60" spans="2:4" x14ac:dyDescent="0.3">
      <c r="B60" s="103"/>
      <c r="C60" s="103"/>
      <c r="D60" s="103"/>
    </row>
    <row r="61" spans="2:4" x14ac:dyDescent="0.3">
      <c r="B61" s="103"/>
      <c r="C61" s="103"/>
      <c r="D61" s="103"/>
    </row>
    <row r="62" spans="2:4" x14ac:dyDescent="0.3">
      <c r="B62" s="103"/>
      <c r="C62" s="103"/>
      <c r="D62" s="103"/>
    </row>
    <row r="63" spans="2:4" x14ac:dyDescent="0.3">
      <c r="B63" s="103"/>
      <c r="C63" s="103"/>
      <c r="D63" s="103"/>
    </row>
    <row r="64" spans="2:4" x14ac:dyDescent="0.3">
      <c r="B64" s="103"/>
      <c r="C64" s="103"/>
      <c r="D64" s="103"/>
    </row>
    <row r="65" spans="2:4" x14ac:dyDescent="0.3">
      <c r="B65" s="103"/>
      <c r="C65" s="103"/>
      <c r="D65" s="103"/>
    </row>
    <row r="66" spans="2:4" x14ac:dyDescent="0.3">
      <c r="B66" s="103"/>
      <c r="C66" s="103"/>
      <c r="D66" s="103"/>
    </row>
    <row r="67" spans="2:4" x14ac:dyDescent="0.3">
      <c r="B67" s="103"/>
      <c r="C67" s="103"/>
      <c r="D67" s="103"/>
    </row>
    <row r="68" spans="2:4" x14ac:dyDescent="0.3">
      <c r="B68" s="103"/>
      <c r="C68" s="103"/>
      <c r="D68" s="103"/>
    </row>
    <row r="69" spans="2:4" x14ac:dyDescent="0.3">
      <c r="B69" s="103"/>
      <c r="C69" s="103"/>
      <c r="D69" s="103"/>
    </row>
    <row r="70" spans="2:4" x14ac:dyDescent="0.3">
      <c r="B70" s="103"/>
      <c r="C70" s="103"/>
      <c r="D70" s="103"/>
    </row>
    <row r="71" spans="2:4" x14ac:dyDescent="0.3">
      <c r="B71" s="103"/>
      <c r="C71" s="103"/>
      <c r="D71" s="103"/>
    </row>
    <row r="72" spans="2:4" x14ac:dyDescent="0.3">
      <c r="B72" s="103"/>
      <c r="C72" s="103"/>
      <c r="D72" s="103"/>
    </row>
    <row r="73" spans="2:4" x14ac:dyDescent="0.3">
      <c r="B73" s="103"/>
      <c r="C73" s="103"/>
      <c r="D73" s="103"/>
    </row>
    <row r="74" spans="2:4" x14ac:dyDescent="0.3">
      <c r="B74" s="103"/>
      <c r="C74" s="103"/>
      <c r="D74" s="103"/>
    </row>
    <row r="75" spans="2:4" x14ac:dyDescent="0.3">
      <c r="B75" s="103"/>
      <c r="C75" s="103"/>
      <c r="D75" s="103"/>
    </row>
    <row r="76" spans="2:4" x14ac:dyDescent="0.3">
      <c r="B76" s="103"/>
      <c r="C76" s="103"/>
      <c r="D76" s="103"/>
    </row>
    <row r="77" spans="2:4" x14ac:dyDescent="0.3">
      <c r="B77" s="103"/>
      <c r="C77" s="103"/>
      <c r="D77" s="103"/>
    </row>
    <row r="78" spans="2:4" x14ac:dyDescent="0.3">
      <c r="B78" s="103"/>
      <c r="C78" s="103"/>
      <c r="D78" s="103"/>
    </row>
    <row r="79" spans="2:4" x14ac:dyDescent="0.3">
      <c r="B79" s="103"/>
      <c r="C79" s="103"/>
      <c r="D79" s="103"/>
    </row>
    <row r="80" spans="2:4" x14ac:dyDescent="0.3">
      <c r="B80" s="103"/>
      <c r="C80" s="103"/>
      <c r="D80" s="103"/>
    </row>
    <row r="81" spans="2:4" x14ac:dyDescent="0.3">
      <c r="B81" s="103"/>
      <c r="C81" s="103"/>
      <c r="D81" s="103"/>
    </row>
    <row r="82" spans="2:4" x14ac:dyDescent="0.3">
      <c r="B82" s="103"/>
      <c r="C82" s="103"/>
      <c r="D82" s="103"/>
    </row>
    <row r="83" spans="2:4" x14ac:dyDescent="0.3">
      <c r="B83" s="103"/>
      <c r="C83" s="103"/>
      <c r="D83" s="103"/>
    </row>
    <row r="84" spans="2:4" x14ac:dyDescent="0.3">
      <c r="B84" s="103"/>
      <c r="C84" s="103"/>
      <c r="D84" s="103"/>
    </row>
    <row r="85" spans="2:4" x14ac:dyDescent="0.3">
      <c r="B85" s="103"/>
      <c r="C85" s="103"/>
      <c r="D85" s="103"/>
    </row>
    <row r="86" spans="2:4" x14ac:dyDescent="0.3">
      <c r="B86" s="103"/>
      <c r="C86" s="103"/>
      <c r="D86" s="103"/>
    </row>
    <row r="87" spans="2:4" x14ac:dyDescent="0.3">
      <c r="B87" s="103"/>
      <c r="C87" s="103"/>
      <c r="D87" s="103"/>
    </row>
    <row r="88" spans="2:4" x14ac:dyDescent="0.3">
      <c r="B88" s="103"/>
      <c r="C88" s="103"/>
      <c r="D88" s="103"/>
    </row>
    <row r="89" spans="2:4" x14ac:dyDescent="0.3">
      <c r="B89" s="103"/>
      <c r="C89" s="103"/>
      <c r="D89" s="103"/>
    </row>
    <row r="90" spans="2:4" x14ac:dyDescent="0.3">
      <c r="B90" s="103"/>
      <c r="C90" s="103"/>
      <c r="D90" s="103"/>
    </row>
    <row r="91" spans="2:4" x14ac:dyDescent="0.3">
      <c r="B91" s="103"/>
      <c r="C91" s="103"/>
      <c r="D91" s="103"/>
    </row>
    <row r="92" spans="2:4" x14ac:dyDescent="0.3">
      <c r="B92" s="103"/>
      <c r="C92" s="103"/>
      <c r="D92" s="103"/>
    </row>
    <row r="93" spans="2:4" x14ac:dyDescent="0.3">
      <c r="B93" s="103"/>
      <c r="C93" s="103"/>
      <c r="D93" s="103"/>
    </row>
    <row r="94" spans="2:4" x14ac:dyDescent="0.3">
      <c r="B94" s="103"/>
      <c r="C94" s="103"/>
      <c r="D94" s="103"/>
    </row>
    <row r="95" spans="2:4" x14ac:dyDescent="0.3">
      <c r="B95" s="103"/>
      <c r="C95" s="103"/>
      <c r="D95" s="103"/>
    </row>
    <row r="96" spans="2:4" x14ac:dyDescent="0.3">
      <c r="B96" s="103"/>
      <c r="C96" s="103"/>
      <c r="D96" s="103"/>
    </row>
    <row r="97" spans="2:4" x14ac:dyDescent="0.3">
      <c r="B97" s="103"/>
      <c r="C97" s="103"/>
      <c r="D97" s="103"/>
    </row>
    <row r="98" spans="2:4" x14ac:dyDescent="0.3">
      <c r="B98" s="103"/>
      <c r="C98" s="103"/>
      <c r="D98" s="103"/>
    </row>
    <row r="99" spans="2:4" x14ac:dyDescent="0.3">
      <c r="B99" s="103"/>
      <c r="C99" s="103"/>
      <c r="D99" s="103"/>
    </row>
    <row r="100" spans="2:4" x14ac:dyDescent="0.3">
      <c r="B100" s="103"/>
      <c r="C100" s="103"/>
      <c r="D100" s="103"/>
    </row>
    <row r="101" spans="2:4" x14ac:dyDescent="0.3">
      <c r="B101" s="103"/>
      <c r="C101" s="103"/>
      <c r="D101" s="103"/>
    </row>
    <row r="102" spans="2:4" x14ac:dyDescent="0.3">
      <c r="B102" s="103"/>
      <c r="C102" s="103"/>
      <c r="D102" s="103"/>
    </row>
    <row r="103" spans="2:4" x14ac:dyDescent="0.3">
      <c r="B103" s="103"/>
      <c r="C103" s="103"/>
      <c r="D103" s="103"/>
    </row>
    <row r="104" spans="2:4" x14ac:dyDescent="0.3">
      <c r="B104" s="103"/>
      <c r="C104" s="103"/>
      <c r="D104" s="103"/>
    </row>
    <row r="105" spans="2:4" x14ac:dyDescent="0.3">
      <c r="B105" s="103"/>
      <c r="C105" s="103"/>
      <c r="D105" s="103"/>
    </row>
    <row r="106" spans="2:4" x14ac:dyDescent="0.3">
      <c r="B106" s="103"/>
      <c r="C106" s="103"/>
      <c r="D106" s="103"/>
    </row>
    <row r="107" spans="2:4" x14ac:dyDescent="0.3">
      <c r="B107" s="103"/>
      <c r="C107" s="103"/>
      <c r="D107" s="103"/>
    </row>
    <row r="108" spans="2:4" x14ac:dyDescent="0.3">
      <c r="B108" s="103"/>
      <c r="C108" s="103"/>
      <c r="D108" s="103"/>
    </row>
    <row r="109" spans="2:4" x14ac:dyDescent="0.3">
      <c r="B109" s="103"/>
      <c r="C109" s="103"/>
      <c r="D109" s="103"/>
    </row>
    <row r="110" spans="2:4" x14ac:dyDescent="0.3">
      <c r="B110" s="103"/>
      <c r="C110" s="103"/>
      <c r="D110" s="103"/>
    </row>
    <row r="111" spans="2:4" x14ac:dyDescent="0.3">
      <c r="B111" s="103"/>
      <c r="C111" s="103"/>
      <c r="D111" s="103"/>
    </row>
    <row r="112" spans="2:4" x14ac:dyDescent="0.3">
      <c r="B112" s="103"/>
      <c r="C112" s="103"/>
      <c r="D112" s="103"/>
    </row>
    <row r="113" spans="2:4" x14ac:dyDescent="0.3">
      <c r="B113" s="103"/>
      <c r="C113" s="103"/>
      <c r="D113" s="103"/>
    </row>
    <row r="114" spans="2:4" x14ac:dyDescent="0.3">
      <c r="B114" s="103"/>
      <c r="C114" s="103"/>
      <c r="D114" s="103"/>
    </row>
    <row r="115" spans="2:4" x14ac:dyDescent="0.3">
      <c r="B115" s="103"/>
      <c r="C115" s="103"/>
      <c r="D115" s="103"/>
    </row>
    <row r="116" spans="2:4" x14ac:dyDescent="0.3">
      <c r="B116" s="103"/>
      <c r="C116" s="103"/>
      <c r="D116" s="103"/>
    </row>
    <row r="117" spans="2:4" x14ac:dyDescent="0.3">
      <c r="B117" s="103"/>
      <c r="C117" s="103"/>
      <c r="D117" s="103"/>
    </row>
    <row r="118" spans="2:4" x14ac:dyDescent="0.3">
      <c r="B118" s="103"/>
      <c r="C118" s="103"/>
      <c r="D118" s="103"/>
    </row>
    <row r="119" spans="2:4" x14ac:dyDescent="0.3">
      <c r="B119" s="103"/>
      <c r="C119" s="103"/>
      <c r="D119" s="103"/>
    </row>
    <row r="120" spans="2:4" x14ac:dyDescent="0.3">
      <c r="B120" s="103"/>
      <c r="C120" s="103"/>
      <c r="D120" s="103"/>
    </row>
    <row r="121" spans="2:4" x14ac:dyDescent="0.3">
      <c r="B121" s="103"/>
      <c r="C121" s="103"/>
      <c r="D121" s="103"/>
    </row>
    <row r="122" spans="2:4" x14ac:dyDescent="0.3">
      <c r="B122" s="103"/>
      <c r="C122" s="103"/>
      <c r="D122" s="103"/>
    </row>
    <row r="123" spans="2:4" x14ac:dyDescent="0.3">
      <c r="B123" s="103"/>
      <c r="C123" s="103"/>
      <c r="D123" s="103"/>
    </row>
    <row r="124" spans="2:4" x14ac:dyDescent="0.3">
      <c r="B124" s="103"/>
      <c r="C124" s="103"/>
      <c r="D124" s="103"/>
    </row>
    <row r="125" spans="2:4" x14ac:dyDescent="0.3">
      <c r="B125" s="103"/>
      <c r="C125" s="103"/>
      <c r="D125" s="103"/>
    </row>
    <row r="126" spans="2:4" x14ac:dyDescent="0.3">
      <c r="B126" s="103"/>
      <c r="C126" s="103"/>
      <c r="D126" s="103"/>
    </row>
    <row r="127" spans="2:4" x14ac:dyDescent="0.3">
      <c r="B127" s="103"/>
      <c r="C127" s="103"/>
      <c r="D127" s="103"/>
    </row>
    <row r="128" spans="2:4" x14ac:dyDescent="0.3">
      <c r="B128" s="103"/>
      <c r="C128" s="103"/>
      <c r="D128" s="103"/>
    </row>
    <row r="129" spans="2:4" x14ac:dyDescent="0.3">
      <c r="B129" s="103"/>
      <c r="C129" s="103"/>
      <c r="D129" s="103"/>
    </row>
    <row r="130" spans="2:4" x14ac:dyDescent="0.3">
      <c r="B130" s="103"/>
      <c r="C130" s="103"/>
      <c r="D130" s="103"/>
    </row>
    <row r="131" spans="2:4" x14ac:dyDescent="0.3">
      <c r="B131" s="103"/>
      <c r="C131" s="103"/>
      <c r="D131" s="103"/>
    </row>
    <row r="132" spans="2:4" x14ac:dyDescent="0.3">
      <c r="B132" s="103"/>
      <c r="C132" s="103"/>
      <c r="D132" s="103"/>
    </row>
    <row r="133" spans="2:4" x14ac:dyDescent="0.3">
      <c r="B133" s="103"/>
      <c r="C133" s="103"/>
      <c r="D133" s="103"/>
    </row>
    <row r="134" spans="2:4" x14ac:dyDescent="0.3">
      <c r="B134" s="103"/>
      <c r="C134" s="103"/>
      <c r="D134" s="103"/>
    </row>
    <row r="135" spans="2:4" x14ac:dyDescent="0.3">
      <c r="B135" s="103"/>
      <c r="C135" s="103"/>
      <c r="D135" s="103"/>
    </row>
    <row r="136" spans="2:4" x14ac:dyDescent="0.3">
      <c r="B136" s="103"/>
      <c r="C136" s="103"/>
      <c r="D136" s="103"/>
    </row>
    <row r="137" spans="2:4" x14ac:dyDescent="0.3">
      <c r="B137" s="103"/>
      <c r="C137" s="103"/>
      <c r="D137" s="103"/>
    </row>
    <row r="138" spans="2:4" x14ac:dyDescent="0.3">
      <c r="B138" s="103"/>
      <c r="C138" s="103"/>
      <c r="D138" s="103"/>
    </row>
    <row r="139" spans="2:4" x14ac:dyDescent="0.3">
      <c r="B139" s="103"/>
      <c r="C139" s="103"/>
      <c r="D139" s="103"/>
    </row>
    <row r="140" spans="2:4" x14ac:dyDescent="0.3">
      <c r="B140" s="103"/>
      <c r="C140" s="103"/>
      <c r="D140" s="103"/>
    </row>
    <row r="141" spans="2:4" x14ac:dyDescent="0.3">
      <c r="B141" s="103"/>
      <c r="C141" s="103"/>
      <c r="D141" s="103"/>
    </row>
    <row r="142" spans="2:4" x14ac:dyDescent="0.3">
      <c r="B142" s="103"/>
      <c r="C142" s="103"/>
      <c r="D142" s="103"/>
    </row>
    <row r="143" spans="2:4" x14ac:dyDescent="0.3">
      <c r="B143" s="103"/>
      <c r="C143" s="103"/>
      <c r="D143" s="103"/>
    </row>
    <row r="144" spans="2:4" x14ac:dyDescent="0.3">
      <c r="B144" s="103"/>
      <c r="C144" s="103"/>
      <c r="D144" s="103"/>
    </row>
    <row r="145" spans="2:4" x14ac:dyDescent="0.3">
      <c r="B145" s="103"/>
      <c r="C145" s="103"/>
      <c r="D145" s="103"/>
    </row>
    <row r="146" spans="2:4" x14ac:dyDescent="0.3">
      <c r="B146" s="103"/>
      <c r="C146" s="103"/>
      <c r="D146" s="103"/>
    </row>
    <row r="147" spans="2:4" x14ac:dyDescent="0.3">
      <c r="B147" s="103"/>
      <c r="C147" s="103"/>
      <c r="D147" s="103"/>
    </row>
    <row r="148" spans="2:4" x14ac:dyDescent="0.3">
      <c r="B148" s="103"/>
      <c r="C148" s="103"/>
      <c r="D148" s="103"/>
    </row>
    <row r="149" spans="2:4" x14ac:dyDescent="0.3">
      <c r="B149" s="103"/>
      <c r="C149" s="103"/>
      <c r="D149" s="103"/>
    </row>
    <row r="150" spans="2:4" x14ac:dyDescent="0.3">
      <c r="B150" s="103"/>
      <c r="C150" s="103"/>
      <c r="D150" s="103"/>
    </row>
    <row r="151" spans="2:4" x14ac:dyDescent="0.3">
      <c r="B151" s="103"/>
      <c r="C151" s="103"/>
      <c r="D151" s="103"/>
    </row>
    <row r="152" spans="2:4" x14ac:dyDescent="0.3">
      <c r="B152" s="103"/>
      <c r="C152" s="103"/>
      <c r="D152" s="103"/>
    </row>
    <row r="153" spans="2:4" x14ac:dyDescent="0.3">
      <c r="B153" s="103"/>
      <c r="C153" s="103"/>
      <c r="D153" s="103"/>
    </row>
    <row r="154" spans="2:4" x14ac:dyDescent="0.3">
      <c r="B154" s="103"/>
      <c r="C154" s="103"/>
      <c r="D154" s="103"/>
    </row>
    <row r="155" spans="2:4" x14ac:dyDescent="0.3">
      <c r="B155" s="103"/>
      <c r="C155" s="103"/>
      <c r="D155" s="103"/>
    </row>
    <row r="156" spans="2:4" x14ac:dyDescent="0.3">
      <c r="B156" s="103"/>
      <c r="C156" s="103"/>
      <c r="D156" s="103"/>
    </row>
    <row r="157" spans="2:4" x14ac:dyDescent="0.3">
      <c r="B157" s="103"/>
      <c r="C157" s="103"/>
      <c r="D157" s="103"/>
    </row>
    <row r="158" spans="2:4" x14ac:dyDescent="0.3">
      <c r="B158" s="103"/>
      <c r="C158" s="103"/>
      <c r="D158" s="103"/>
    </row>
    <row r="159" spans="2:4" x14ac:dyDescent="0.3">
      <c r="B159" s="103"/>
      <c r="C159" s="103"/>
      <c r="D159" s="103"/>
    </row>
    <row r="160" spans="2:4" x14ac:dyDescent="0.3">
      <c r="B160" s="103"/>
      <c r="C160" s="103"/>
      <c r="D160" s="103"/>
    </row>
    <row r="161" spans="2:4" x14ac:dyDescent="0.3">
      <c r="B161" s="103"/>
      <c r="C161" s="103"/>
      <c r="D161" s="103"/>
    </row>
    <row r="162" spans="2:4" x14ac:dyDescent="0.3">
      <c r="B162" s="103"/>
      <c r="C162" s="103"/>
      <c r="D162" s="103"/>
    </row>
    <row r="163" spans="2:4" x14ac:dyDescent="0.3">
      <c r="B163" s="103"/>
      <c r="C163" s="103"/>
      <c r="D163" s="103"/>
    </row>
    <row r="164" spans="2:4" x14ac:dyDescent="0.3">
      <c r="B164" s="103"/>
      <c r="C164" s="103"/>
      <c r="D164" s="103"/>
    </row>
    <row r="165" spans="2:4" x14ac:dyDescent="0.3">
      <c r="B165" s="103"/>
      <c r="C165" s="103"/>
      <c r="D165" s="103"/>
    </row>
    <row r="166" spans="2:4" x14ac:dyDescent="0.3">
      <c r="B166" s="103"/>
      <c r="C166" s="103"/>
      <c r="D166" s="103"/>
    </row>
    <row r="167" spans="2:4" x14ac:dyDescent="0.3">
      <c r="B167" s="103"/>
      <c r="C167" s="103"/>
      <c r="D167" s="103"/>
    </row>
    <row r="168" spans="2:4" x14ac:dyDescent="0.3">
      <c r="B168" s="103"/>
      <c r="C168" s="103"/>
      <c r="D168" s="103"/>
    </row>
    <row r="169" spans="2:4" x14ac:dyDescent="0.3">
      <c r="B169" s="103"/>
      <c r="C169" s="103"/>
      <c r="D169" s="103"/>
    </row>
    <row r="170" spans="2:4" x14ac:dyDescent="0.3">
      <c r="B170" s="103"/>
      <c r="C170" s="103"/>
      <c r="D170" s="103"/>
    </row>
    <row r="171" spans="2:4" x14ac:dyDescent="0.3">
      <c r="B171" s="103"/>
      <c r="C171" s="103"/>
      <c r="D171" s="103"/>
    </row>
    <row r="172" spans="2:4" x14ac:dyDescent="0.3">
      <c r="B172" s="103"/>
      <c r="C172" s="103"/>
      <c r="D172" s="103"/>
    </row>
    <row r="173" spans="2:4" x14ac:dyDescent="0.3">
      <c r="B173" s="103"/>
      <c r="C173" s="103"/>
      <c r="D173" s="103"/>
    </row>
    <row r="174" spans="2:4" x14ac:dyDescent="0.3">
      <c r="B174" s="103"/>
      <c r="C174" s="103"/>
      <c r="D174" s="103"/>
    </row>
    <row r="175" spans="2:4" x14ac:dyDescent="0.3">
      <c r="B175" s="103"/>
      <c r="C175" s="103"/>
      <c r="D175" s="103"/>
    </row>
    <row r="176" spans="2:4" x14ac:dyDescent="0.3">
      <c r="B176" s="103"/>
      <c r="C176" s="103"/>
      <c r="D176" s="103"/>
    </row>
    <row r="177" spans="2:4" x14ac:dyDescent="0.3">
      <c r="B177" s="103"/>
      <c r="C177" s="103"/>
      <c r="D177" s="103"/>
    </row>
    <row r="178" spans="2:4" x14ac:dyDescent="0.3">
      <c r="B178" s="103"/>
      <c r="C178" s="103"/>
      <c r="D178" s="103"/>
    </row>
    <row r="179" spans="2:4" x14ac:dyDescent="0.3">
      <c r="B179" s="103"/>
      <c r="C179" s="103"/>
      <c r="D179" s="103"/>
    </row>
    <row r="180" spans="2:4" x14ac:dyDescent="0.3">
      <c r="B180" s="103"/>
      <c r="C180" s="103"/>
      <c r="D180" s="103"/>
    </row>
    <row r="181" spans="2:4" x14ac:dyDescent="0.3">
      <c r="B181" s="103"/>
      <c r="C181" s="103"/>
      <c r="D181" s="103"/>
    </row>
    <row r="182" spans="2:4" x14ac:dyDescent="0.3">
      <c r="B182" s="103"/>
      <c r="C182" s="103"/>
      <c r="D182" s="103"/>
    </row>
    <row r="183" spans="2:4" x14ac:dyDescent="0.3">
      <c r="B183" s="103"/>
      <c r="C183" s="103"/>
      <c r="D183" s="103"/>
    </row>
    <row r="184" spans="2:4" x14ac:dyDescent="0.3">
      <c r="B184" s="103"/>
      <c r="C184" s="103"/>
      <c r="D184" s="103"/>
    </row>
    <row r="185" spans="2:4" x14ac:dyDescent="0.3">
      <c r="B185" s="103"/>
      <c r="C185" s="103"/>
      <c r="D185" s="103"/>
    </row>
    <row r="186" spans="2:4" x14ac:dyDescent="0.3">
      <c r="B186" s="103"/>
      <c r="C186" s="103"/>
      <c r="D186" s="103"/>
    </row>
    <row r="187" spans="2:4" x14ac:dyDescent="0.3">
      <c r="B187" s="103"/>
      <c r="C187" s="103"/>
      <c r="D187" s="103"/>
    </row>
    <row r="188" spans="2:4" x14ac:dyDescent="0.3">
      <c r="B188" s="103"/>
      <c r="C188" s="103"/>
      <c r="D188" s="103"/>
    </row>
    <row r="189" spans="2:4" x14ac:dyDescent="0.3">
      <c r="B189" s="103"/>
      <c r="C189" s="103"/>
      <c r="D189" s="103"/>
    </row>
    <row r="190" spans="2:4" x14ac:dyDescent="0.3">
      <c r="B190" s="103"/>
      <c r="C190" s="103"/>
      <c r="D190" s="103"/>
    </row>
    <row r="191" spans="2:4" x14ac:dyDescent="0.3">
      <c r="B191" s="103"/>
      <c r="C191" s="103"/>
      <c r="D191" s="103"/>
    </row>
    <row r="192" spans="2:4" x14ac:dyDescent="0.3">
      <c r="B192" s="103"/>
      <c r="C192" s="103"/>
      <c r="D192" s="103"/>
    </row>
    <row r="193" spans="2:4" x14ac:dyDescent="0.3">
      <c r="B193" s="103"/>
      <c r="C193" s="103"/>
      <c r="D193" s="103"/>
    </row>
    <row r="194" spans="2:4" x14ac:dyDescent="0.3">
      <c r="B194" s="103"/>
      <c r="C194" s="103"/>
      <c r="D194" s="103"/>
    </row>
    <row r="195" spans="2:4" x14ac:dyDescent="0.3">
      <c r="B195" s="103"/>
      <c r="C195" s="103"/>
      <c r="D195" s="103"/>
    </row>
    <row r="196" spans="2:4" x14ac:dyDescent="0.3">
      <c r="B196" s="103"/>
      <c r="C196" s="103"/>
      <c r="D196" s="103"/>
    </row>
    <row r="197" spans="2:4" x14ac:dyDescent="0.3">
      <c r="B197" s="103"/>
      <c r="C197" s="103"/>
      <c r="D197" s="103"/>
    </row>
    <row r="198" spans="2:4" x14ac:dyDescent="0.3">
      <c r="B198" s="103"/>
      <c r="C198" s="103"/>
      <c r="D198" s="103"/>
    </row>
    <row r="199" spans="2:4" x14ac:dyDescent="0.3">
      <c r="B199" s="103"/>
      <c r="C199" s="103"/>
      <c r="D199" s="103"/>
    </row>
    <row r="200" spans="2:4" x14ac:dyDescent="0.3">
      <c r="B200" s="103"/>
      <c r="C200" s="103"/>
      <c r="D200" s="103"/>
    </row>
    <row r="201" spans="2:4" x14ac:dyDescent="0.3">
      <c r="B201" s="103"/>
      <c r="C201" s="103"/>
      <c r="D201" s="103"/>
    </row>
    <row r="202" spans="2:4" x14ac:dyDescent="0.3">
      <c r="B202" s="103"/>
      <c r="C202" s="103"/>
      <c r="D202" s="103"/>
    </row>
    <row r="203" spans="2:4" x14ac:dyDescent="0.3">
      <c r="B203" s="103"/>
      <c r="C203" s="103"/>
      <c r="D203" s="103"/>
    </row>
    <row r="204" spans="2:4" x14ac:dyDescent="0.3">
      <c r="B204" s="103"/>
      <c r="C204" s="103"/>
      <c r="D204" s="103"/>
    </row>
    <row r="205" spans="2:4" x14ac:dyDescent="0.3">
      <c r="B205" s="103"/>
      <c r="C205" s="103"/>
      <c r="D205" s="103"/>
    </row>
    <row r="206" spans="2:4" x14ac:dyDescent="0.3">
      <c r="B206" s="103"/>
      <c r="C206" s="103"/>
      <c r="D206" s="103"/>
    </row>
    <row r="207" spans="2:4" x14ac:dyDescent="0.3">
      <c r="B207" s="103"/>
      <c r="C207" s="103"/>
      <c r="D207" s="103"/>
    </row>
    <row r="208" spans="2:4" x14ac:dyDescent="0.3">
      <c r="B208" s="103"/>
      <c r="C208" s="103"/>
      <c r="D208" s="103"/>
    </row>
    <row r="209" spans="2:4" x14ac:dyDescent="0.3">
      <c r="B209" s="103"/>
      <c r="C209" s="103"/>
      <c r="D209" s="103"/>
    </row>
    <row r="210" spans="2:4" x14ac:dyDescent="0.3">
      <c r="B210" s="103"/>
      <c r="C210" s="103"/>
      <c r="D210" s="103"/>
    </row>
    <row r="211" spans="2:4" x14ac:dyDescent="0.3">
      <c r="B211" s="103"/>
      <c r="C211" s="103"/>
      <c r="D211" s="103"/>
    </row>
    <row r="212" spans="2:4" x14ac:dyDescent="0.3">
      <c r="B212" s="103"/>
      <c r="C212" s="103"/>
      <c r="D212" s="103"/>
    </row>
    <row r="213" spans="2:4" x14ac:dyDescent="0.3">
      <c r="B213" s="103"/>
      <c r="C213" s="103"/>
      <c r="D213" s="103"/>
    </row>
    <row r="214" spans="2:4" x14ac:dyDescent="0.3">
      <c r="B214" s="103"/>
      <c r="C214" s="103"/>
      <c r="D214" s="103"/>
    </row>
    <row r="215" spans="2:4" x14ac:dyDescent="0.3">
      <c r="B215" s="103"/>
      <c r="C215" s="103"/>
      <c r="D215" s="103"/>
    </row>
    <row r="216" spans="2:4" x14ac:dyDescent="0.3">
      <c r="B216" s="103"/>
      <c r="C216" s="103"/>
      <c r="D216" s="103"/>
    </row>
    <row r="217" spans="2:4" x14ac:dyDescent="0.3">
      <c r="B217" s="103"/>
      <c r="C217" s="103"/>
      <c r="D217" s="103"/>
    </row>
    <row r="218" spans="2:4" x14ac:dyDescent="0.3">
      <c r="B218" s="103"/>
      <c r="C218" s="103"/>
      <c r="D218" s="103"/>
    </row>
    <row r="219" spans="2:4" x14ac:dyDescent="0.3">
      <c r="B219" s="103"/>
      <c r="C219" s="103"/>
      <c r="D219" s="103"/>
    </row>
    <row r="220" spans="2:4" x14ac:dyDescent="0.3">
      <c r="B220" s="103"/>
      <c r="C220" s="103"/>
      <c r="D220" s="103"/>
    </row>
    <row r="221" spans="2:4" x14ac:dyDescent="0.3">
      <c r="B221" s="103"/>
      <c r="C221" s="103"/>
      <c r="D221" s="103"/>
    </row>
    <row r="222" spans="2:4" x14ac:dyDescent="0.3">
      <c r="B222" s="103"/>
      <c r="C222" s="103"/>
      <c r="D222" s="103"/>
    </row>
    <row r="223" spans="2:4" x14ac:dyDescent="0.3">
      <c r="B223" s="103"/>
      <c r="C223" s="103"/>
      <c r="D223" s="103"/>
    </row>
    <row r="224" spans="2:4" x14ac:dyDescent="0.3">
      <c r="B224" s="103"/>
      <c r="C224" s="103"/>
      <c r="D224" s="103"/>
    </row>
    <row r="225" spans="2:4" x14ac:dyDescent="0.3">
      <c r="B225" s="103"/>
      <c r="C225" s="103"/>
      <c r="D225" s="103"/>
    </row>
    <row r="226" spans="2:4" x14ac:dyDescent="0.3">
      <c r="B226" s="103"/>
      <c r="C226" s="103"/>
      <c r="D226" s="103"/>
    </row>
    <row r="227" spans="2:4" x14ac:dyDescent="0.3">
      <c r="B227" s="103"/>
      <c r="C227" s="103"/>
      <c r="D227" s="103"/>
    </row>
    <row r="228" spans="2:4" x14ac:dyDescent="0.3">
      <c r="B228" s="103"/>
      <c r="C228" s="103"/>
      <c r="D228" s="103"/>
    </row>
    <row r="229" spans="2:4" x14ac:dyDescent="0.3">
      <c r="B229" s="103"/>
      <c r="C229" s="103"/>
      <c r="D229" s="103"/>
    </row>
    <row r="230" spans="2:4" x14ac:dyDescent="0.3">
      <c r="B230" s="103"/>
      <c r="C230" s="103"/>
      <c r="D230" s="103"/>
    </row>
    <row r="231" spans="2:4" x14ac:dyDescent="0.3">
      <c r="B231" s="103"/>
      <c r="C231" s="103"/>
      <c r="D231" s="103"/>
    </row>
    <row r="232" spans="2:4" x14ac:dyDescent="0.3">
      <c r="B232" s="103"/>
      <c r="C232" s="103"/>
      <c r="D232" s="103"/>
    </row>
    <row r="233" spans="2:4" x14ac:dyDescent="0.3">
      <c r="B233" s="103"/>
      <c r="C233" s="103"/>
      <c r="D233" s="103"/>
    </row>
    <row r="234" spans="2:4" x14ac:dyDescent="0.3">
      <c r="B234" s="103"/>
      <c r="C234" s="103"/>
      <c r="D234" s="103"/>
    </row>
    <row r="235" spans="2:4" x14ac:dyDescent="0.3">
      <c r="B235" s="103"/>
      <c r="C235" s="103"/>
      <c r="D235" s="103"/>
    </row>
    <row r="236" spans="2:4" x14ac:dyDescent="0.3">
      <c r="B236" s="103"/>
      <c r="C236" s="103"/>
      <c r="D236" s="103"/>
    </row>
    <row r="237" spans="2:4" x14ac:dyDescent="0.3">
      <c r="B237" s="103"/>
      <c r="C237" s="103"/>
      <c r="D237" s="103"/>
    </row>
    <row r="238" spans="2:4" x14ac:dyDescent="0.3">
      <c r="B238" s="103"/>
      <c r="C238" s="103"/>
      <c r="D238" s="103"/>
    </row>
    <row r="239" spans="2:4" x14ac:dyDescent="0.3">
      <c r="B239" s="103"/>
      <c r="C239" s="103"/>
      <c r="D239" s="103"/>
    </row>
    <row r="240" spans="2:4" x14ac:dyDescent="0.3">
      <c r="B240" s="103"/>
      <c r="C240" s="103"/>
      <c r="D240" s="103"/>
    </row>
    <row r="241" spans="2:4" x14ac:dyDescent="0.3">
      <c r="B241" s="103"/>
      <c r="C241" s="103"/>
      <c r="D241" s="103"/>
    </row>
    <row r="242" spans="2:4" x14ac:dyDescent="0.3">
      <c r="B242" s="103"/>
      <c r="C242" s="103"/>
      <c r="D242" s="103"/>
    </row>
    <row r="243" spans="2:4" x14ac:dyDescent="0.3">
      <c r="B243" s="103"/>
      <c r="C243" s="103"/>
      <c r="D243" s="103"/>
    </row>
    <row r="244" spans="2:4" x14ac:dyDescent="0.3">
      <c r="B244" s="103"/>
      <c r="C244" s="103"/>
      <c r="D244" s="103"/>
    </row>
    <row r="245" spans="2:4" x14ac:dyDescent="0.3">
      <c r="B245" s="103"/>
      <c r="C245" s="103"/>
      <c r="D245" s="103"/>
    </row>
    <row r="246" spans="2:4" x14ac:dyDescent="0.3">
      <c r="B246" s="103"/>
      <c r="C246" s="103"/>
      <c r="D246" s="103"/>
    </row>
    <row r="247" spans="2:4" x14ac:dyDescent="0.3">
      <c r="B247" s="103"/>
      <c r="C247" s="103"/>
      <c r="D247" s="103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D20"/>
  <sheetViews>
    <sheetView workbookViewId="0">
      <selection activeCell="N8" sqref="N8"/>
    </sheetView>
  </sheetViews>
  <sheetFormatPr defaultColWidth="9.109375" defaultRowHeight="13.8" x14ac:dyDescent="0.3"/>
  <cols>
    <col min="1" max="1" width="52.6640625" style="121" bestFit="1" customWidth="1"/>
    <col min="2" max="3" width="10.109375" style="121" bestFit="1" customWidth="1"/>
    <col min="4" max="16384" width="9.109375" style="121"/>
  </cols>
  <sheetData>
    <row r="2" spans="1:4" ht="18" x14ac:dyDescent="0.3">
      <c r="A2" s="5" t="s">
        <v>103</v>
      </c>
      <c r="B2" s="5"/>
      <c r="C2" s="5"/>
    </row>
    <row r="4" spans="1:4" x14ac:dyDescent="0.3">
      <c r="C4" s="141" t="s">
        <v>94</v>
      </c>
    </row>
    <row r="5" spans="1:4" x14ac:dyDescent="0.3">
      <c r="A5" s="90"/>
      <c r="B5" s="239">
        <f>MT_ALL!B5</f>
        <v>43830</v>
      </c>
      <c r="C5" s="239">
        <f>MT_ALL!C5</f>
        <v>43861</v>
      </c>
      <c r="D5" s="148"/>
    </row>
    <row r="6" spans="1:4" x14ac:dyDescent="0.3">
      <c r="A6" s="11" t="str">
        <f>MT_ALL!A6</f>
        <v>Загальна сума державного та гарантованого державою боргу</v>
      </c>
      <c r="B6" s="246">
        <f t="shared" ref="B6:C6" si="0">SUM(B7:B8)</f>
        <v>1998.2958985262899</v>
      </c>
      <c r="C6" s="246">
        <f t="shared" si="0"/>
        <v>2079.0153526481799</v>
      </c>
    </row>
    <row r="7" spans="1:4" x14ac:dyDescent="0.3">
      <c r="A7" s="166" t="str">
        <f>MT_ALL!A7</f>
        <v>Внутрішній борг</v>
      </c>
      <c r="B7" s="49">
        <f>MT_ALL!B7/DMLMLR</f>
        <v>838.84791941263995</v>
      </c>
      <c r="C7" s="49">
        <f>MT_ALL!C7/DMLMLR</f>
        <v>830.58588017221996</v>
      </c>
    </row>
    <row r="8" spans="1:4" x14ac:dyDescent="0.3">
      <c r="A8" s="166" t="str">
        <f>MT_ALL!A8</f>
        <v>Зовнішній борг</v>
      </c>
      <c r="B8" s="49">
        <f>MT_ALL!B8/DMLMLR</f>
        <v>1159.44797911365</v>
      </c>
      <c r="C8" s="49">
        <f>MT_ALL!C8/DMLMLR</f>
        <v>1248.42947247596</v>
      </c>
    </row>
    <row r="10" spans="1:4" x14ac:dyDescent="0.3">
      <c r="C10" s="141" t="s">
        <v>92</v>
      </c>
    </row>
    <row r="11" spans="1:4" x14ac:dyDescent="0.3">
      <c r="A11" s="90"/>
      <c r="B11" s="239">
        <f>MT_ALL!B11</f>
        <v>43830</v>
      </c>
      <c r="C11" s="239">
        <f>MT_ALL!C11</f>
        <v>43861</v>
      </c>
    </row>
    <row r="12" spans="1:4" x14ac:dyDescent="0.3">
      <c r="A12" s="11" t="str">
        <f>MT_ALL!A12</f>
        <v>Загальна сума державного та гарантованого державою боргу</v>
      </c>
      <c r="B12" s="246">
        <f t="shared" ref="B12:C12" si="1">SUM(B13:B14)</f>
        <v>84.36540679913</v>
      </c>
      <c r="C12" s="246">
        <f t="shared" si="1"/>
        <v>83.428921517189991</v>
      </c>
    </row>
    <row r="13" spans="1:4" x14ac:dyDescent="0.3">
      <c r="A13" s="166" t="str">
        <f>MT_ALL!A13</f>
        <v>Внутрішній борг</v>
      </c>
      <c r="B13" s="49">
        <f>MT_ALL!B13/DMLMLR</f>
        <v>35.415048399980002</v>
      </c>
      <c r="C13" s="49">
        <f>MT_ALL!C13/DMLMLR</f>
        <v>33.330626501360001</v>
      </c>
    </row>
    <row r="14" spans="1:4" x14ac:dyDescent="0.3">
      <c r="A14" s="166" t="str">
        <f>MT_ALL!A14</f>
        <v>Зовнішній борг</v>
      </c>
      <c r="B14" s="49">
        <f>MT_ALL!B14/DMLMLR</f>
        <v>48.950358399149998</v>
      </c>
      <c r="C14" s="49">
        <f>MT_ALL!C14/DMLMLR</f>
        <v>50.098295015829997</v>
      </c>
    </row>
    <row r="16" spans="1:4" x14ac:dyDescent="0.3">
      <c r="C16" s="141" t="s">
        <v>40</v>
      </c>
    </row>
    <row r="17" spans="1:3" x14ac:dyDescent="0.3">
      <c r="A17" s="90"/>
      <c r="B17" s="239">
        <f>MT_ALL!B17</f>
        <v>43830</v>
      </c>
      <c r="C17" s="239">
        <f>MT_ALL!C17</f>
        <v>43861</v>
      </c>
    </row>
    <row r="18" spans="1:3" x14ac:dyDescent="0.3">
      <c r="A18" s="11" t="str">
        <f>MT_ALL!A18</f>
        <v>Загальна сума державного та гарантованого державою боргу</v>
      </c>
      <c r="B18" s="246">
        <f t="shared" ref="B18:C18" si="2">SUM(B19:B20)</f>
        <v>1</v>
      </c>
      <c r="C18" s="246">
        <f t="shared" si="2"/>
        <v>1</v>
      </c>
    </row>
    <row r="19" spans="1:3" x14ac:dyDescent="0.3">
      <c r="A19" s="166" t="str">
        <f>MT_ALL!A19</f>
        <v>Внутрішній борг</v>
      </c>
      <c r="B19" s="124">
        <f>MT_ALL!B19</f>
        <v>0.41978199999999999</v>
      </c>
      <c r="C19" s="124">
        <f>MT_ALL!C19</f>
        <v>0.399509</v>
      </c>
    </row>
    <row r="20" spans="1:3" x14ac:dyDescent="0.3">
      <c r="A20" s="166" t="str">
        <f>MT_ALL!A20</f>
        <v>Зовнішній борг</v>
      </c>
      <c r="B20" s="124">
        <f>MT_ALL!B20</f>
        <v>0.58021800000000001</v>
      </c>
      <c r="C20" s="124">
        <f>MT_ALL!C20</f>
        <v>0.600491</v>
      </c>
    </row>
  </sheetData>
  <mergeCells count="1">
    <mergeCell ref="A2:C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J247"/>
  <sheetViews>
    <sheetView workbookViewId="0">
      <selection activeCell="A4" sqref="A4"/>
    </sheetView>
  </sheetViews>
  <sheetFormatPr defaultColWidth="9.109375" defaultRowHeight="13.8" x14ac:dyDescent="0.3"/>
  <cols>
    <col min="1" max="1" width="63.33203125" style="121" bestFit="1" customWidth="1"/>
    <col min="2" max="2" width="14.6640625" style="121" customWidth="1"/>
    <col min="3" max="3" width="13" style="121" customWidth="1"/>
    <col min="4" max="16384" width="9.109375" style="121"/>
  </cols>
  <sheetData>
    <row r="2" spans="1:10" ht="18" x14ac:dyDescent="0.3">
      <c r="A2" s="5" t="s">
        <v>103</v>
      </c>
      <c r="B2" s="5"/>
      <c r="C2" s="5"/>
      <c r="D2" s="103"/>
      <c r="E2" s="103"/>
      <c r="F2" s="103"/>
      <c r="G2" s="103"/>
      <c r="H2" s="103"/>
      <c r="I2" s="103"/>
      <c r="J2" s="103"/>
    </row>
    <row r="3" spans="1:10" x14ac:dyDescent="0.3">
      <c r="A3" s="162"/>
    </row>
    <row r="4" spans="1:10" s="110" customFormat="1" x14ac:dyDescent="0.3">
      <c r="A4" s="186" t="str">
        <f>$A$2 &amp; " (" &amp;C4 &amp; ")"</f>
        <v>Державний та гарантований державою борг України за поточний рік (млрд. грн)</v>
      </c>
      <c r="C4" s="110" t="str">
        <f>VALUAH</f>
        <v>млрд. грн</v>
      </c>
    </row>
    <row r="5" spans="1:10" s="213" customFormat="1" x14ac:dyDescent="0.3">
      <c r="A5" s="14"/>
      <c r="B5" s="50">
        <v>43830</v>
      </c>
      <c r="C5" s="53">
        <v>43861</v>
      </c>
    </row>
    <row r="6" spans="1:10" s="212" customFormat="1" x14ac:dyDescent="0.25">
      <c r="A6" s="233" t="s">
        <v>146</v>
      </c>
      <c r="B6" s="27">
        <f t="shared" ref="B6:C6" si="0">SUM(B7:B8)</f>
        <v>1998.2958985262899</v>
      </c>
      <c r="C6" s="27">
        <f t="shared" si="0"/>
        <v>2079.0153526481799</v>
      </c>
    </row>
    <row r="7" spans="1:10" s="117" customFormat="1" x14ac:dyDescent="0.25">
      <c r="A7" s="76" t="s">
        <v>66</v>
      </c>
      <c r="B7" s="158">
        <v>1761.3691300503899</v>
      </c>
      <c r="C7" s="12">
        <v>1832.51430685081</v>
      </c>
    </row>
    <row r="8" spans="1:10" s="117" customFormat="1" x14ac:dyDescent="0.25">
      <c r="A8" s="76" t="s">
        <v>14</v>
      </c>
      <c r="B8" s="158">
        <v>236.92676847589999</v>
      </c>
      <c r="C8" s="12">
        <v>246.50104579737001</v>
      </c>
    </row>
    <row r="9" spans="1:10" x14ac:dyDescent="0.3">
      <c r="B9" s="103"/>
      <c r="C9" s="103"/>
      <c r="D9" s="103"/>
      <c r="E9" s="103"/>
      <c r="F9" s="103"/>
      <c r="G9" s="103"/>
      <c r="H9" s="103"/>
    </row>
    <row r="10" spans="1:10" x14ac:dyDescent="0.3">
      <c r="A10" s="186" t="str">
        <f>$A$2 &amp; " (" &amp;C10 &amp; ")"</f>
        <v>Державний та гарантований державою борг України за поточний рік (млрд. дол. США)</v>
      </c>
      <c r="B10" s="103"/>
      <c r="C10" s="110" t="str">
        <f>VALUSD</f>
        <v>млрд. дол. США</v>
      </c>
      <c r="D10" s="103"/>
      <c r="E10" s="103"/>
      <c r="F10" s="103"/>
      <c r="G10" s="103"/>
      <c r="H10" s="103"/>
    </row>
    <row r="11" spans="1:10" s="79" customFormat="1" x14ac:dyDescent="0.3">
      <c r="A11" s="25"/>
      <c r="B11" s="50">
        <v>43830</v>
      </c>
      <c r="C11" s="53">
        <v>43861</v>
      </c>
      <c r="D11" s="213"/>
      <c r="E11" s="213"/>
      <c r="F11" s="213"/>
      <c r="G11" s="213"/>
      <c r="H11" s="213"/>
      <c r="I11" s="213"/>
      <c r="J11" s="213"/>
    </row>
    <row r="12" spans="1:10" s="60" customFormat="1" x14ac:dyDescent="0.3">
      <c r="A12" s="233" t="s">
        <v>146</v>
      </c>
      <c r="B12" s="27">
        <f t="shared" ref="B12:C12" si="1">SUM(B13:B14)</f>
        <v>84.36540679913</v>
      </c>
      <c r="C12" s="27">
        <f t="shared" si="1"/>
        <v>83.428921517189991</v>
      </c>
      <c r="D12" s="47"/>
      <c r="E12" s="47"/>
      <c r="F12" s="47"/>
      <c r="G12" s="47"/>
      <c r="H12" s="47"/>
    </row>
    <row r="13" spans="1:10" s="248" customFormat="1" x14ac:dyDescent="0.3">
      <c r="A13" s="238" t="s">
        <v>66</v>
      </c>
      <c r="B13" s="158">
        <v>74.362672359849995</v>
      </c>
      <c r="C13" s="98">
        <v>73.537067482699996</v>
      </c>
      <c r="D13" s="229"/>
      <c r="E13" s="229"/>
      <c r="F13" s="229"/>
      <c r="G13" s="229"/>
      <c r="H13" s="229"/>
    </row>
    <row r="14" spans="1:10" s="248" customFormat="1" x14ac:dyDescent="0.3">
      <c r="A14" s="238" t="s">
        <v>14</v>
      </c>
      <c r="B14" s="158">
        <v>10.002734439279999</v>
      </c>
      <c r="C14" s="98">
        <v>9.8918540344900006</v>
      </c>
      <c r="D14" s="229"/>
      <c r="E14" s="229"/>
      <c r="F14" s="229"/>
      <c r="G14" s="229"/>
      <c r="H14" s="229"/>
    </row>
    <row r="15" spans="1:10" x14ac:dyDescent="0.3">
      <c r="B15" s="103"/>
      <c r="C15" s="103"/>
      <c r="D15" s="103"/>
      <c r="E15" s="103"/>
      <c r="F15" s="103"/>
      <c r="G15" s="103"/>
      <c r="H15" s="103"/>
    </row>
    <row r="16" spans="1:10" s="110" customFormat="1" x14ac:dyDescent="0.3">
      <c r="A16" s="183"/>
      <c r="B16" s="175"/>
      <c r="C16" s="141" t="s">
        <v>40</v>
      </c>
    </row>
    <row r="17" spans="1:10" s="79" customFormat="1" x14ac:dyDescent="0.3">
      <c r="A17" s="87"/>
      <c r="B17" s="50">
        <v>43830</v>
      </c>
      <c r="C17" s="50">
        <v>43861</v>
      </c>
      <c r="D17" s="213"/>
      <c r="E17" s="213"/>
      <c r="F17" s="213"/>
      <c r="G17" s="213"/>
      <c r="H17" s="213"/>
      <c r="I17" s="213"/>
      <c r="J17" s="213"/>
    </row>
    <row r="18" spans="1:10" s="60" customFormat="1" x14ac:dyDescent="0.3">
      <c r="A18" s="233" t="s">
        <v>146</v>
      </c>
      <c r="B18" s="27">
        <f t="shared" ref="B18:C18" si="2">SUM(B19:B20)</f>
        <v>1</v>
      </c>
      <c r="C18" s="27">
        <f t="shared" si="2"/>
        <v>1</v>
      </c>
      <c r="D18" s="47"/>
      <c r="E18" s="47"/>
      <c r="F18" s="47"/>
      <c r="G18" s="47"/>
      <c r="H18" s="47"/>
    </row>
    <row r="19" spans="1:10" s="248" customFormat="1" x14ac:dyDescent="0.3">
      <c r="A19" s="238" t="s">
        <v>66</v>
      </c>
      <c r="B19" s="126">
        <v>0.881436</v>
      </c>
      <c r="C19" s="198">
        <v>0.88143400000000005</v>
      </c>
      <c r="D19" s="229"/>
      <c r="E19" s="229"/>
      <c r="F19" s="229"/>
      <c r="G19" s="229"/>
      <c r="H19" s="229"/>
    </row>
    <row r="20" spans="1:10" s="248" customFormat="1" x14ac:dyDescent="0.3">
      <c r="A20" s="238" t="s">
        <v>14</v>
      </c>
      <c r="B20" s="126">
        <v>0.118564</v>
      </c>
      <c r="C20" s="198">
        <v>0.118566</v>
      </c>
      <c r="D20" s="229"/>
      <c r="E20" s="229"/>
      <c r="F20" s="229"/>
      <c r="G20" s="229"/>
      <c r="H20" s="229"/>
    </row>
    <row r="21" spans="1:10" x14ac:dyDescent="0.3">
      <c r="B21" s="103"/>
      <c r="C21" s="103"/>
      <c r="D21" s="103"/>
      <c r="E21" s="103"/>
      <c r="F21" s="103"/>
      <c r="G21" s="103"/>
      <c r="H21" s="103"/>
    </row>
    <row r="22" spans="1:10" x14ac:dyDescent="0.3">
      <c r="B22" s="103"/>
      <c r="C22" s="103"/>
      <c r="D22" s="103"/>
      <c r="E22" s="103"/>
      <c r="F22" s="103"/>
      <c r="G22" s="103"/>
      <c r="H22" s="103"/>
    </row>
    <row r="23" spans="1:10" x14ac:dyDescent="0.3">
      <c r="B23" s="103"/>
      <c r="C23" s="103"/>
      <c r="D23" s="103"/>
      <c r="E23" s="103"/>
      <c r="F23" s="103"/>
      <c r="G23" s="103"/>
      <c r="H23" s="103"/>
    </row>
    <row r="24" spans="1:10" x14ac:dyDescent="0.3">
      <c r="B24" s="103"/>
      <c r="C24" s="103"/>
      <c r="D24" s="103"/>
      <c r="E24" s="103"/>
      <c r="F24" s="103"/>
      <c r="G24" s="103"/>
      <c r="H24" s="103"/>
    </row>
    <row r="25" spans="1:10" s="183" customFormat="1" x14ac:dyDescent="0.3">
      <c r="B25" s="175"/>
      <c r="C25" s="175"/>
      <c r="D25" s="175"/>
      <c r="E25" s="175"/>
      <c r="F25" s="175"/>
      <c r="G25" s="175"/>
      <c r="H25" s="175"/>
    </row>
    <row r="26" spans="1:10" x14ac:dyDescent="0.3">
      <c r="B26" s="103"/>
      <c r="C26" s="103"/>
      <c r="D26" s="103"/>
      <c r="E26" s="103"/>
      <c r="F26" s="103"/>
      <c r="G26" s="103"/>
      <c r="H26" s="103"/>
    </row>
    <row r="27" spans="1:10" x14ac:dyDescent="0.3">
      <c r="B27" s="103"/>
      <c r="C27" s="103"/>
      <c r="D27" s="103"/>
      <c r="E27" s="103"/>
      <c r="F27" s="103"/>
      <c r="G27" s="103"/>
      <c r="H27" s="103"/>
    </row>
    <row r="28" spans="1:10" x14ac:dyDescent="0.3">
      <c r="B28" s="103"/>
      <c r="C28" s="103"/>
      <c r="D28" s="103"/>
      <c r="E28" s="103"/>
      <c r="F28" s="103"/>
      <c r="G28" s="103"/>
      <c r="H28" s="103"/>
    </row>
    <row r="29" spans="1:10" x14ac:dyDescent="0.3">
      <c r="B29" s="103"/>
      <c r="C29" s="103"/>
      <c r="D29" s="103"/>
      <c r="E29" s="103"/>
      <c r="F29" s="103"/>
      <c r="G29" s="103"/>
      <c r="H29" s="103"/>
    </row>
    <row r="30" spans="1:10" x14ac:dyDescent="0.3">
      <c r="B30" s="103"/>
      <c r="C30" s="103"/>
      <c r="D30" s="103"/>
      <c r="E30" s="103"/>
      <c r="F30" s="103"/>
      <c r="G30" s="103"/>
      <c r="H30" s="103"/>
    </row>
    <row r="31" spans="1:10" x14ac:dyDescent="0.3">
      <c r="B31" s="103"/>
      <c r="C31" s="103"/>
      <c r="D31" s="103"/>
      <c r="E31" s="103"/>
      <c r="F31" s="103"/>
      <c r="G31" s="103"/>
      <c r="H31" s="103"/>
    </row>
    <row r="32" spans="1:10" x14ac:dyDescent="0.3">
      <c r="B32" s="103"/>
      <c r="C32" s="103"/>
      <c r="D32" s="103"/>
      <c r="E32" s="103"/>
      <c r="F32" s="103"/>
      <c r="G32" s="103"/>
      <c r="H32" s="103"/>
    </row>
    <row r="33" spans="2:8" x14ac:dyDescent="0.3">
      <c r="B33" s="103"/>
      <c r="C33" s="103"/>
      <c r="D33" s="103"/>
      <c r="E33" s="103"/>
      <c r="F33" s="103"/>
      <c r="G33" s="103"/>
      <c r="H33" s="103"/>
    </row>
    <row r="34" spans="2:8" x14ac:dyDescent="0.3">
      <c r="B34" s="103"/>
      <c r="C34" s="103"/>
      <c r="D34" s="103"/>
      <c r="E34" s="103"/>
      <c r="F34" s="103"/>
      <c r="G34" s="103"/>
      <c r="H34" s="103"/>
    </row>
    <row r="35" spans="2:8" x14ac:dyDescent="0.3">
      <c r="B35" s="103"/>
      <c r="C35" s="103"/>
      <c r="D35" s="103"/>
      <c r="E35" s="103"/>
      <c r="F35" s="103"/>
      <c r="G35" s="103"/>
      <c r="H35" s="103"/>
    </row>
    <row r="36" spans="2:8" x14ac:dyDescent="0.3">
      <c r="B36" s="103"/>
      <c r="C36" s="103"/>
      <c r="D36" s="103"/>
      <c r="E36" s="103"/>
      <c r="F36" s="103"/>
      <c r="G36" s="103"/>
      <c r="H36" s="103"/>
    </row>
    <row r="37" spans="2:8" x14ac:dyDescent="0.3">
      <c r="B37" s="103"/>
      <c r="C37" s="103"/>
      <c r="D37" s="103"/>
      <c r="E37" s="103"/>
      <c r="F37" s="103"/>
      <c r="G37" s="103"/>
      <c r="H37" s="103"/>
    </row>
    <row r="38" spans="2:8" x14ac:dyDescent="0.3">
      <c r="B38" s="103"/>
      <c r="C38" s="103"/>
      <c r="D38" s="103"/>
      <c r="E38" s="103"/>
      <c r="F38" s="103"/>
      <c r="G38" s="103"/>
      <c r="H38" s="103"/>
    </row>
    <row r="39" spans="2:8" x14ac:dyDescent="0.3">
      <c r="B39" s="103"/>
      <c r="C39" s="103"/>
      <c r="D39" s="103"/>
      <c r="E39" s="103"/>
      <c r="F39" s="103"/>
      <c r="G39" s="103"/>
      <c r="H39" s="103"/>
    </row>
    <row r="40" spans="2:8" x14ac:dyDescent="0.3">
      <c r="B40" s="103"/>
      <c r="C40" s="103"/>
      <c r="D40" s="103"/>
      <c r="E40" s="103"/>
      <c r="F40" s="103"/>
      <c r="G40" s="103"/>
      <c r="H40" s="103"/>
    </row>
    <row r="41" spans="2:8" x14ac:dyDescent="0.3">
      <c r="B41" s="103"/>
      <c r="C41" s="103"/>
      <c r="D41" s="103"/>
      <c r="E41" s="103"/>
      <c r="F41" s="103"/>
      <c r="G41" s="103"/>
      <c r="H41" s="103"/>
    </row>
    <row r="42" spans="2:8" x14ac:dyDescent="0.3">
      <c r="B42" s="103"/>
      <c r="C42" s="103"/>
      <c r="D42" s="103"/>
      <c r="E42" s="103"/>
      <c r="F42" s="103"/>
      <c r="G42" s="103"/>
      <c r="H42" s="103"/>
    </row>
    <row r="43" spans="2:8" x14ac:dyDescent="0.3">
      <c r="B43" s="103"/>
      <c r="C43" s="103"/>
      <c r="D43" s="103"/>
      <c r="E43" s="103"/>
      <c r="F43" s="103"/>
      <c r="G43" s="103"/>
      <c r="H43" s="103"/>
    </row>
    <row r="44" spans="2:8" x14ac:dyDescent="0.3">
      <c r="B44" s="103"/>
      <c r="C44" s="103"/>
      <c r="D44" s="103"/>
      <c r="E44" s="103"/>
      <c r="F44" s="103"/>
      <c r="G44" s="103"/>
      <c r="H44" s="103"/>
    </row>
    <row r="45" spans="2:8" x14ac:dyDescent="0.3">
      <c r="B45" s="103"/>
      <c r="C45" s="103"/>
      <c r="D45" s="103"/>
      <c r="E45" s="103"/>
      <c r="F45" s="103"/>
      <c r="G45" s="103"/>
      <c r="H45" s="103"/>
    </row>
    <row r="46" spans="2:8" x14ac:dyDescent="0.3">
      <c r="B46" s="103"/>
      <c r="C46" s="103"/>
      <c r="D46" s="103"/>
      <c r="E46" s="103"/>
      <c r="F46" s="103"/>
      <c r="G46" s="103"/>
      <c r="H46" s="103"/>
    </row>
    <row r="47" spans="2:8" x14ac:dyDescent="0.3">
      <c r="B47" s="103"/>
      <c r="C47" s="103"/>
      <c r="D47" s="103"/>
      <c r="E47" s="103"/>
      <c r="F47" s="103"/>
      <c r="G47" s="103"/>
      <c r="H47" s="103"/>
    </row>
    <row r="48" spans="2:8" x14ac:dyDescent="0.3">
      <c r="B48" s="103"/>
      <c r="C48" s="103"/>
      <c r="D48" s="103"/>
      <c r="E48" s="103"/>
      <c r="F48" s="103"/>
      <c r="G48" s="103"/>
      <c r="H48" s="103"/>
    </row>
    <row r="49" spans="2:8" x14ac:dyDescent="0.3">
      <c r="B49" s="103"/>
      <c r="C49" s="103"/>
      <c r="D49" s="103"/>
      <c r="E49" s="103"/>
      <c r="F49" s="103"/>
      <c r="G49" s="103"/>
      <c r="H49" s="103"/>
    </row>
    <row r="50" spans="2:8" x14ac:dyDescent="0.3">
      <c r="B50" s="103"/>
      <c r="C50" s="103"/>
      <c r="D50" s="103"/>
      <c r="E50" s="103"/>
      <c r="F50" s="103"/>
      <c r="G50" s="103"/>
      <c r="H50" s="103"/>
    </row>
    <row r="51" spans="2:8" x14ac:dyDescent="0.3">
      <c r="B51" s="103"/>
      <c r="C51" s="103"/>
      <c r="D51" s="103"/>
      <c r="E51" s="103"/>
      <c r="F51" s="103"/>
      <c r="G51" s="103"/>
      <c r="H51" s="103"/>
    </row>
    <row r="52" spans="2:8" x14ac:dyDescent="0.3">
      <c r="B52" s="103"/>
      <c r="C52" s="103"/>
      <c r="D52" s="103"/>
      <c r="E52" s="103"/>
      <c r="F52" s="103"/>
      <c r="G52" s="103"/>
      <c r="H52" s="103"/>
    </row>
    <row r="53" spans="2:8" x14ac:dyDescent="0.3">
      <c r="B53" s="103"/>
      <c r="C53" s="103"/>
      <c r="D53" s="103"/>
      <c r="E53" s="103"/>
      <c r="F53" s="103"/>
      <c r="G53" s="103"/>
      <c r="H53" s="103"/>
    </row>
    <row r="54" spans="2:8" x14ac:dyDescent="0.3">
      <c r="B54" s="103"/>
      <c r="C54" s="103"/>
      <c r="D54" s="103"/>
      <c r="E54" s="103"/>
      <c r="F54" s="103"/>
      <c r="G54" s="103"/>
      <c r="H54" s="103"/>
    </row>
    <row r="55" spans="2:8" x14ac:dyDescent="0.3">
      <c r="B55" s="103"/>
      <c r="C55" s="103"/>
      <c r="D55" s="103"/>
      <c r="E55" s="103"/>
      <c r="F55" s="103"/>
      <c r="G55" s="103"/>
      <c r="H55" s="103"/>
    </row>
    <row r="56" spans="2:8" x14ac:dyDescent="0.3">
      <c r="B56" s="103"/>
      <c r="C56" s="103"/>
      <c r="D56" s="103"/>
      <c r="E56" s="103"/>
      <c r="F56" s="103"/>
      <c r="G56" s="103"/>
      <c r="H56" s="103"/>
    </row>
    <row r="57" spans="2:8" x14ac:dyDescent="0.3">
      <c r="B57" s="103"/>
      <c r="C57" s="103"/>
      <c r="D57" s="103"/>
      <c r="E57" s="103"/>
      <c r="F57" s="103"/>
      <c r="G57" s="103"/>
      <c r="H57" s="103"/>
    </row>
    <row r="58" spans="2:8" x14ac:dyDescent="0.3">
      <c r="B58" s="103"/>
      <c r="C58" s="103"/>
      <c r="D58" s="103"/>
      <c r="E58" s="103"/>
      <c r="F58" s="103"/>
      <c r="G58" s="103"/>
      <c r="H58" s="103"/>
    </row>
    <row r="59" spans="2:8" x14ac:dyDescent="0.3">
      <c r="B59" s="103"/>
      <c r="C59" s="103"/>
      <c r="D59" s="103"/>
      <c r="E59" s="103"/>
      <c r="F59" s="103"/>
      <c r="G59" s="103"/>
      <c r="H59" s="103"/>
    </row>
    <row r="60" spans="2:8" x14ac:dyDescent="0.3">
      <c r="B60" s="103"/>
      <c r="C60" s="103"/>
      <c r="D60" s="103"/>
      <c r="E60" s="103"/>
      <c r="F60" s="103"/>
      <c r="G60" s="103"/>
      <c r="H60" s="103"/>
    </row>
    <row r="61" spans="2:8" x14ac:dyDescent="0.3">
      <c r="B61" s="103"/>
      <c r="C61" s="103"/>
      <c r="D61" s="103"/>
      <c r="E61" s="103"/>
      <c r="F61" s="103"/>
      <c r="G61" s="103"/>
      <c r="H61" s="103"/>
    </row>
    <row r="62" spans="2:8" x14ac:dyDescent="0.3">
      <c r="B62" s="103"/>
      <c r="C62" s="103"/>
      <c r="D62" s="103"/>
      <c r="E62" s="103"/>
      <c r="F62" s="103"/>
      <c r="G62" s="103"/>
      <c r="H62" s="103"/>
    </row>
    <row r="63" spans="2:8" x14ac:dyDescent="0.3">
      <c r="B63" s="103"/>
      <c r="C63" s="103"/>
      <c r="D63" s="103"/>
      <c r="E63" s="103"/>
      <c r="F63" s="103"/>
      <c r="G63" s="103"/>
      <c r="H63" s="103"/>
    </row>
    <row r="64" spans="2:8" x14ac:dyDescent="0.3">
      <c r="B64" s="103"/>
      <c r="C64" s="103"/>
      <c r="D64" s="103"/>
      <c r="E64" s="103"/>
      <c r="F64" s="103"/>
      <c r="G64" s="103"/>
      <c r="H64" s="103"/>
    </row>
    <row r="65" spans="2:8" x14ac:dyDescent="0.3">
      <c r="B65" s="103"/>
      <c r="C65" s="103"/>
      <c r="D65" s="103"/>
      <c r="E65" s="103"/>
      <c r="F65" s="103"/>
      <c r="G65" s="103"/>
      <c r="H65" s="103"/>
    </row>
    <row r="66" spans="2:8" x14ac:dyDescent="0.3">
      <c r="B66" s="103"/>
      <c r="C66" s="103"/>
      <c r="D66" s="103"/>
      <c r="E66" s="103"/>
      <c r="F66" s="103"/>
      <c r="G66" s="103"/>
      <c r="H66" s="103"/>
    </row>
    <row r="67" spans="2:8" x14ac:dyDescent="0.3">
      <c r="B67" s="103"/>
      <c r="C67" s="103"/>
      <c r="D67" s="103"/>
      <c r="E67" s="103"/>
      <c r="F67" s="103"/>
      <c r="G67" s="103"/>
      <c r="H67" s="103"/>
    </row>
    <row r="68" spans="2:8" x14ac:dyDescent="0.3">
      <c r="B68" s="103"/>
      <c r="C68" s="103"/>
      <c r="D68" s="103"/>
      <c r="E68" s="103"/>
      <c r="F68" s="103"/>
      <c r="G68" s="103"/>
      <c r="H68" s="103"/>
    </row>
    <row r="69" spans="2:8" x14ac:dyDescent="0.3">
      <c r="B69" s="103"/>
      <c r="C69" s="103"/>
      <c r="D69" s="103"/>
      <c r="E69" s="103"/>
      <c r="F69" s="103"/>
      <c r="G69" s="103"/>
      <c r="H69" s="103"/>
    </row>
    <row r="70" spans="2:8" x14ac:dyDescent="0.3">
      <c r="B70" s="103"/>
      <c r="C70" s="103"/>
      <c r="D70" s="103"/>
      <c r="E70" s="103"/>
      <c r="F70" s="103"/>
      <c r="G70" s="103"/>
      <c r="H70" s="103"/>
    </row>
    <row r="71" spans="2:8" x14ac:dyDescent="0.3">
      <c r="B71" s="103"/>
      <c r="C71" s="103"/>
      <c r="D71" s="103"/>
      <c r="E71" s="103"/>
      <c r="F71" s="103"/>
      <c r="G71" s="103"/>
      <c r="H71" s="103"/>
    </row>
    <row r="72" spans="2:8" x14ac:dyDescent="0.3">
      <c r="B72" s="103"/>
      <c r="C72" s="103"/>
      <c r="D72" s="103"/>
      <c r="E72" s="103"/>
      <c r="F72" s="103"/>
      <c r="G72" s="103"/>
      <c r="H72" s="103"/>
    </row>
    <row r="73" spans="2:8" x14ac:dyDescent="0.3">
      <c r="B73" s="103"/>
      <c r="C73" s="103"/>
      <c r="D73" s="103"/>
      <c r="E73" s="103"/>
      <c r="F73" s="103"/>
      <c r="G73" s="103"/>
      <c r="H73" s="103"/>
    </row>
    <row r="74" spans="2:8" x14ac:dyDescent="0.3">
      <c r="B74" s="103"/>
      <c r="C74" s="103"/>
      <c r="D74" s="103"/>
      <c r="E74" s="103"/>
      <c r="F74" s="103"/>
      <c r="G74" s="103"/>
      <c r="H74" s="103"/>
    </row>
    <row r="75" spans="2:8" x14ac:dyDescent="0.3">
      <c r="B75" s="103"/>
      <c r="C75" s="103"/>
      <c r="D75" s="103"/>
      <c r="E75" s="103"/>
      <c r="F75" s="103"/>
      <c r="G75" s="103"/>
      <c r="H75" s="103"/>
    </row>
    <row r="76" spans="2:8" x14ac:dyDescent="0.3">
      <c r="B76" s="103"/>
      <c r="C76" s="103"/>
      <c r="D76" s="103"/>
      <c r="E76" s="103"/>
      <c r="F76" s="103"/>
      <c r="G76" s="103"/>
      <c r="H76" s="103"/>
    </row>
    <row r="77" spans="2:8" x14ac:dyDescent="0.3">
      <c r="B77" s="103"/>
      <c r="C77" s="103"/>
      <c r="D77" s="103"/>
      <c r="E77" s="103"/>
      <c r="F77" s="103"/>
      <c r="G77" s="103"/>
      <c r="H77" s="103"/>
    </row>
    <row r="78" spans="2:8" x14ac:dyDescent="0.3">
      <c r="B78" s="103"/>
      <c r="C78" s="103"/>
      <c r="D78" s="103"/>
      <c r="E78" s="103"/>
      <c r="F78" s="103"/>
      <c r="G78" s="103"/>
      <c r="H78" s="103"/>
    </row>
    <row r="79" spans="2:8" x14ac:dyDescent="0.3">
      <c r="B79" s="103"/>
      <c r="C79" s="103"/>
      <c r="D79" s="103"/>
      <c r="E79" s="103"/>
      <c r="F79" s="103"/>
      <c r="G79" s="103"/>
      <c r="H79" s="103"/>
    </row>
    <row r="80" spans="2:8" x14ac:dyDescent="0.3">
      <c r="B80" s="103"/>
      <c r="C80" s="103"/>
      <c r="D80" s="103"/>
      <c r="E80" s="103"/>
      <c r="F80" s="103"/>
      <c r="G80" s="103"/>
      <c r="H80" s="103"/>
    </row>
    <row r="81" spans="2:8" x14ac:dyDescent="0.3">
      <c r="B81" s="103"/>
      <c r="C81" s="103"/>
      <c r="D81" s="103"/>
      <c r="E81" s="103"/>
      <c r="F81" s="103"/>
      <c r="G81" s="103"/>
      <c r="H81" s="103"/>
    </row>
    <row r="82" spans="2:8" x14ac:dyDescent="0.3">
      <c r="B82" s="103"/>
      <c r="C82" s="103"/>
      <c r="D82" s="103"/>
      <c r="E82" s="103"/>
      <c r="F82" s="103"/>
      <c r="G82" s="103"/>
      <c r="H82" s="103"/>
    </row>
    <row r="83" spans="2:8" x14ac:dyDescent="0.3">
      <c r="B83" s="103"/>
      <c r="C83" s="103"/>
      <c r="D83" s="103"/>
      <c r="E83" s="103"/>
      <c r="F83" s="103"/>
      <c r="G83" s="103"/>
      <c r="H83" s="103"/>
    </row>
    <row r="84" spans="2:8" x14ac:dyDescent="0.3">
      <c r="B84" s="103"/>
      <c r="C84" s="103"/>
      <c r="D84" s="103"/>
      <c r="E84" s="103"/>
      <c r="F84" s="103"/>
      <c r="G84" s="103"/>
      <c r="H84" s="103"/>
    </row>
    <row r="85" spans="2:8" x14ac:dyDescent="0.3">
      <c r="B85" s="103"/>
      <c r="C85" s="103"/>
      <c r="D85" s="103"/>
      <c r="E85" s="103"/>
      <c r="F85" s="103"/>
      <c r="G85" s="103"/>
      <c r="H85" s="103"/>
    </row>
    <row r="86" spans="2:8" x14ac:dyDescent="0.3">
      <c r="B86" s="103"/>
      <c r="C86" s="103"/>
      <c r="D86" s="103"/>
      <c r="E86" s="103"/>
      <c r="F86" s="103"/>
      <c r="G86" s="103"/>
      <c r="H86" s="103"/>
    </row>
    <row r="87" spans="2:8" x14ac:dyDescent="0.3">
      <c r="B87" s="103"/>
      <c r="C87" s="103"/>
      <c r="D87" s="103"/>
      <c r="E87" s="103"/>
      <c r="F87" s="103"/>
      <c r="G87" s="103"/>
      <c r="H87" s="103"/>
    </row>
    <row r="88" spans="2:8" x14ac:dyDescent="0.3">
      <c r="B88" s="103"/>
      <c r="C88" s="103"/>
      <c r="D88" s="103"/>
      <c r="E88" s="103"/>
      <c r="F88" s="103"/>
      <c r="G88" s="103"/>
      <c r="H88" s="103"/>
    </row>
    <row r="89" spans="2:8" x14ac:dyDescent="0.3">
      <c r="B89" s="103"/>
      <c r="C89" s="103"/>
      <c r="D89" s="103"/>
      <c r="E89" s="103"/>
      <c r="F89" s="103"/>
      <c r="G89" s="103"/>
      <c r="H89" s="103"/>
    </row>
    <row r="90" spans="2:8" x14ac:dyDescent="0.3">
      <c r="B90" s="103"/>
      <c r="C90" s="103"/>
      <c r="D90" s="103"/>
      <c r="E90" s="103"/>
      <c r="F90" s="103"/>
      <c r="G90" s="103"/>
      <c r="H90" s="103"/>
    </row>
    <row r="91" spans="2:8" x14ac:dyDescent="0.3">
      <c r="B91" s="103"/>
      <c r="C91" s="103"/>
      <c r="D91" s="103"/>
      <c r="E91" s="103"/>
      <c r="F91" s="103"/>
      <c r="G91" s="103"/>
      <c r="H91" s="103"/>
    </row>
    <row r="92" spans="2:8" x14ac:dyDescent="0.3">
      <c r="B92" s="103"/>
      <c r="C92" s="103"/>
      <c r="D92" s="103"/>
      <c r="E92" s="103"/>
      <c r="F92" s="103"/>
      <c r="G92" s="103"/>
      <c r="H92" s="103"/>
    </row>
    <row r="93" spans="2:8" x14ac:dyDescent="0.3">
      <c r="B93" s="103"/>
      <c r="C93" s="103"/>
      <c r="D93" s="103"/>
      <c r="E93" s="103"/>
      <c r="F93" s="103"/>
      <c r="G93" s="103"/>
      <c r="H93" s="103"/>
    </row>
    <row r="94" spans="2:8" x14ac:dyDescent="0.3">
      <c r="B94" s="103"/>
      <c r="C94" s="103"/>
      <c r="D94" s="103"/>
      <c r="E94" s="103"/>
      <c r="F94" s="103"/>
      <c r="G94" s="103"/>
      <c r="H94" s="103"/>
    </row>
    <row r="95" spans="2:8" x14ac:dyDescent="0.3">
      <c r="B95" s="103"/>
      <c r="C95" s="103"/>
      <c r="D95" s="103"/>
      <c r="E95" s="103"/>
      <c r="F95" s="103"/>
      <c r="G95" s="103"/>
      <c r="H95" s="103"/>
    </row>
    <row r="96" spans="2:8" x14ac:dyDescent="0.3">
      <c r="B96" s="103"/>
      <c r="C96" s="103"/>
      <c r="D96" s="103"/>
      <c r="E96" s="103"/>
      <c r="F96" s="103"/>
      <c r="G96" s="103"/>
      <c r="H96" s="103"/>
    </row>
    <row r="97" spans="2:8" x14ac:dyDescent="0.3">
      <c r="B97" s="103"/>
      <c r="C97" s="103"/>
      <c r="D97" s="103"/>
      <c r="E97" s="103"/>
      <c r="F97" s="103"/>
      <c r="G97" s="103"/>
      <c r="H97" s="103"/>
    </row>
    <row r="98" spans="2:8" x14ac:dyDescent="0.3">
      <c r="B98" s="103"/>
      <c r="C98" s="103"/>
      <c r="D98" s="103"/>
      <c r="E98" s="103"/>
      <c r="F98" s="103"/>
      <c r="G98" s="103"/>
      <c r="H98" s="103"/>
    </row>
    <row r="99" spans="2:8" x14ac:dyDescent="0.3">
      <c r="B99" s="103"/>
      <c r="C99" s="103"/>
      <c r="D99" s="103"/>
      <c r="E99" s="103"/>
      <c r="F99" s="103"/>
      <c r="G99" s="103"/>
      <c r="H99" s="103"/>
    </row>
    <row r="100" spans="2:8" x14ac:dyDescent="0.3">
      <c r="B100" s="103"/>
      <c r="C100" s="103"/>
      <c r="D100" s="103"/>
      <c r="E100" s="103"/>
      <c r="F100" s="103"/>
      <c r="G100" s="103"/>
      <c r="H100" s="103"/>
    </row>
    <row r="101" spans="2:8" x14ac:dyDescent="0.3">
      <c r="B101" s="103"/>
      <c r="C101" s="103"/>
      <c r="D101" s="103"/>
      <c r="E101" s="103"/>
      <c r="F101" s="103"/>
      <c r="G101" s="103"/>
      <c r="H101" s="103"/>
    </row>
    <row r="102" spans="2:8" x14ac:dyDescent="0.3">
      <c r="B102" s="103"/>
      <c r="C102" s="103"/>
      <c r="D102" s="103"/>
      <c r="E102" s="103"/>
      <c r="F102" s="103"/>
      <c r="G102" s="103"/>
      <c r="H102" s="103"/>
    </row>
    <row r="103" spans="2:8" x14ac:dyDescent="0.3">
      <c r="B103" s="103"/>
      <c r="C103" s="103"/>
      <c r="D103" s="103"/>
      <c r="E103" s="103"/>
      <c r="F103" s="103"/>
      <c r="G103" s="103"/>
      <c r="H103" s="103"/>
    </row>
    <row r="104" spans="2:8" x14ac:dyDescent="0.3">
      <c r="B104" s="103"/>
      <c r="C104" s="103"/>
      <c r="D104" s="103"/>
      <c r="E104" s="103"/>
      <c r="F104" s="103"/>
      <c r="G104" s="103"/>
      <c r="H104" s="103"/>
    </row>
    <row r="105" spans="2:8" x14ac:dyDescent="0.3">
      <c r="B105" s="103"/>
      <c r="C105" s="103"/>
      <c r="D105" s="103"/>
      <c r="E105" s="103"/>
      <c r="F105" s="103"/>
      <c r="G105" s="103"/>
      <c r="H105" s="103"/>
    </row>
    <row r="106" spans="2:8" x14ac:dyDescent="0.3">
      <c r="B106" s="103"/>
      <c r="C106" s="103"/>
      <c r="D106" s="103"/>
      <c r="E106" s="103"/>
      <c r="F106" s="103"/>
      <c r="G106" s="103"/>
      <c r="H106" s="103"/>
    </row>
    <row r="107" spans="2:8" x14ac:dyDescent="0.3">
      <c r="B107" s="103"/>
      <c r="C107" s="103"/>
      <c r="D107" s="103"/>
      <c r="E107" s="103"/>
      <c r="F107" s="103"/>
      <c r="G107" s="103"/>
      <c r="H107" s="103"/>
    </row>
    <row r="108" spans="2:8" x14ac:dyDescent="0.3">
      <c r="B108" s="103"/>
      <c r="C108" s="103"/>
      <c r="D108" s="103"/>
      <c r="E108" s="103"/>
      <c r="F108" s="103"/>
      <c r="G108" s="103"/>
      <c r="H108" s="103"/>
    </row>
    <row r="109" spans="2:8" x14ac:dyDescent="0.3">
      <c r="B109" s="103"/>
      <c r="C109" s="103"/>
      <c r="D109" s="103"/>
      <c r="E109" s="103"/>
      <c r="F109" s="103"/>
      <c r="G109" s="103"/>
      <c r="H109" s="103"/>
    </row>
    <row r="110" spans="2:8" x14ac:dyDescent="0.3">
      <c r="B110" s="103"/>
      <c r="C110" s="103"/>
      <c r="D110" s="103"/>
      <c r="E110" s="103"/>
      <c r="F110" s="103"/>
      <c r="G110" s="103"/>
      <c r="H110" s="103"/>
    </row>
    <row r="111" spans="2:8" x14ac:dyDescent="0.3">
      <c r="B111" s="103"/>
      <c r="C111" s="103"/>
      <c r="D111" s="103"/>
      <c r="E111" s="103"/>
      <c r="F111" s="103"/>
      <c r="G111" s="103"/>
      <c r="H111" s="103"/>
    </row>
    <row r="112" spans="2:8" x14ac:dyDescent="0.3">
      <c r="B112" s="103"/>
      <c r="C112" s="103"/>
      <c r="D112" s="103"/>
      <c r="E112" s="103"/>
      <c r="F112" s="103"/>
      <c r="G112" s="103"/>
      <c r="H112" s="103"/>
    </row>
    <row r="113" spans="2:8" x14ac:dyDescent="0.3">
      <c r="B113" s="103"/>
      <c r="C113" s="103"/>
      <c r="D113" s="103"/>
      <c r="E113" s="103"/>
      <c r="F113" s="103"/>
      <c r="G113" s="103"/>
      <c r="H113" s="103"/>
    </row>
    <row r="114" spans="2:8" x14ac:dyDescent="0.3">
      <c r="B114" s="103"/>
      <c r="C114" s="103"/>
      <c r="D114" s="103"/>
      <c r="E114" s="103"/>
      <c r="F114" s="103"/>
      <c r="G114" s="103"/>
      <c r="H114" s="103"/>
    </row>
    <row r="115" spans="2:8" x14ac:dyDescent="0.3">
      <c r="B115" s="103"/>
      <c r="C115" s="103"/>
      <c r="D115" s="103"/>
      <c r="E115" s="103"/>
      <c r="F115" s="103"/>
      <c r="G115" s="103"/>
      <c r="H115" s="103"/>
    </row>
    <row r="116" spans="2:8" x14ac:dyDescent="0.3">
      <c r="B116" s="103"/>
      <c r="C116" s="103"/>
      <c r="D116" s="103"/>
      <c r="E116" s="103"/>
      <c r="F116" s="103"/>
      <c r="G116" s="103"/>
      <c r="H116" s="103"/>
    </row>
    <row r="117" spans="2:8" x14ac:dyDescent="0.3">
      <c r="B117" s="103"/>
      <c r="C117" s="103"/>
      <c r="D117" s="103"/>
      <c r="E117" s="103"/>
      <c r="F117" s="103"/>
      <c r="G117" s="103"/>
      <c r="H117" s="103"/>
    </row>
    <row r="118" spans="2:8" x14ac:dyDescent="0.3">
      <c r="B118" s="103"/>
      <c r="C118" s="103"/>
      <c r="D118" s="103"/>
      <c r="E118" s="103"/>
      <c r="F118" s="103"/>
      <c r="G118" s="103"/>
      <c r="H118" s="103"/>
    </row>
    <row r="119" spans="2:8" x14ac:dyDescent="0.3">
      <c r="B119" s="103"/>
      <c r="C119" s="103"/>
      <c r="D119" s="103"/>
      <c r="E119" s="103"/>
      <c r="F119" s="103"/>
      <c r="G119" s="103"/>
      <c r="H119" s="103"/>
    </row>
    <row r="120" spans="2:8" x14ac:dyDescent="0.3">
      <c r="B120" s="103"/>
      <c r="C120" s="103"/>
      <c r="D120" s="103"/>
      <c r="E120" s="103"/>
      <c r="F120" s="103"/>
      <c r="G120" s="103"/>
      <c r="H120" s="103"/>
    </row>
    <row r="121" spans="2:8" x14ac:dyDescent="0.3">
      <c r="B121" s="103"/>
      <c r="C121" s="103"/>
      <c r="D121" s="103"/>
      <c r="E121" s="103"/>
      <c r="F121" s="103"/>
      <c r="G121" s="103"/>
      <c r="H121" s="103"/>
    </row>
    <row r="122" spans="2:8" x14ac:dyDescent="0.3">
      <c r="B122" s="103"/>
      <c r="C122" s="103"/>
      <c r="D122" s="103"/>
      <c r="E122" s="103"/>
      <c r="F122" s="103"/>
      <c r="G122" s="103"/>
      <c r="H122" s="103"/>
    </row>
    <row r="123" spans="2:8" x14ac:dyDescent="0.3">
      <c r="B123" s="103"/>
      <c r="C123" s="103"/>
      <c r="D123" s="103"/>
      <c r="E123" s="103"/>
      <c r="F123" s="103"/>
      <c r="G123" s="103"/>
      <c r="H123" s="103"/>
    </row>
    <row r="124" spans="2:8" x14ac:dyDescent="0.3">
      <c r="B124" s="103"/>
      <c r="C124" s="103"/>
      <c r="D124" s="103"/>
      <c r="E124" s="103"/>
      <c r="F124" s="103"/>
      <c r="G124" s="103"/>
      <c r="H124" s="103"/>
    </row>
    <row r="125" spans="2:8" x14ac:dyDescent="0.3">
      <c r="B125" s="103"/>
      <c r="C125" s="103"/>
      <c r="D125" s="103"/>
      <c r="E125" s="103"/>
      <c r="F125" s="103"/>
      <c r="G125" s="103"/>
      <c r="H125" s="103"/>
    </row>
    <row r="126" spans="2:8" x14ac:dyDescent="0.3">
      <c r="B126" s="103"/>
      <c r="C126" s="103"/>
      <c r="D126" s="103"/>
      <c r="E126" s="103"/>
      <c r="F126" s="103"/>
      <c r="G126" s="103"/>
      <c r="H126" s="103"/>
    </row>
    <row r="127" spans="2:8" x14ac:dyDescent="0.3">
      <c r="B127" s="103"/>
      <c r="C127" s="103"/>
      <c r="D127" s="103"/>
      <c r="E127" s="103"/>
      <c r="F127" s="103"/>
      <c r="G127" s="103"/>
      <c r="H127" s="103"/>
    </row>
    <row r="128" spans="2:8" x14ac:dyDescent="0.3">
      <c r="B128" s="103"/>
      <c r="C128" s="103"/>
      <c r="D128" s="103"/>
      <c r="E128" s="103"/>
      <c r="F128" s="103"/>
      <c r="G128" s="103"/>
      <c r="H128" s="103"/>
    </row>
    <row r="129" spans="2:8" x14ac:dyDescent="0.3">
      <c r="B129" s="103"/>
      <c r="C129" s="103"/>
      <c r="D129" s="103"/>
      <c r="E129" s="103"/>
      <c r="F129" s="103"/>
      <c r="G129" s="103"/>
      <c r="H129" s="103"/>
    </row>
    <row r="130" spans="2:8" x14ac:dyDescent="0.3">
      <c r="B130" s="103"/>
      <c r="C130" s="103"/>
      <c r="D130" s="103"/>
      <c r="E130" s="103"/>
      <c r="F130" s="103"/>
      <c r="G130" s="103"/>
      <c r="H130" s="103"/>
    </row>
    <row r="131" spans="2:8" x14ac:dyDescent="0.3">
      <c r="B131" s="103"/>
      <c r="C131" s="103"/>
      <c r="D131" s="103"/>
      <c r="E131" s="103"/>
      <c r="F131" s="103"/>
      <c r="G131" s="103"/>
      <c r="H131" s="103"/>
    </row>
    <row r="132" spans="2:8" x14ac:dyDescent="0.3">
      <c r="B132" s="103"/>
      <c r="C132" s="103"/>
      <c r="D132" s="103"/>
      <c r="E132" s="103"/>
      <c r="F132" s="103"/>
      <c r="G132" s="103"/>
      <c r="H132" s="103"/>
    </row>
    <row r="133" spans="2:8" x14ac:dyDescent="0.3">
      <c r="B133" s="103"/>
      <c r="C133" s="103"/>
      <c r="D133" s="103"/>
      <c r="E133" s="103"/>
      <c r="F133" s="103"/>
      <c r="G133" s="103"/>
      <c r="H133" s="103"/>
    </row>
    <row r="134" spans="2:8" x14ac:dyDescent="0.3">
      <c r="B134" s="103"/>
      <c r="C134" s="103"/>
      <c r="D134" s="103"/>
      <c r="E134" s="103"/>
      <c r="F134" s="103"/>
      <c r="G134" s="103"/>
      <c r="H134" s="103"/>
    </row>
    <row r="135" spans="2:8" x14ac:dyDescent="0.3">
      <c r="B135" s="103"/>
      <c r="C135" s="103"/>
      <c r="D135" s="103"/>
      <c r="E135" s="103"/>
      <c r="F135" s="103"/>
      <c r="G135" s="103"/>
      <c r="H135" s="103"/>
    </row>
    <row r="136" spans="2:8" x14ac:dyDescent="0.3">
      <c r="B136" s="103"/>
      <c r="C136" s="103"/>
      <c r="D136" s="103"/>
      <c r="E136" s="103"/>
      <c r="F136" s="103"/>
      <c r="G136" s="103"/>
      <c r="H136" s="103"/>
    </row>
    <row r="137" spans="2:8" x14ac:dyDescent="0.3">
      <c r="B137" s="103"/>
      <c r="C137" s="103"/>
      <c r="D137" s="103"/>
      <c r="E137" s="103"/>
      <c r="F137" s="103"/>
      <c r="G137" s="103"/>
      <c r="H137" s="103"/>
    </row>
    <row r="138" spans="2:8" x14ac:dyDescent="0.3">
      <c r="B138" s="103"/>
      <c r="C138" s="103"/>
      <c r="D138" s="103"/>
      <c r="E138" s="103"/>
      <c r="F138" s="103"/>
      <c r="G138" s="103"/>
      <c r="H138" s="103"/>
    </row>
    <row r="139" spans="2:8" x14ac:dyDescent="0.3">
      <c r="B139" s="103"/>
      <c r="C139" s="103"/>
      <c r="D139" s="103"/>
      <c r="E139" s="103"/>
      <c r="F139" s="103"/>
      <c r="G139" s="103"/>
      <c r="H139" s="103"/>
    </row>
    <row r="140" spans="2:8" x14ac:dyDescent="0.3">
      <c r="B140" s="103"/>
      <c r="C140" s="103"/>
      <c r="D140" s="103"/>
      <c r="E140" s="103"/>
      <c r="F140" s="103"/>
      <c r="G140" s="103"/>
      <c r="H140" s="103"/>
    </row>
    <row r="141" spans="2:8" x14ac:dyDescent="0.3">
      <c r="B141" s="103"/>
      <c r="C141" s="103"/>
      <c r="D141" s="103"/>
      <c r="E141" s="103"/>
      <c r="F141" s="103"/>
      <c r="G141" s="103"/>
      <c r="H141" s="103"/>
    </row>
    <row r="142" spans="2:8" x14ac:dyDescent="0.3">
      <c r="B142" s="103"/>
      <c r="C142" s="103"/>
      <c r="D142" s="103"/>
      <c r="E142" s="103"/>
      <c r="F142" s="103"/>
      <c r="G142" s="103"/>
      <c r="H142" s="103"/>
    </row>
    <row r="143" spans="2:8" x14ac:dyDescent="0.3">
      <c r="B143" s="103"/>
      <c r="C143" s="103"/>
      <c r="D143" s="103"/>
      <c r="E143" s="103"/>
      <c r="F143" s="103"/>
      <c r="G143" s="103"/>
      <c r="H143" s="103"/>
    </row>
    <row r="144" spans="2:8" x14ac:dyDescent="0.3">
      <c r="B144" s="103"/>
      <c r="C144" s="103"/>
      <c r="D144" s="103"/>
      <c r="E144" s="103"/>
      <c r="F144" s="103"/>
      <c r="G144" s="103"/>
      <c r="H144" s="103"/>
    </row>
    <row r="145" spans="2:8" x14ac:dyDescent="0.3">
      <c r="B145" s="103"/>
      <c r="C145" s="103"/>
      <c r="D145" s="103"/>
      <c r="E145" s="103"/>
      <c r="F145" s="103"/>
      <c r="G145" s="103"/>
      <c r="H145" s="103"/>
    </row>
    <row r="146" spans="2:8" x14ac:dyDescent="0.3">
      <c r="B146" s="103"/>
      <c r="C146" s="103"/>
      <c r="D146" s="103"/>
      <c r="E146" s="103"/>
      <c r="F146" s="103"/>
      <c r="G146" s="103"/>
      <c r="H146" s="103"/>
    </row>
    <row r="147" spans="2:8" x14ac:dyDescent="0.3">
      <c r="B147" s="103"/>
      <c r="C147" s="103"/>
      <c r="D147" s="103"/>
      <c r="E147" s="103"/>
      <c r="F147" s="103"/>
      <c r="G147" s="103"/>
      <c r="H147" s="103"/>
    </row>
    <row r="148" spans="2:8" x14ac:dyDescent="0.3">
      <c r="B148" s="103"/>
      <c r="C148" s="103"/>
      <c r="D148" s="103"/>
      <c r="E148" s="103"/>
      <c r="F148" s="103"/>
      <c r="G148" s="103"/>
      <c r="H148" s="103"/>
    </row>
    <row r="149" spans="2:8" x14ac:dyDescent="0.3">
      <c r="B149" s="103"/>
      <c r="C149" s="103"/>
      <c r="D149" s="103"/>
      <c r="E149" s="103"/>
      <c r="F149" s="103"/>
      <c r="G149" s="103"/>
      <c r="H149" s="103"/>
    </row>
    <row r="150" spans="2:8" x14ac:dyDescent="0.3">
      <c r="B150" s="103"/>
      <c r="C150" s="103"/>
      <c r="D150" s="103"/>
      <c r="E150" s="103"/>
      <c r="F150" s="103"/>
      <c r="G150" s="103"/>
      <c r="H150" s="103"/>
    </row>
    <row r="151" spans="2:8" x14ac:dyDescent="0.3">
      <c r="B151" s="103"/>
      <c r="C151" s="103"/>
      <c r="D151" s="103"/>
      <c r="E151" s="103"/>
      <c r="F151" s="103"/>
      <c r="G151" s="103"/>
      <c r="H151" s="103"/>
    </row>
    <row r="152" spans="2:8" x14ac:dyDescent="0.3">
      <c r="B152" s="103"/>
      <c r="C152" s="103"/>
      <c r="D152" s="103"/>
      <c r="E152" s="103"/>
      <c r="F152" s="103"/>
      <c r="G152" s="103"/>
      <c r="H152" s="103"/>
    </row>
    <row r="153" spans="2:8" x14ac:dyDescent="0.3">
      <c r="B153" s="103"/>
      <c r="C153" s="103"/>
      <c r="D153" s="103"/>
      <c r="E153" s="103"/>
      <c r="F153" s="103"/>
      <c r="G153" s="103"/>
      <c r="H153" s="103"/>
    </row>
    <row r="154" spans="2:8" x14ac:dyDescent="0.3">
      <c r="B154" s="103"/>
      <c r="C154" s="103"/>
      <c r="D154" s="103"/>
      <c r="E154" s="103"/>
      <c r="F154" s="103"/>
      <c r="G154" s="103"/>
      <c r="H154" s="103"/>
    </row>
    <row r="155" spans="2:8" x14ac:dyDescent="0.3">
      <c r="B155" s="103"/>
      <c r="C155" s="103"/>
      <c r="D155" s="103"/>
      <c r="E155" s="103"/>
      <c r="F155" s="103"/>
      <c r="G155" s="103"/>
      <c r="H155" s="103"/>
    </row>
    <row r="156" spans="2:8" x14ac:dyDescent="0.3">
      <c r="B156" s="103"/>
      <c r="C156" s="103"/>
      <c r="D156" s="103"/>
      <c r="E156" s="103"/>
      <c r="F156" s="103"/>
      <c r="G156" s="103"/>
      <c r="H156" s="103"/>
    </row>
    <row r="157" spans="2:8" x14ac:dyDescent="0.3">
      <c r="B157" s="103"/>
      <c r="C157" s="103"/>
      <c r="D157" s="103"/>
      <c r="E157" s="103"/>
      <c r="F157" s="103"/>
      <c r="G157" s="103"/>
      <c r="H157" s="103"/>
    </row>
    <row r="158" spans="2:8" x14ac:dyDescent="0.3">
      <c r="B158" s="103"/>
      <c r="C158" s="103"/>
      <c r="D158" s="103"/>
      <c r="E158" s="103"/>
      <c r="F158" s="103"/>
      <c r="G158" s="103"/>
      <c r="H158" s="103"/>
    </row>
    <row r="159" spans="2:8" x14ac:dyDescent="0.3">
      <c r="B159" s="103"/>
      <c r="C159" s="103"/>
      <c r="D159" s="103"/>
      <c r="E159" s="103"/>
      <c r="F159" s="103"/>
      <c r="G159" s="103"/>
      <c r="H159" s="103"/>
    </row>
    <row r="160" spans="2:8" x14ac:dyDescent="0.3">
      <c r="B160" s="103"/>
      <c r="C160" s="103"/>
      <c r="D160" s="103"/>
      <c r="E160" s="103"/>
      <c r="F160" s="103"/>
      <c r="G160" s="103"/>
      <c r="H160" s="103"/>
    </row>
    <row r="161" spans="2:8" x14ac:dyDescent="0.3">
      <c r="B161" s="103"/>
      <c r="C161" s="103"/>
      <c r="D161" s="103"/>
      <c r="E161" s="103"/>
      <c r="F161" s="103"/>
      <c r="G161" s="103"/>
      <c r="H161" s="103"/>
    </row>
    <row r="162" spans="2:8" x14ac:dyDescent="0.3">
      <c r="B162" s="103"/>
      <c r="C162" s="103"/>
      <c r="D162" s="103"/>
      <c r="E162" s="103"/>
      <c r="F162" s="103"/>
      <c r="G162" s="103"/>
      <c r="H162" s="103"/>
    </row>
    <row r="163" spans="2:8" x14ac:dyDescent="0.3">
      <c r="B163" s="103"/>
      <c r="C163" s="103"/>
      <c r="D163" s="103"/>
      <c r="E163" s="103"/>
      <c r="F163" s="103"/>
      <c r="G163" s="103"/>
      <c r="H163" s="103"/>
    </row>
    <row r="164" spans="2:8" x14ac:dyDescent="0.3">
      <c r="B164" s="103"/>
      <c r="C164" s="103"/>
      <c r="D164" s="103"/>
      <c r="E164" s="103"/>
      <c r="F164" s="103"/>
      <c r="G164" s="103"/>
      <c r="H164" s="103"/>
    </row>
    <row r="165" spans="2:8" x14ac:dyDescent="0.3">
      <c r="B165" s="103"/>
      <c r="C165" s="103"/>
      <c r="D165" s="103"/>
      <c r="E165" s="103"/>
      <c r="F165" s="103"/>
      <c r="G165" s="103"/>
      <c r="H165" s="103"/>
    </row>
    <row r="166" spans="2:8" x14ac:dyDescent="0.3">
      <c r="B166" s="103"/>
      <c r="C166" s="103"/>
      <c r="D166" s="103"/>
      <c r="E166" s="103"/>
      <c r="F166" s="103"/>
      <c r="G166" s="103"/>
      <c r="H166" s="103"/>
    </row>
    <row r="167" spans="2:8" x14ac:dyDescent="0.3">
      <c r="B167" s="103"/>
      <c r="C167" s="103"/>
      <c r="D167" s="103"/>
      <c r="E167" s="103"/>
      <c r="F167" s="103"/>
      <c r="G167" s="103"/>
      <c r="H167" s="103"/>
    </row>
    <row r="168" spans="2:8" x14ac:dyDescent="0.3">
      <c r="B168" s="103"/>
      <c r="C168" s="103"/>
      <c r="D168" s="103"/>
      <c r="E168" s="103"/>
      <c r="F168" s="103"/>
      <c r="G168" s="103"/>
      <c r="H168" s="103"/>
    </row>
    <row r="169" spans="2:8" x14ac:dyDescent="0.3">
      <c r="B169" s="103"/>
      <c r="C169" s="103"/>
      <c r="D169" s="103"/>
      <c r="E169" s="103"/>
      <c r="F169" s="103"/>
      <c r="G169" s="103"/>
      <c r="H169" s="103"/>
    </row>
    <row r="170" spans="2:8" x14ac:dyDescent="0.3">
      <c r="B170" s="103"/>
      <c r="C170" s="103"/>
      <c r="D170" s="103"/>
      <c r="E170" s="103"/>
      <c r="F170" s="103"/>
      <c r="G170" s="103"/>
      <c r="H170" s="103"/>
    </row>
    <row r="171" spans="2:8" x14ac:dyDescent="0.3">
      <c r="B171" s="103"/>
      <c r="C171" s="103"/>
      <c r="D171" s="103"/>
      <c r="E171" s="103"/>
      <c r="F171" s="103"/>
      <c r="G171" s="103"/>
      <c r="H171" s="103"/>
    </row>
    <row r="172" spans="2:8" x14ac:dyDescent="0.3">
      <c r="B172" s="103"/>
      <c r="C172" s="103"/>
      <c r="D172" s="103"/>
      <c r="E172" s="103"/>
      <c r="F172" s="103"/>
      <c r="G172" s="103"/>
      <c r="H172" s="103"/>
    </row>
    <row r="173" spans="2:8" x14ac:dyDescent="0.3">
      <c r="B173" s="103"/>
      <c r="C173" s="103"/>
      <c r="D173" s="103"/>
      <c r="E173" s="103"/>
      <c r="F173" s="103"/>
      <c r="G173" s="103"/>
      <c r="H173" s="103"/>
    </row>
    <row r="174" spans="2:8" x14ac:dyDescent="0.3">
      <c r="B174" s="103"/>
      <c r="C174" s="103"/>
      <c r="D174" s="103"/>
      <c r="E174" s="103"/>
      <c r="F174" s="103"/>
      <c r="G174" s="103"/>
      <c r="H174" s="103"/>
    </row>
    <row r="175" spans="2:8" x14ac:dyDescent="0.3">
      <c r="B175" s="103"/>
      <c r="C175" s="103"/>
      <c r="D175" s="103"/>
      <c r="E175" s="103"/>
      <c r="F175" s="103"/>
      <c r="G175" s="103"/>
      <c r="H175" s="103"/>
    </row>
    <row r="176" spans="2:8" x14ac:dyDescent="0.3">
      <c r="B176" s="103"/>
      <c r="C176" s="103"/>
      <c r="D176" s="103"/>
      <c r="E176" s="103"/>
      <c r="F176" s="103"/>
      <c r="G176" s="103"/>
      <c r="H176" s="103"/>
    </row>
    <row r="177" spans="2:8" x14ac:dyDescent="0.3">
      <c r="B177" s="103"/>
      <c r="C177" s="103"/>
      <c r="D177" s="103"/>
      <c r="E177" s="103"/>
      <c r="F177" s="103"/>
      <c r="G177" s="103"/>
      <c r="H177" s="103"/>
    </row>
    <row r="178" spans="2:8" x14ac:dyDescent="0.3">
      <c r="B178" s="103"/>
      <c r="C178" s="103"/>
      <c r="D178" s="103"/>
      <c r="E178" s="103"/>
      <c r="F178" s="103"/>
      <c r="G178" s="103"/>
      <c r="H178" s="103"/>
    </row>
    <row r="179" spans="2:8" x14ac:dyDescent="0.3">
      <c r="B179" s="103"/>
      <c r="C179" s="103"/>
      <c r="D179" s="103"/>
      <c r="E179" s="103"/>
      <c r="F179" s="103"/>
      <c r="G179" s="103"/>
      <c r="H179" s="103"/>
    </row>
    <row r="180" spans="2:8" x14ac:dyDescent="0.3">
      <c r="B180" s="103"/>
      <c r="C180" s="103"/>
      <c r="D180" s="103"/>
      <c r="E180" s="103"/>
      <c r="F180" s="103"/>
      <c r="G180" s="103"/>
      <c r="H180" s="103"/>
    </row>
    <row r="181" spans="2:8" x14ac:dyDescent="0.3">
      <c r="B181" s="103"/>
      <c r="C181" s="103"/>
      <c r="D181" s="103"/>
      <c r="E181" s="103"/>
      <c r="F181" s="103"/>
      <c r="G181" s="103"/>
      <c r="H181" s="103"/>
    </row>
    <row r="182" spans="2:8" x14ac:dyDescent="0.3">
      <c r="B182" s="103"/>
      <c r="C182" s="103"/>
      <c r="D182" s="103"/>
      <c r="E182" s="103"/>
      <c r="F182" s="103"/>
      <c r="G182" s="103"/>
      <c r="H182" s="103"/>
    </row>
    <row r="183" spans="2:8" x14ac:dyDescent="0.3">
      <c r="B183" s="103"/>
      <c r="C183" s="103"/>
      <c r="D183" s="103"/>
      <c r="E183" s="103"/>
      <c r="F183" s="103"/>
      <c r="G183" s="103"/>
      <c r="H183" s="103"/>
    </row>
    <row r="184" spans="2:8" x14ac:dyDescent="0.3">
      <c r="B184" s="103"/>
      <c r="C184" s="103"/>
      <c r="D184" s="103"/>
      <c r="E184" s="103"/>
      <c r="F184" s="103"/>
      <c r="G184" s="103"/>
      <c r="H184" s="103"/>
    </row>
    <row r="185" spans="2:8" x14ac:dyDescent="0.3">
      <c r="B185" s="103"/>
      <c r="C185" s="103"/>
      <c r="D185" s="103"/>
      <c r="E185" s="103"/>
      <c r="F185" s="103"/>
      <c r="G185" s="103"/>
      <c r="H185" s="103"/>
    </row>
    <row r="186" spans="2:8" x14ac:dyDescent="0.3">
      <c r="B186" s="103"/>
      <c r="C186" s="103"/>
      <c r="D186" s="103"/>
      <c r="E186" s="103"/>
      <c r="F186" s="103"/>
      <c r="G186" s="103"/>
      <c r="H186" s="103"/>
    </row>
    <row r="187" spans="2:8" x14ac:dyDescent="0.3">
      <c r="B187" s="103"/>
      <c r="C187" s="103"/>
      <c r="D187" s="103"/>
      <c r="E187" s="103"/>
      <c r="F187" s="103"/>
      <c r="G187" s="103"/>
      <c r="H187" s="103"/>
    </row>
    <row r="188" spans="2:8" x14ac:dyDescent="0.3">
      <c r="B188" s="103"/>
      <c r="C188" s="103"/>
      <c r="D188" s="103"/>
      <c r="E188" s="103"/>
      <c r="F188" s="103"/>
      <c r="G188" s="103"/>
      <c r="H188" s="103"/>
    </row>
    <row r="189" spans="2:8" x14ac:dyDescent="0.3">
      <c r="B189" s="103"/>
      <c r="C189" s="103"/>
      <c r="D189" s="103"/>
      <c r="E189" s="103"/>
      <c r="F189" s="103"/>
      <c r="G189" s="103"/>
      <c r="H189" s="103"/>
    </row>
    <row r="190" spans="2:8" x14ac:dyDescent="0.3">
      <c r="B190" s="103"/>
      <c r="C190" s="103"/>
      <c r="D190" s="103"/>
      <c r="E190" s="103"/>
      <c r="F190" s="103"/>
      <c r="G190" s="103"/>
      <c r="H190" s="103"/>
    </row>
    <row r="191" spans="2:8" x14ac:dyDescent="0.3">
      <c r="B191" s="103"/>
      <c r="C191" s="103"/>
      <c r="D191" s="103"/>
      <c r="E191" s="103"/>
      <c r="F191" s="103"/>
      <c r="G191" s="103"/>
      <c r="H191" s="103"/>
    </row>
    <row r="192" spans="2:8" x14ac:dyDescent="0.3">
      <c r="B192" s="103"/>
      <c r="C192" s="103"/>
      <c r="D192" s="103"/>
      <c r="E192" s="103"/>
      <c r="F192" s="103"/>
      <c r="G192" s="103"/>
      <c r="H192" s="103"/>
    </row>
    <row r="193" spans="2:8" x14ac:dyDescent="0.3">
      <c r="B193" s="103"/>
      <c r="C193" s="103"/>
      <c r="D193" s="103"/>
      <c r="E193" s="103"/>
      <c r="F193" s="103"/>
      <c r="G193" s="103"/>
      <c r="H193" s="103"/>
    </row>
    <row r="194" spans="2:8" x14ac:dyDescent="0.3">
      <c r="B194" s="103"/>
      <c r="C194" s="103"/>
      <c r="D194" s="103"/>
      <c r="E194" s="103"/>
      <c r="F194" s="103"/>
      <c r="G194" s="103"/>
      <c r="H194" s="103"/>
    </row>
    <row r="195" spans="2:8" x14ac:dyDescent="0.3">
      <c r="B195" s="103"/>
      <c r="C195" s="103"/>
      <c r="D195" s="103"/>
      <c r="E195" s="103"/>
      <c r="F195" s="103"/>
      <c r="G195" s="103"/>
      <c r="H195" s="103"/>
    </row>
    <row r="196" spans="2:8" x14ac:dyDescent="0.3">
      <c r="B196" s="103"/>
      <c r="C196" s="103"/>
      <c r="D196" s="103"/>
      <c r="E196" s="103"/>
      <c r="F196" s="103"/>
      <c r="G196" s="103"/>
      <c r="H196" s="103"/>
    </row>
    <row r="197" spans="2:8" x14ac:dyDescent="0.3">
      <c r="B197" s="103"/>
      <c r="C197" s="103"/>
      <c r="D197" s="103"/>
      <c r="E197" s="103"/>
      <c r="F197" s="103"/>
      <c r="G197" s="103"/>
      <c r="H197" s="103"/>
    </row>
    <row r="198" spans="2:8" x14ac:dyDescent="0.3">
      <c r="B198" s="103"/>
      <c r="C198" s="103"/>
      <c r="D198" s="103"/>
      <c r="E198" s="103"/>
      <c r="F198" s="103"/>
      <c r="G198" s="103"/>
      <c r="H198" s="103"/>
    </row>
    <row r="199" spans="2:8" x14ac:dyDescent="0.3">
      <c r="B199" s="103"/>
      <c r="C199" s="103"/>
      <c r="D199" s="103"/>
      <c r="E199" s="103"/>
      <c r="F199" s="103"/>
      <c r="G199" s="103"/>
      <c r="H199" s="103"/>
    </row>
    <row r="200" spans="2:8" x14ac:dyDescent="0.3">
      <c r="B200" s="103"/>
      <c r="C200" s="103"/>
      <c r="D200" s="103"/>
      <c r="E200" s="103"/>
      <c r="F200" s="103"/>
      <c r="G200" s="103"/>
      <c r="H200" s="103"/>
    </row>
    <row r="201" spans="2:8" x14ac:dyDescent="0.3">
      <c r="B201" s="103"/>
      <c r="C201" s="103"/>
      <c r="D201" s="103"/>
      <c r="E201" s="103"/>
      <c r="F201" s="103"/>
      <c r="G201" s="103"/>
      <c r="H201" s="103"/>
    </row>
    <row r="202" spans="2:8" x14ac:dyDescent="0.3">
      <c r="B202" s="103"/>
      <c r="C202" s="103"/>
      <c r="D202" s="103"/>
      <c r="E202" s="103"/>
      <c r="F202" s="103"/>
      <c r="G202" s="103"/>
      <c r="H202" s="103"/>
    </row>
    <row r="203" spans="2:8" x14ac:dyDescent="0.3">
      <c r="B203" s="103"/>
      <c r="C203" s="103"/>
      <c r="D203" s="103"/>
      <c r="E203" s="103"/>
      <c r="F203" s="103"/>
      <c r="G203" s="103"/>
      <c r="H203" s="103"/>
    </row>
    <row r="204" spans="2:8" x14ac:dyDescent="0.3">
      <c r="B204" s="103"/>
      <c r="C204" s="103"/>
      <c r="D204" s="103"/>
      <c r="E204" s="103"/>
      <c r="F204" s="103"/>
      <c r="G204" s="103"/>
      <c r="H204" s="103"/>
    </row>
    <row r="205" spans="2:8" x14ac:dyDescent="0.3">
      <c r="B205" s="103"/>
      <c r="C205" s="103"/>
      <c r="D205" s="103"/>
      <c r="E205" s="103"/>
      <c r="F205" s="103"/>
      <c r="G205" s="103"/>
      <c r="H205" s="103"/>
    </row>
    <row r="206" spans="2:8" x14ac:dyDescent="0.3">
      <c r="B206" s="103"/>
      <c r="C206" s="103"/>
      <c r="D206" s="103"/>
      <c r="E206" s="103"/>
      <c r="F206" s="103"/>
      <c r="G206" s="103"/>
      <c r="H206" s="103"/>
    </row>
    <row r="207" spans="2:8" x14ac:dyDescent="0.3">
      <c r="B207" s="103"/>
      <c r="C207" s="103"/>
      <c r="D207" s="103"/>
      <c r="E207" s="103"/>
      <c r="F207" s="103"/>
      <c r="G207" s="103"/>
      <c r="H207" s="103"/>
    </row>
    <row r="208" spans="2:8" x14ac:dyDescent="0.3">
      <c r="B208" s="103"/>
      <c r="C208" s="103"/>
      <c r="D208" s="103"/>
      <c r="E208" s="103"/>
      <c r="F208" s="103"/>
      <c r="G208" s="103"/>
      <c r="H208" s="103"/>
    </row>
    <row r="209" spans="2:8" x14ac:dyDescent="0.3">
      <c r="B209" s="103"/>
      <c r="C209" s="103"/>
      <c r="D209" s="103"/>
      <c r="E209" s="103"/>
      <c r="F209" s="103"/>
      <c r="G209" s="103"/>
      <c r="H209" s="103"/>
    </row>
    <row r="210" spans="2:8" x14ac:dyDescent="0.3">
      <c r="B210" s="103"/>
      <c r="C210" s="103"/>
      <c r="D210" s="103"/>
      <c r="E210" s="103"/>
      <c r="F210" s="103"/>
      <c r="G210" s="103"/>
      <c r="H210" s="103"/>
    </row>
    <row r="211" spans="2:8" x14ac:dyDescent="0.3">
      <c r="B211" s="103"/>
      <c r="C211" s="103"/>
      <c r="D211" s="103"/>
      <c r="E211" s="103"/>
      <c r="F211" s="103"/>
      <c r="G211" s="103"/>
      <c r="H211" s="103"/>
    </row>
    <row r="212" spans="2:8" x14ac:dyDescent="0.3">
      <c r="B212" s="103"/>
      <c r="C212" s="103"/>
      <c r="D212" s="103"/>
      <c r="E212" s="103"/>
      <c r="F212" s="103"/>
      <c r="G212" s="103"/>
      <c r="H212" s="103"/>
    </row>
    <row r="213" spans="2:8" x14ac:dyDescent="0.3">
      <c r="B213" s="103"/>
      <c r="C213" s="103"/>
      <c r="D213" s="103"/>
      <c r="E213" s="103"/>
      <c r="F213" s="103"/>
      <c r="G213" s="103"/>
      <c r="H213" s="103"/>
    </row>
    <row r="214" spans="2:8" x14ac:dyDescent="0.3">
      <c r="B214" s="103"/>
      <c r="C214" s="103"/>
      <c r="D214" s="103"/>
      <c r="E214" s="103"/>
      <c r="F214" s="103"/>
      <c r="G214" s="103"/>
      <c r="H214" s="103"/>
    </row>
    <row r="215" spans="2:8" x14ac:dyDescent="0.3">
      <c r="B215" s="103"/>
      <c r="C215" s="103"/>
      <c r="D215" s="103"/>
      <c r="E215" s="103"/>
      <c r="F215" s="103"/>
      <c r="G215" s="103"/>
      <c r="H215" s="103"/>
    </row>
    <row r="216" spans="2:8" x14ac:dyDescent="0.3">
      <c r="B216" s="103"/>
      <c r="C216" s="103"/>
      <c r="D216" s="103"/>
      <c r="E216" s="103"/>
      <c r="F216" s="103"/>
      <c r="G216" s="103"/>
      <c r="H216" s="103"/>
    </row>
    <row r="217" spans="2:8" x14ac:dyDescent="0.3">
      <c r="B217" s="103"/>
      <c r="C217" s="103"/>
      <c r="D217" s="103"/>
      <c r="E217" s="103"/>
      <c r="F217" s="103"/>
      <c r="G217" s="103"/>
      <c r="H217" s="103"/>
    </row>
    <row r="218" spans="2:8" x14ac:dyDescent="0.3">
      <c r="B218" s="103"/>
      <c r="C218" s="103"/>
      <c r="D218" s="103"/>
      <c r="E218" s="103"/>
      <c r="F218" s="103"/>
      <c r="G218" s="103"/>
      <c r="H218" s="103"/>
    </row>
    <row r="219" spans="2:8" x14ac:dyDescent="0.3">
      <c r="B219" s="103"/>
      <c r="C219" s="103"/>
      <c r="D219" s="103"/>
      <c r="E219" s="103"/>
      <c r="F219" s="103"/>
      <c r="G219" s="103"/>
      <c r="H219" s="103"/>
    </row>
    <row r="220" spans="2:8" x14ac:dyDescent="0.3">
      <c r="B220" s="103"/>
      <c r="C220" s="103"/>
      <c r="D220" s="103"/>
      <c r="E220" s="103"/>
      <c r="F220" s="103"/>
      <c r="G220" s="103"/>
      <c r="H220" s="103"/>
    </row>
    <row r="221" spans="2:8" x14ac:dyDescent="0.3">
      <c r="B221" s="103"/>
      <c r="C221" s="103"/>
      <c r="D221" s="103"/>
      <c r="E221" s="103"/>
      <c r="F221" s="103"/>
      <c r="G221" s="103"/>
      <c r="H221" s="103"/>
    </row>
    <row r="222" spans="2:8" x14ac:dyDescent="0.3">
      <c r="B222" s="103"/>
      <c r="C222" s="103"/>
      <c r="D222" s="103"/>
      <c r="E222" s="103"/>
      <c r="F222" s="103"/>
      <c r="G222" s="103"/>
      <c r="H222" s="103"/>
    </row>
    <row r="223" spans="2:8" x14ac:dyDescent="0.3">
      <c r="B223" s="103"/>
      <c r="C223" s="103"/>
      <c r="D223" s="103"/>
      <c r="E223" s="103"/>
      <c r="F223" s="103"/>
      <c r="G223" s="103"/>
      <c r="H223" s="103"/>
    </row>
    <row r="224" spans="2:8" x14ac:dyDescent="0.3">
      <c r="B224" s="103"/>
      <c r="C224" s="103"/>
      <c r="D224" s="103"/>
      <c r="E224" s="103"/>
      <c r="F224" s="103"/>
      <c r="G224" s="103"/>
      <c r="H224" s="103"/>
    </row>
    <row r="225" spans="2:8" x14ac:dyDescent="0.3">
      <c r="B225" s="103"/>
      <c r="C225" s="103"/>
      <c r="D225" s="103"/>
      <c r="E225" s="103"/>
      <c r="F225" s="103"/>
      <c r="G225" s="103"/>
      <c r="H225" s="103"/>
    </row>
    <row r="226" spans="2:8" x14ac:dyDescent="0.3">
      <c r="B226" s="103"/>
      <c r="C226" s="103"/>
      <c r="D226" s="103"/>
      <c r="E226" s="103"/>
      <c r="F226" s="103"/>
      <c r="G226" s="103"/>
      <c r="H226" s="103"/>
    </row>
    <row r="227" spans="2:8" x14ac:dyDescent="0.3">
      <c r="B227" s="103"/>
      <c r="C227" s="103"/>
      <c r="D227" s="103"/>
      <c r="E227" s="103"/>
      <c r="F227" s="103"/>
      <c r="G227" s="103"/>
      <c r="H227" s="103"/>
    </row>
    <row r="228" spans="2:8" x14ac:dyDescent="0.3">
      <c r="B228" s="103"/>
      <c r="C228" s="103"/>
      <c r="D228" s="103"/>
      <c r="E228" s="103"/>
      <c r="F228" s="103"/>
      <c r="G228" s="103"/>
      <c r="H228" s="103"/>
    </row>
    <row r="229" spans="2:8" x14ac:dyDescent="0.3">
      <c r="B229" s="103"/>
      <c r="C229" s="103"/>
      <c r="D229" s="103"/>
      <c r="E229" s="103"/>
      <c r="F229" s="103"/>
      <c r="G229" s="103"/>
      <c r="H229" s="103"/>
    </row>
    <row r="230" spans="2:8" x14ac:dyDescent="0.3">
      <c r="B230" s="103"/>
      <c r="C230" s="103"/>
      <c r="D230" s="103"/>
      <c r="E230" s="103"/>
      <c r="F230" s="103"/>
      <c r="G230" s="103"/>
      <c r="H230" s="103"/>
    </row>
    <row r="231" spans="2:8" x14ac:dyDescent="0.3">
      <c r="B231" s="103"/>
      <c r="C231" s="103"/>
      <c r="D231" s="103"/>
      <c r="E231" s="103"/>
      <c r="F231" s="103"/>
      <c r="G231" s="103"/>
      <c r="H231" s="103"/>
    </row>
    <row r="232" spans="2:8" x14ac:dyDescent="0.3">
      <c r="B232" s="103"/>
      <c r="C232" s="103"/>
      <c r="D232" s="103"/>
      <c r="E232" s="103"/>
      <c r="F232" s="103"/>
      <c r="G232" s="103"/>
      <c r="H232" s="103"/>
    </row>
    <row r="233" spans="2:8" x14ac:dyDescent="0.3">
      <c r="B233" s="103"/>
      <c r="C233" s="103"/>
      <c r="D233" s="103"/>
      <c r="E233" s="103"/>
      <c r="F233" s="103"/>
      <c r="G233" s="103"/>
      <c r="H233" s="103"/>
    </row>
    <row r="234" spans="2:8" x14ac:dyDescent="0.3">
      <c r="B234" s="103"/>
      <c r="C234" s="103"/>
      <c r="D234" s="103"/>
      <c r="E234" s="103"/>
      <c r="F234" s="103"/>
      <c r="G234" s="103"/>
      <c r="H234" s="103"/>
    </row>
    <row r="235" spans="2:8" x14ac:dyDescent="0.3">
      <c r="B235" s="103"/>
      <c r="C235" s="103"/>
      <c r="D235" s="103"/>
      <c r="E235" s="103"/>
      <c r="F235" s="103"/>
      <c r="G235" s="103"/>
      <c r="H235" s="103"/>
    </row>
    <row r="236" spans="2:8" x14ac:dyDescent="0.3">
      <c r="B236" s="103"/>
      <c r="C236" s="103"/>
      <c r="D236" s="103"/>
      <c r="E236" s="103"/>
      <c r="F236" s="103"/>
      <c r="G236" s="103"/>
      <c r="H236" s="103"/>
    </row>
    <row r="237" spans="2:8" x14ac:dyDescent="0.3">
      <c r="B237" s="103"/>
      <c r="C237" s="103"/>
      <c r="D237" s="103"/>
      <c r="E237" s="103"/>
      <c r="F237" s="103"/>
      <c r="G237" s="103"/>
      <c r="H237" s="103"/>
    </row>
    <row r="238" spans="2:8" x14ac:dyDescent="0.3">
      <c r="B238" s="103"/>
      <c r="C238" s="103"/>
      <c r="D238" s="103"/>
      <c r="E238" s="103"/>
      <c r="F238" s="103"/>
      <c r="G238" s="103"/>
      <c r="H238" s="103"/>
    </row>
    <row r="239" spans="2:8" x14ac:dyDescent="0.3">
      <c r="B239" s="103"/>
      <c r="C239" s="103"/>
      <c r="D239" s="103"/>
      <c r="E239" s="103"/>
      <c r="F239" s="103"/>
      <c r="G239" s="103"/>
      <c r="H239" s="103"/>
    </row>
    <row r="240" spans="2:8" x14ac:dyDescent="0.3">
      <c r="B240" s="103"/>
      <c r="C240" s="103"/>
      <c r="D240" s="103"/>
      <c r="E240" s="103"/>
      <c r="F240" s="103"/>
      <c r="G240" s="103"/>
      <c r="H240" s="103"/>
    </row>
    <row r="241" spans="2:8" x14ac:dyDescent="0.3">
      <c r="B241" s="103"/>
      <c r="C241" s="103"/>
      <c r="D241" s="103"/>
      <c r="E241" s="103"/>
      <c r="F241" s="103"/>
      <c r="G241" s="103"/>
      <c r="H241" s="103"/>
    </row>
    <row r="242" spans="2:8" x14ac:dyDescent="0.3">
      <c r="B242" s="103"/>
      <c r="C242" s="103"/>
      <c r="D242" s="103"/>
      <c r="E242" s="103"/>
      <c r="F242" s="103"/>
      <c r="G242" s="103"/>
      <c r="H242" s="103"/>
    </row>
    <row r="243" spans="2:8" x14ac:dyDescent="0.3">
      <c r="B243" s="103"/>
      <c r="C243" s="103"/>
      <c r="D243" s="103"/>
      <c r="E243" s="103"/>
      <c r="F243" s="103"/>
      <c r="G243" s="103"/>
      <c r="H243" s="103"/>
    </row>
    <row r="244" spans="2:8" x14ac:dyDescent="0.3">
      <c r="B244" s="103"/>
      <c r="C244" s="103"/>
      <c r="D244" s="103"/>
      <c r="E244" s="103"/>
      <c r="F244" s="103"/>
      <c r="G244" s="103"/>
      <c r="H244" s="103"/>
    </row>
    <row r="245" spans="2:8" x14ac:dyDescent="0.3">
      <c r="B245" s="103"/>
      <c r="C245" s="103"/>
      <c r="D245" s="103"/>
      <c r="E245" s="103"/>
      <c r="F245" s="103"/>
      <c r="G245" s="103"/>
      <c r="H245" s="103"/>
    </row>
    <row r="246" spans="2:8" x14ac:dyDescent="0.3">
      <c r="B246" s="103"/>
      <c r="C246" s="103"/>
      <c r="D246" s="103"/>
      <c r="E246" s="103"/>
      <c r="F246" s="103"/>
      <c r="G246" s="103"/>
      <c r="H246" s="103"/>
    </row>
    <row r="247" spans="2:8" x14ac:dyDescent="0.3">
      <c r="B247" s="103"/>
      <c r="C247" s="103"/>
      <c r="D247" s="103"/>
      <c r="E247" s="103"/>
      <c r="F247" s="103"/>
      <c r="G247" s="103"/>
      <c r="H247" s="103"/>
    </row>
  </sheetData>
  <mergeCells count="1">
    <mergeCell ref="A2:C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09375" defaultRowHeight="13.8" x14ac:dyDescent="0.3"/>
  <cols>
    <col min="1" max="1" width="77.33203125" style="121" bestFit="1" customWidth="1"/>
    <col min="2" max="2" width="20" style="121" customWidth="1"/>
    <col min="3" max="3" width="20.88671875" style="121" customWidth="1"/>
    <col min="4" max="4" width="11.44140625" style="121" bestFit="1" customWidth="1"/>
    <col min="5" max="16384" width="9.109375" style="121"/>
  </cols>
  <sheetData>
    <row r="2" spans="1:19" ht="54.75" customHeight="1" x14ac:dyDescent="0.3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31.01.2020 
(за видами відсоткових ставок)</v>
      </c>
      <c r="B2" s="3"/>
      <c r="C2" s="3"/>
      <c r="D2" s="3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x14ac:dyDescent="0.3">
      <c r="A3" s="2"/>
      <c r="B3" s="2"/>
      <c r="C3" s="2"/>
      <c r="D3" s="2"/>
    </row>
    <row r="4" spans="1:19" s="110" customFormat="1" x14ac:dyDescent="0.3">
      <c r="D4" s="110" t="str">
        <f>VALVAL</f>
        <v>млрд. одиниць</v>
      </c>
    </row>
    <row r="5" spans="1:19" s="213" customFormat="1" x14ac:dyDescent="0.25">
      <c r="A5" s="9"/>
      <c r="B5" s="154" t="s">
        <v>163</v>
      </c>
      <c r="C5" s="154" t="s">
        <v>166</v>
      </c>
      <c r="D5" s="154" t="s">
        <v>184</v>
      </c>
    </row>
    <row r="6" spans="1:19" s="21" customFormat="1" ht="15.6" x14ac:dyDescent="0.25">
      <c r="A6" s="46" t="s">
        <v>146</v>
      </c>
      <c r="B6" s="91">
        <f t="shared" ref="B6:D6" si="0">SUM(B$7+ B$8)</f>
        <v>83.428921517190005</v>
      </c>
      <c r="C6" s="91">
        <f t="shared" si="0"/>
        <v>2079.0153526481799</v>
      </c>
      <c r="D6" s="172">
        <f t="shared" si="0"/>
        <v>1</v>
      </c>
    </row>
    <row r="7" spans="1:19" s="117" customFormat="1" ht="14.4" x14ac:dyDescent="0.25">
      <c r="A7" s="10" t="s">
        <v>46</v>
      </c>
      <c r="B7" s="78">
        <v>25.447866901809999</v>
      </c>
      <c r="C7" s="78">
        <v>634.15066404796005</v>
      </c>
      <c r="D7" s="177">
        <v>0.30502499999999999</v>
      </c>
    </row>
    <row r="8" spans="1:19" s="117" customFormat="1" ht="14.4" x14ac:dyDescent="0.25">
      <c r="A8" s="10" t="s">
        <v>102</v>
      </c>
      <c r="B8" s="78">
        <v>57.981054615380003</v>
      </c>
      <c r="C8" s="78">
        <v>1444.86468860022</v>
      </c>
      <c r="D8" s="177">
        <v>0.69497500000000001</v>
      </c>
    </row>
    <row r="9" spans="1:19" x14ac:dyDescent="0.3">
      <c r="B9" s="132"/>
      <c r="C9" s="132"/>
      <c r="D9" s="132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</row>
    <row r="10" spans="1:19" x14ac:dyDescent="0.3">
      <c r="B10" s="132"/>
      <c r="C10" s="132"/>
      <c r="D10" s="13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x14ac:dyDescent="0.3">
      <c r="B11" s="132"/>
      <c r="C11" s="132"/>
      <c r="D11" s="13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B12" s="103"/>
      <c r="C12" s="103"/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x14ac:dyDescent="0.3">
      <c r="B13" s="103"/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</row>
    <row r="14" spans="1:19" x14ac:dyDescent="0.3"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</row>
    <row r="15" spans="1:19" x14ac:dyDescent="0.3"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9" x14ac:dyDescent="0.3"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3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</row>
    <row r="18" spans="2:17" x14ac:dyDescent="0.3"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</row>
    <row r="19" spans="2:17" x14ac:dyDescent="0.3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</row>
    <row r="20" spans="2:17" x14ac:dyDescent="0.3"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</row>
    <row r="21" spans="2:17" x14ac:dyDescent="0.3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2:17" x14ac:dyDescent="0.3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2:17" x14ac:dyDescent="0.3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2:17" x14ac:dyDescent="0.3"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2:17" x14ac:dyDescent="0.3"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2:17" x14ac:dyDescent="0.3"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2:17" x14ac:dyDescent="0.3"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2:17" x14ac:dyDescent="0.3"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2:17" x14ac:dyDescent="0.3"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2:17" x14ac:dyDescent="0.3">
      <c r="B30" s="103"/>
      <c r="C30" s="103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2:17" x14ac:dyDescent="0.3"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2:17" x14ac:dyDescent="0.3">
      <c r="B32" s="103"/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75.5546875" style="121" bestFit="1" customWidth="1"/>
    <col min="2" max="2" width="18" style="121" customWidth="1"/>
    <col min="3" max="3" width="19.88671875" style="121" customWidth="1"/>
    <col min="4" max="4" width="11.44140625" style="121" bestFit="1" customWidth="1"/>
    <col min="5" max="16384" width="9.109375" style="121"/>
  </cols>
  <sheetData>
    <row r="2" spans="1:19" ht="18.75" customHeight="1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31.01.2020</v>
      </c>
      <c r="B2" s="3"/>
      <c r="C2" s="3"/>
      <c r="D2" s="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</row>
    <row r="3" spans="1:19" ht="18" x14ac:dyDescent="0.35">
      <c r="A3" s="1" t="s">
        <v>83</v>
      </c>
      <c r="B3" s="1"/>
      <c r="C3" s="1"/>
      <c r="D3" s="1"/>
    </row>
    <row r="4" spans="1:19" x14ac:dyDescent="0.3"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</row>
    <row r="5" spans="1:19" s="110" customFormat="1" x14ac:dyDescent="0.3">
      <c r="D5" s="110" t="str">
        <f>VALVAL</f>
        <v>млрд. одиниць</v>
      </c>
    </row>
    <row r="6" spans="1:19" s="213" customFormat="1" x14ac:dyDescent="0.25">
      <c r="A6" s="131"/>
      <c r="B6" s="154" t="s">
        <v>163</v>
      </c>
      <c r="C6" s="154" t="s">
        <v>166</v>
      </c>
      <c r="D6" s="154" t="s">
        <v>184</v>
      </c>
    </row>
    <row r="7" spans="1:19" s="21" customFormat="1" ht="15.6" x14ac:dyDescent="0.25">
      <c r="A7" s="46" t="s">
        <v>146</v>
      </c>
      <c r="B7" s="200">
        <f t="shared" ref="B7:D7" si="0">SUM(B$8+ B$9)</f>
        <v>83.428921517190005</v>
      </c>
      <c r="C7" s="200">
        <f t="shared" si="0"/>
        <v>2079.0153526481799</v>
      </c>
      <c r="D7" s="211">
        <f t="shared" si="0"/>
        <v>1</v>
      </c>
    </row>
    <row r="8" spans="1:19" s="117" customFormat="1" ht="14.4" x14ac:dyDescent="0.25">
      <c r="A8" s="82" t="str">
        <f>SRATE_M!A7</f>
        <v>Борг, по якому сплата відсотків здійснюється за плаваючими процентними ставками</v>
      </c>
      <c r="B8" s="78">
        <f>SRATE_M!B7</f>
        <v>25.447866901809999</v>
      </c>
      <c r="C8" s="78">
        <f>SRATE_M!C7</f>
        <v>634.15066404796005</v>
      </c>
      <c r="D8" s="177">
        <f>SRATE_M!D7</f>
        <v>0.30502499999999999</v>
      </c>
    </row>
    <row r="9" spans="1:19" s="117" customFormat="1" ht="14.4" x14ac:dyDescent="0.25">
      <c r="A9" s="82" t="str">
        <f>SRATE_M!A8</f>
        <v>Борг, по якому сплата відсотків здійснюється за фіксованими процентними ставками</v>
      </c>
      <c r="B9" s="78">
        <f>SRATE_M!B8</f>
        <v>57.981054615380003</v>
      </c>
      <c r="C9" s="78">
        <f>SRATE_M!C8</f>
        <v>1444.86468860022</v>
      </c>
      <c r="D9" s="177">
        <f>SRATE_M!D8</f>
        <v>0.69497500000000001</v>
      </c>
    </row>
    <row r="10" spans="1:19" x14ac:dyDescent="0.3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</row>
    <row r="11" spans="1:19" x14ac:dyDescent="0.3">
      <c r="A11" s="148" t="s">
        <v>158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</row>
    <row r="12" spans="1:19" x14ac:dyDescent="0.3">
      <c r="B12" s="103"/>
      <c r="C12" s="103"/>
      <c r="D12" s="110" t="str">
        <f>VALVAL</f>
        <v>млрд. одиниць</v>
      </c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</row>
    <row r="13" spans="1:19" s="79" customFormat="1" x14ac:dyDescent="0.3">
      <c r="A13" s="9"/>
      <c r="B13" s="154" t="s">
        <v>163</v>
      </c>
      <c r="C13" s="154" t="s">
        <v>166</v>
      </c>
      <c r="D13" s="154" t="s">
        <v>184</v>
      </c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</row>
    <row r="14" spans="1:19" s="122" customFormat="1" ht="14.4" x14ac:dyDescent="0.3">
      <c r="A14" s="116" t="s">
        <v>146</v>
      </c>
      <c r="B14" s="32">
        <f t="shared" ref="B14:C14" si="1">B$15+B$18</f>
        <v>83.428921517189991</v>
      </c>
      <c r="C14" s="32">
        <f t="shared" si="1"/>
        <v>2079.0153526481799</v>
      </c>
      <c r="D14" s="28">
        <v>1</v>
      </c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</row>
    <row r="15" spans="1:19" s="64" customFormat="1" ht="14.4" x14ac:dyDescent="0.3">
      <c r="A15" s="74" t="s">
        <v>66</v>
      </c>
      <c r="B15" s="16">
        <f t="shared" ref="B15:C15" si="2">SUM(B$16:B$17)</f>
        <v>73.537067482699996</v>
      </c>
      <c r="C15" s="16">
        <f t="shared" si="2"/>
        <v>1832.51430685081</v>
      </c>
      <c r="D15" s="36">
        <v>1.0759080000000001</v>
      </c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</row>
    <row r="16" spans="1:19" s="248" customFormat="1" outlineLevel="1" x14ac:dyDescent="0.3">
      <c r="A16" s="194" t="s">
        <v>46</v>
      </c>
      <c r="B16" s="51">
        <v>16.224762689609999</v>
      </c>
      <c r="C16" s="51">
        <v>404.31459632214001</v>
      </c>
      <c r="D16" s="126">
        <v>0.19447400000000001</v>
      </c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</row>
    <row r="17" spans="1:17" s="248" customFormat="1" outlineLevel="1" x14ac:dyDescent="0.3">
      <c r="A17" s="194" t="s">
        <v>102</v>
      </c>
      <c r="B17" s="51">
        <v>57.31230479309</v>
      </c>
      <c r="C17" s="51">
        <v>1428.19971052867</v>
      </c>
      <c r="D17" s="126">
        <v>0.68696000000000002</v>
      </c>
      <c r="E17" s="229"/>
      <c r="F17" s="229"/>
      <c r="G17" s="229"/>
      <c r="H17" s="229"/>
      <c r="I17" s="229"/>
      <c r="J17" s="229"/>
      <c r="K17" s="229"/>
      <c r="L17" s="229"/>
      <c r="M17" s="229"/>
      <c r="N17" s="229"/>
      <c r="O17" s="229"/>
      <c r="P17" s="229"/>
      <c r="Q17" s="229"/>
    </row>
    <row r="18" spans="1:17" s="64" customFormat="1" ht="14.4" x14ac:dyDescent="0.3">
      <c r="A18" s="74" t="s">
        <v>14</v>
      </c>
      <c r="B18" s="16">
        <f t="shared" ref="B18:C18" si="3">SUM(B$19:B$20)</f>
        <v>9.8918540344900006</v>
      </c>
      <c r="C18" s="16">
        <f t="shared" si="3"/>
        <v>246.50104579736998</v>
      </c>
      <c r="D18" s="36">
        <v>0.22911599999999999</v>
      </c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</row>
    <row r="19" spans="1:17" s="248" customFormat="1" outlineLevel="1" x14ac:dyDescent="0.3">
      <c r="A19" s="194" t="s">
        <v>46</v>
      </c>
      <c r="B19" s="51">
        <v>9.2231042122000009</v>
      </c>
      <c r="C19" s="51">
        <v>229.83606772581999</v>
      </c>
      <c r="D19" s="126">
        <v>0.11055</v>
      </c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</row>
    <row r="20" spans="1:17" s="248" customFormat="1" outlineLevel="1" x14ac:dyDescent="0.3">
      <c r="A20" s="194" t="s">
        <v>102</v>
      </c>
      <c r="B20" s="51">
        <v>0.66874982229000002</v>
      </c>
      <c r="C20" s="51">
        <v>16.664978071549999</v>
      </c>
      <c r="D20" s="126">
        <v>8.0160000000000006E-3</v>
      </c>
      <c r="E20" s="229"/>
      <c r="F20" s="229"/>
      <c r="G20" s="229"/>
      <c r="H20" s="229"/>
      <c r="I20" s="229"/>
      <c r="J20" s="229"/>
      <c r="K20" s="229"/>
      <c r="L20" s="229"/>
      <c r="M20" s="229"/>
      <c r="N20" s="229"/>
      <c r="O20" s="229"/>
      <c r="P20" s="229"/>
      <c r="Q20" s="229"/>
    </row>
    <row r="21" spans="1:17" x14ac:dyDescent="0.3">
      <c r="B21" s="132"/>
      <c r="C21" s="132"/>
      <c r="D21" s="215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</row>
    <row r="22" spans="1:17" x14ac:dyDescent="0.3">
      <c r="B22" s="132"/>
      <c r="C22" s="132"/>
      <c r="D22" s="215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</row>
    <row r="23" spans="1:17" x14ac:dyDescent="0.3">
      <c r="B23" s="132"/>
      <c r="C23" s="132"/>
      <c r="D23" s="215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3">
      <c r="B24" s="132"/>
      <c r="C24" s="132"/>
      <c r="D24" s="215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3">
      <c r="B25" s="132"/>
      <c r="C25" s="132"/>
      <c r="D25" s="215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3">
      <c r="B26" s="132"/>
      <c r="C26" s="132"/>
      <c r="D26" s="215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</row>
    <row r="27" spans="1:17" x14ac:dyDescent="0.3">
      <c r="B27" s="132"/>
      <c r="C27" s="132"/>
      <c r="D27" s="215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</row>
    <row r="28" spans="1:17" x14ac:dyDescent="0.3">
      <c r="B28" s="132"/>
      <c r="C28" s="132"/>
      <c r="D28" s="215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</row>
    <row r="29" spans="1:17" x14ac:dyDescent="0.3">
      <c r="B29" s="132"/>
      <c r="C29" s="132"/>
      <c r="D29" s="215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3">
      <c r="B30" s="132"/>
      <c r="C30" s="132"/>
      <c r="D30" s="215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</row>
    <row r="31" spans="1:17" x14ac:dyDescent="0.3">
      <c r="B31" s="132"/>
      <c r="C31" s="132"/>
      <c r="D31" s="215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</row>
    <row r="32" spans="1:17" x14ac:dyDescent="0.3">
      <c r="B32" s="132"/>
      <c r="C32" s="132"/>
      <c r="D32" s="215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</row>
    <row r="33" spans="2:17" x14ac:dyDescent="0.3">
      <c r="B33" s="132"/>
      <c r="C33" s="132"/>
      <c r="D33" s="215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</row>
    <row r="34" spans="2:17" x14ac:dyDescent="0.3">
      <c r="B34" s="132"/>
      <c r="C34" s="132"/>
      <c r="D34" s="215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</row>
    <row r="35" spans="2:17" x14ac:dyDescent="0.3">
      <c r="B35" s="132"/>
      <c r="C35" s="132"/>
      <c r="D35" s="215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</row>
    <row r="36" spans="2:17" x14ac:dyDescent="0.3">
      <c r="B36" s="132"/>
      <c r="C36" s="132"/>
      <c r="D36" s="215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</row>
    <row r="37" spans="2:17" x14ac:dyDescent="0.3">
      <c r="B37" s="132"/>
      <c r="C37" s="132"/>
      <c r="D37" s="215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</row>
    <row r="38" spans="2:17" x14ac:dyDescent="0.3">
      <c r="B38" s="132"/>
      <c r="C38" s="132"/>
      <c r="D38" s="215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</row>
    <row r="39" spans="2:17" x14ac:dyDescent="0.3">
      <c r="B39" s="132"/>
      <c r="C39" s="132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</row>
    <row r="40" spans="2:17" x14ac:dyDescent="0.3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</row>
    <row r="41" spans="2:17" x14ac:dyDescent="0.3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</row>
    <row r="42" spans="2:17" x14ac:dyDescent="0.3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</row>
    <row r="43" spans="2:17" x14ac:dyDescent="0.3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2:17" x14ac:dyDescent="0.3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</row>
    <row r="45" spans="2:17" x14ac:dyDescent="0.3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</row>
    <row r="46" spans="2:17" x14ac:dyDescent="0.3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</row>
    <row r="47" spans="2:17" x14ac:dyDescent="0.3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</row>
    <row r="48" spans="2:17" x14ac:dyDescent="0.3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</row>
    <row r="49" spans="2:17" x14ac:dyDescent="0.3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</row>
    <row r="50" spans="2:17" x14ac:dyDescent="0.3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</row>
    <row r="51" spans="2:17" x14ac:dyDescent="0.3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</row>
    <row r="52" spans="2:17" x14ac:dyDescent="0.3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</row>
    <row r="53" spans="2:17" x14ac:dyDescent="0.3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</row>
    <row r="54" spans="2:17" x14ac:dyDescent="0.3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</row>
    <row r="55" spans="2:17" x14ac:dyDescent="0.3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</row>
    <row r="56" spans="2:17" x14ac:dyDescent="0.3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</row>
    <row r="57" spans="2:17" x14ac:dyDescent="0.3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</row>
    <row r="58" spans="2:17" x14ac:dyDescent="0.3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</row>
    <row r="59" spans="2:17" x14ac:dyDescent="0.3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</row>
    <row r="60" spans="2:17" x14ac:dyDescent="0.3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</row>
    <row r="61" spans="2:17" x14ac:dyDescent="0.3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</row>
    <row r="62" spans="2:17" x14ac:dyDescent="0.3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</row>
    <row r="63" spans="2:17" x14ac:dyDescent="0.3">
      <c r="B63" s="103"/>
      <c r="C63" s="103"/>
      <c r="D63" s="103"/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</row>
    <row r="64" spans="2:17" x14ac:dyDescent="0.3">
      <c r="B64" s="103"/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3"/>
      <c r="P64" s="103"/>
      <c r="Q64" s="103"/>
    </row>
    <row r="65" spans="2:17" x14ac:dyDescent="0.3">
      <c r="B65" s="103"/>
      <c r="C65" s="103"/>
      <c r="D65" s="103"/>
      <c r="E65" s="103"/>
      <c r="F65" s="103"/>
      <c r="G65" s="103"/>
      <c r="H65" s="103"/>
      <c r="I65" s="103"/>
      <c r="J65" s="103"/>
      <c r="K65" s="103"/>
      <c r="L65" s="103"/>
      <c r="M65" s="103"/>
      <c r="N65" s="103"/>
      <c r="O65" s="103"/>
      <c r="P65" s="103"/>
      <c r="Q65" s="103"/>
    </row>
    <row r="66" spans="2:17" x14ac:dyDescent="0.3">
      <c r="B66" s="103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</row>
    <row r="67" spans="2:17" x14ac:dyDescent="0.3"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103"/>
      <c r="P67" s="103"/>
      <c r="Q67" s="103"/>
    </row>
    <row r="68" spans="2:17" x14ac:dyDescent="0.3">
      <c r="B68" s="103"/>
      <c r="C68" s="103"/>
      <c r="D68" s="103"/>
      <c r="E68" s="103"/>
      <c r="F68" s="103"/>
      <c r="G68" s="103"/>
      <c r="H68" s="103"/>
      <c r="I68" s="103"/>
      <c r="J68" s="103"/>
      <c r="K68" s="103"/>
      <c r="L68" s="103"/>
      <c r="M68" s="103"/>
      <c r="N68" s="103"/>
      <c r="O68" s="103"/>
      <c r="P68" s="103"/>
      <c r="Q68" s="103"/>
    </row>
    <row r="69" spans="2:17" x14ac:dyDescent="0.3"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103"/>
      <c r="P69" s="103"/>
      <c r="Q69" s="103"/>
    </row>
    <row r="70" spans="2:17" x14ac:dyDescent="0.3"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  <c r="Q70" s="103"/>
    </row>
    <row r="71" spans="2:17" x14ac:dyDescent="0.3">
      <c r="B71" s="103"/>
      <c r="C71" s="103"/>
      <c r="D71" s="103"/>
      <c r="E71" s="103"/>
      <c r="F71" s="103"/>
      <c r="G71" s="103"/>
      <c r="H71" s="103"/>
      <c r="I71" s="103"/>
      <c r="J71" s="103"/>
      <c r="K71" s="103"/>
      <c r="L71" s="103"/>
      <c r="M71" s="103"/>
      <c r="N71" s="103"/>
      <c r="O71" s="103"/>
      <c r="P71" s="103"/>
      <c r="Q71" s="103"/>
    </row>
    <row r="72" spans="2:17" x14ac:dyDescent="0.3">
      <c r="B72" s="103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</row>
    <row r="73" spans="2:17" x14ac:dyDescent="0.3">
      <c r="B73" s="103"/>
      <c r="C73" s="103"/>
      <c r="D73" s="103"/>
      <c r="E73" s="103"/>
      <c r="F73" s="103"/>
      <c r="G73" s="103"/>
      <c r="H73" s="103"/>
      <c r="I73" s="103"/>
      <c r="J73" s="103"/>
      <c r="K73" s="103"/>
      <c r="L73" s="103"/>
      <c r="M73" s="103"/>
      <c r="N73" s="103"/>
      <c r="O73" s="103"/>
      <c r="P73" s="103"/>
      <c r="Q73" s="103"/>
    </row>
    <row r="74" spans="2:17" x14ac:dyDescent="0.3"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</row>
    <row r="75" spans="2:17" x14ac:dyDescent="0.3"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2:17" x14ac:dyDescent="0.3"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</row>
    <row r="77" spans="2:17" x14ac:dyDescent="0.3"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</row>
    <row r="78" spans="2:17" x14ac:dyDescent="0.3"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</row>
    <row r="79" spans="2:17" x14ac:dyDescent="0.3"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</row>
    <row r="80" spans="2:17" x14ac:dyDescent="0.3"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</row>
    <row r="81" spans="2:17" x14ac:dyDescent="0.3"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</row>
    <row r="82" spans="2:17" x14ac:dyDescent="0.3"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</row>
    <row r="83" spans="2:17" x14ac:dyDescent="0.3"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</row>
    <row r="84" spans="2:17" x14ac:dyDescent="0.3"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</row>
    <row r="85" spans="2:17" x14ac:dyDescent="0.3"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</row>
    <row r="86" spans="2:17" x14ac:dyDescent="0.3"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</row>
    <row r="87" spans="2:17" x14ac:dyDescent="0.3"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</row>
    <row r="88" spans="2:17" x14ac:dyDescent="0.3"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</row>
    <row r="89" spans="2:17" x14ac:dyDescent="0.3"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</row>
    <row r="90" spans="2:17" x14ac:dyDescent="0.3"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</row>
    <row r="91" spans="2:17" x14ac:dyDescent="0.3"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</row>
    <row r="92" spans="2:17" x14ac:dyDescent="0.3"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</row>
    <row r="93" spans="2:17" x14ac:dyDescent="0.3"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</row>
    <row r="94" spans="2:17" x14ac:dyDescent="0.3"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</row>
    <row r="95" spans="2:17" x14ac:dyDescent="0.3"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</row>
    <row r="96" spans="2:17" x14ac:dyDescent="0.3"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</row>
    <row r="97" spans="2:17" x14ac:dyDescent="0.3"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</row>
    <row r="98" spans="2:17" x14ac:dyDescent="0.3"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</row>
    <row r="99" spans="2:17" x14ac:dyDescent="0.3"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</row>
    <row r="100" spans="2:17" x14ac:dyDescent="0.3"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</row>
    <row r="101" spans="2:17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</row>
    <row r="102" spans="2:17" x14ac:dyDescent="0.3"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</row>
    <row r="103" spans="2:17" x14ac:dyDescent="0.3"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</row>
    <row r="104" spans="2:17" x14ac:dyDescent="0.3"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</row>
    <row r="105" spans="2:17" x14ac:dyDescent="0.3"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</row>
    <row r="106" spans="2:17" x14ac:dyDescent="0.3"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</row>
    <row r="107" spans="2:17" x14ac:dyDescent="0.3"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</row>
    <row r="108" spans="2:17" x14ac:dyDescent="0.3"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</row>
    <row r="109" spans="2:17" x14ac:dyDescent="0.3"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</row>
    <row r="110" spans="2:17" x14ac:dyDescent="0.3"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</row>
    <row r="111" spans="2:17" x14ac:dyDescent="0.3"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</row>
    <row r="112" spans="2:17" x14ac:dyDescent="0.3"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</row>
    <row r="113" spans="2:17" x14ac:dyDescent="0.3"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</row>
    <row r="114" spans="2:17" x14ac:dyDescent="0.3"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</row>
    <row r="115" spans="2:17" x14ac:dyDescent="0.3"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</row>
    <row r="116" spans="2:17" x14ac:dyDescent="0.3"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</row>
    <row r="117" spans="2:17" x14ac:dyDescent="0.3"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</row>
    <row r="118" spans="2:17" x14ac:dyDescent="0.3"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</row>
    <row r="119" spans="2:17" x14ac:dyDescent="0.3"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</row>
    <row r="120" spans="2:17" x14ac:dyDescent="0.3"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</row>
    <row r="121" spans="2:17" x14ac:dyDescent="0.3"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</row>
    <row r="122" spans="2:17" x14ac:dyDescent="0.3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</row>
    <row r="123" spans="2:17" x14ac:dyDescent="0.3"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</row>
    <row r="124" spans="2:17" x14ac:dyDescent="0.3"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</row>
    <row r="125" spans="2:17" x14ac:dyDescent="0.3"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</row>
    <row r="126" spans="2:17" x14ac:dyDescent="0.3"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</row>
    <row r="127" spans="2:17" x14ac:dyDescent="0.3"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</row>
    <row r="128" spans="2:17" x14ac:dyDescent="0.3"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</row>
    <row r="129" spans="2:17" x14ac:dyDescent="0.3"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</row>
    <row r="130" spans="2:17" x14ac:dyDescent="0.3"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</row>
    <row r="131" spans="2:17" x14ac:dyDescent="0.3"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</row>
    <row r="132" spans="2:17" x14ac:dyDescent="0.3"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</row>
    <row r="133" spans="2:17" x14ac:dyDescent="0.3"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</row>
    <row r="134" spans="2:17" x14ac:dyDescent="0.3"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</row>
    <row r="135" spans="2:17" x14ac:dyDescent="0.3"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</row>
    <row r="136" spans="2:17" x14ac:dyDescent="0.3"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</row>
    <row r="137" spans="2:17" x14ac:dyDescent="0.3"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</row>
    <row r="138" spans="2:17" x14ac:dyDescent="0.3"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</row>
    <row r="139" spans="2:17" x14ac:dyDescent="0.3"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</row>
    <row r="140" spans="2:17" x14ac:dyDescent="0.3"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</row>
    <row r="141" spans="2:17" x14ac:dyDescent="0.3"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</row>
    <row r="142" spans="2:17" x14ac:dyDescent="0.3"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</row>
    <row r="143" spans="2:17" x14ac:dyDescent="0.3"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</row>
    <row r="144" spans="2:17" x14ac:dyDescent="0.3"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</row>
    <row r="145" spans="2:17" x14ac:dyDescent="0.3"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</row>
    <row r="146" spans="2:17" x14ac:dyDescent="0.3"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</row>
    <row r="147" spans="2:17" x14ac:dyDescent="0.3"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</row>
    <row r="148" spans="2:17" x14ac:dyDescent="0.3"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</row>
    <row r="149" spans="2:17" x14ac:dyDescent="0.3"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</row>
    <row r="150" spans="2:17" x14ac:dyDescent="0.3"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</row>
    <row r="151" spans="2:17" x14ac:dyDescent="0.3"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</row>
    <row r="152" spans="2:17" x14ac:dyDescent="0.3"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</row>
    <row r="153" spans="2:17" x14ac:dyDescent="0.3"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</row>
    <row r="154" spans="2:17" x14ac:dyDescent="0.3"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</row>
    <row r="155" spans="2:17" x14ac:dyDescent="0.3"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</row>
    <row r="156" spans="2:17" x14ac:dyDescent="0.3"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</row>
    <row r="157" spans="2:17" x14ac:dyDescent="0.3"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</row>
    <row r="158" spans="2:17" x14ac:dyDescent="0.3"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</row>
    <row r="159" spans="2:17" x14ac:dyDescent="0.3"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</row>
    <row r="160" spans="2:17" x14ac:dyDescent="0.3"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</row>
    <row r="161" spans="2:17" x14ac:dyDescent="0.3"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</row>
    <row r="162" spans="2:17" x14ac:dyDescent="0.3"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</row>
    <row r="163" spans="2:17" x14ac:dyDescent="0.3"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</row>
    <row r="164" spans="2:17" x14ac:dyDescent="0.3"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</row>
    <row r="165" spans="2:17" x14ac:dyDescent="0.3"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</row>
    <row r="166" spans="2:17" x14ac:dyDescent="0.3"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</row>
    <row r="167" spans="2:17" x14ac:dyDescent="0.3"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</row>
    <row r="168" spans="2:17" x14ac:dyDescent="0.3"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</row>
    <row r="169" spans="2:17" x14ac:dyDescent="0.3"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</row>
    <row r="170" spans="2:17" x14ac:dyDescent="0.3"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</row>
    <row r="171" spans="2:17" x14ac:dyDescent="0.3"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</row>
    <row r="172" spans="2:17" x14ac:dyDescent="0.3"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</row>
    <row r="173" spans="2:17" x14ac:dyDescent="0.3"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</row>
    <row r="174" spans="2:17" x14ac:dyDescent="0.3"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</row>
    <row r="175" spans="2:17" x14ac:dyDescent="0.3"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</row>
    <row r="176" spans="2:17" x14ac:dyDescent="0.3"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</row>
    <row r="177" spans="2:17" x14ac:dyDescent="0.3"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</row>
    <row r="178" spans="2:17" x14ac:dyDescent="0.3"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</row>
    <row r="179" spans="2:17" x14ac:dyDescent="0.3"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</row>
    <row r="180" spans="2:17" x14ac:dyDescent="0.3"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</row>
    <row r="181" spans="2:17" x14ac:dyDescent="0.3"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</row>
    <row r="182" spans="2:17" x14ac:dyDescent="0.3"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</row>
    <row r="183" spans="2:17" x14ac:dyDescent="0.3"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</row>
    <row r="184" spans="2:17" x14ac:dyDescent="0.3"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</row>
    <row r="185" spans="2:17" x14ac:dyDescent="0.3"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</row>
    <row r="186" spans="2:17" x14ac:dyDescent="0.3"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</row>
    <row r="187" spans="2:17" x14ac:dyDescent="0.3"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</row>
    <row r="188" spans="2:17" x14ac:dyDescent="0.3"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</row>
    <row r="189" spans="2:17" x14ac:dyDescent="0.3"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</row>
    <row r="190" spans="2:17" x14ac:dyDescent="0.3"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</row>
    <row r="191" spans="2:17" x14ac:dyDescent="0.3"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</row>
    <row r="192" spans="2:17" x14ac:dyDescent="0.3"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</row>
    <row r="193" spans="2:17" x14ac:dyDescent="0.3"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</row>
    <row r="194" spans="2:17" x14ac:dyDescent="0.3"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</row>
    <row r="195" spans="2:17" x14ac:dyDescent="0.3"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</row>
    <row r="196" spans="2:17" x14ac:dyDescent="0.3"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</row>
    <row r="197" spans="2:17" x14ac:dyDescent="0.3"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</row>
    <row r="198" spans="2:17" x14ac:dyDescent="0.3"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</row>
    <row r="199" spans="2:17" x14ac:dyDescent="0.3"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</row>
    <row r="200" spans="2:17" x14ac:dyDescent="0.3"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</row>
    <row r="201" spans="2:17" x14ac:dyDescent="0.3"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</row>
    <row r="202" spans="2:17" x14ac:dyDescent="0.3"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</row>
    <row r="203" spans="2:17" x14ac:dyDescent="0.3"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</row>
    <row r="204" spans="2:17" x14ac:dyDescent="0.3"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</row>
    <row r="205" spans="2:17" x14ac:dyDescent="0.3"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</row>
    <row r="206" spans="2:17" x14ac:dyDescent="0.3"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</row>
    <row r="207" spans="2:17" x14ac:dyDescent="0.3"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</row>
    <row r="208" spans="2:17" x14ac:dyDescent="0.3"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</row>
    <row r="209" spans="2:17" x14ac:dyDescent="0.3"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</row>
    <row r="210" spans="2:17" x14ac:dyDescent="0.3"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</row>
    <row r="211" spans="2:17" x14ac:dyDescent="0.3"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</row>
    <row r="212" spans="2:17" x14ac:dyDescent="0.3"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</row>
    <row r="213" spans="2:17" x14ac:dyDescent="0.3"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</row>
    <row r="214" spans="2:17" x14ac:dyDescent="0.3"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</row>
    <row r="215" spans="2:17" x14ac:dyDescent="0.3"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</row>
    <row r="216" spans="2:17" x14ac:dyDescent="0.3"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</row>
    <row r="217" spans="2:17" x14ac:dyDescent="0.3"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</row>
    <row r="218" spans="2:17" x14ac:dyDescent="0.3"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</row>
    <row r="219" spans="2:17" x14ac:dyDescent="0.3"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</row>
    <row r="220" spans="2:17" x14ac:dyDescent="0.3"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</row>
    <row r="221" spans="2:17" x14ac:dyDescent="0.3"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</row>
    <row r="222" spans="2:17" x14ac:dyDescent="0.3"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</row>
    <row r="223" spans="2:17" x14ac:dyDescent="0.3"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</row>
    <row r="224" spans="2:17" x14ac:dyDescent="0.3"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</row>
    <row r="225" spans="2:17" x14ac:dyDescent="0.3"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</row>
    <row r="226" spans="2:17" x14ac:dyDescent="0.3"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</row>
    <row r="227" spans="2:17" x14ac:dyDescent="0.3"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</row>
    <row r="228" spans="2:17" x14ac:dyDescent="0.3"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</row>
    <row r="229" spans="2:17" x14ac:dyDescent="0.3"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</row>
    <row r="230" spans="2:17" x14ac:dyDescent="0.3"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</row>
    <row r="231" spans="2:17" x14ac:dyDescent="0.3"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</row>
    <row r="232" spans="2:17" x14ac:dyDescent="0.3"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</row>
    <row r="233" spans="2:17" x14ac:dyDescent="0.3"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</row>
    <row r="234" spans="2:17" x14ac:dyDescent="0.3"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</row>
    <row r="235" spans="2:17" x14ac:dyDescent="0.3"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</row>
    <row r="236" spans="2:17" x14ac:dyDescent="0.3"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</row>
    <row r="237" spans="2:17" x14ac:dyDescent="0.3"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</row>
    <row r="238" spans="2:17" x14ac:dyDescent="0.3"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</row>
    <row r="239" spans="2:17" x14ac:dyDescent="0.3"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</row>
    <row r="240" spans="2:17" x14ac:dyDescent="0.3"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</row>
    <row r="241" spans="2:17" x14ac:dyDescent="0.3"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</row>
    <row r="242" spans="2:17" x14ac:dyDescent="0.3"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</row>
    <row r="243" spans="2:17" x14ac:dyDescent="0.3"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</row>
    <row r="244" spans="2:17" x14ac:dyDescent="0.3"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</row>
    <row r="245" spans="2:17" x14ac:dyDescent="0.3"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</row>
    <row r="246" spans="2:17" x14ac:dyDescent="0.3"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</row>
    <row r="247" spans="2:17" x14ac:dyDescent="0.3"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</row>
    <row r="248" spans="2:17" x14ac:dyDescent="0.3"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dcterms:created xsi:type="dcterms:W3CDTF">2020-02-21T12:14:52Z</dcterms:created>
  <dcterms:modified xsi:type="dcterms:W3CDTF">2020-02-28T16:44:22Z</dcterms:modified>
</cp:coreProperties>
</file>