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melnychuk\Desktop\"/>
    </mc:Choice>
  </mc:AlternateContent>
  <bookViews>
    <workbookView xWindow="120" yWindow="45" windowWidth="15480" windowHeight="11640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AVGRATE_DETAIL" sheetId="62" state="hidden" r:id="rId59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#REF!</definedName>
    <definedName name="DKRGUAR">'DKR2'!#REF!</definedName>
    <definedName name="DKRSTATE">'DKR2'!$A$8</definedName>
    <definedName name="DKT">'DKT1'!$A$7</definedName>
    <definedName name="DMLMLR">#REF!</definedName>
    <definedName name="DREPORTDATE">#REF!</definedName>
    <definedName name="DRUN">#REF!</definedName>
    <definedName name="DSESSION">#REF!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#REF!</definedName>
    <definedName name="REPORT_REGIME">#REF!</definedName>
    <definedName name="SRATED">SRATE!$A$7</definedName>
    <definedName name="STRMAXDATE">#REF!</definedName>
    <definedName name="STRPRESENTDATE">#REF!</definedName>
    <definedName name="VALUAH">#REF!</definedName>
    <definedName name="VALUSD">#REF!</definedName>
    <definedName name="VALVAL">#REF!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J61" i="56" l="1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27" i="49"/>
  <c r="F127" i="49"/>
  <c r="E127" i="49"/>
  <c r="D127" i="49"/>
  <c r="C127" i="49"/>
  <c r="B127" i="49"/>
  <c r="G124" i="49"/>
  <c r="F124" i="49"/>
  <c r="E124" i="49"/>
  <c r="D124" i="49"/>
  <c r="C124" i="49"/>
  <c r="B124" i="49"/>
  <c r="G116" i="49"/>
  <c r="F116" i="49"/>
  <c r="E116" i="49"/>
  <c r="D116" i="49"/>
  <c r="C116" i="49"/>
  <c r="B116" i="49"/>
  <c r="G113" i="49"/>
  <c r="F113" i="49"/>
  <c r="E113" i="49"/>
  <c r="D113" i="49"/>
  <c r="C113" i="49"/>
  <c r="C105" i="49" s="1"/>
  <c r="B113" i="49"/>
  <c r="G106" i="49"/>
  <c r="F106" i="49"/>
  <c r="F105" i="49" s="1"/>
  <c r="E106" i="49"/>
  <c r="E105" i="49" s="1"/>
  <c r="D106" i="49"/>
  <c r="C106" i="49"/>
  <c r="B106" i="49"/>
  <c r="B105" i="49" s="1"/>
  <c r="G105" i="49"/>
  <c r="D105" i="49"/>
  <c r="G103" i="49"/>
  <c r="F103" i="49"/>
  <c r="E103" i="49"/>
  <c r="D103" i="49"/>
  <c r="C103" i="49"/>
  <c r="B103" i="49"/>
  <c r="G95" i="49"/>
  <c r="F95" i="49"/>
  <c r="E95" i="49"/>
  <c r="D95" i="49"/>
  <c r="D86" i="49" s="1"/>
  <c r="D85" i="49" s="1"/>
  <c r="C95" i="49"/>
  <c r="C86" i="49" s="1"/>
  <c r="C85" i="49" s="1"/>
  <c r="B95" i="49"/>
  <c r="G87" i="49"/>
  <c r="F87" i="49"/>
  <c r="F86" i="49" s="1"/>
  <c r="F85" i="49" s="1"/>
  <c r="E87" i="49"/>
  <c r="E86" i="49" s="1"/>
  <c r="D87" i="49"/>
  <c r="C87" i="49"/>
  <c r="B87" i="49"/>
  <c r="B86" i="49" s="1"/>
  <c r="B85" i="49" s="1"/>
  <c r="G86" i="49"/>
  <c r="G85" i="49" s="1"/>
  <c r="E85" i="49"/>
  <c r="G83" i="49"/>
  <c r="F83" i="49"/>
  <c r="E83" i="49"/>
  <c r="D83" i="49"/>
  <c r="C83" i="49"/>
  <c r="B83" i="49"/>
  <c r="G73" i="49"/>
  <c r="F73" i="49"/>
  <c r="E73" i="49"/>
  <c r="D73" i="49"/>
  <c r="C73" i="49"/>
  <c r="B73" i="49"/>
  <c r="G67" i="49"/>
  <c r="F67" i="49"/>
  <c r="E67" i="49"/>
  <c r="D67" i="49"/>
  <c r="C67" i="49"/>
  <c r="B67" i="49"/>
  <c r="G56" i="49"/>
  <c r="F56" i="49"/>
  <c r="E56" i="49"/>
  <c r="E47" i="49" s="1"/>
  <c r="D56" i="49"/>
  <c r="C56" i="49"/>
  <c r="B56" i="49"/>
  <c r="G48" i="49"/>
  <c r="G47" i="49" s="1"/>
  <c r="F48" i="49"/>
  <c r="E48" i="49"/>
  <c r="D48" i="49"/>
  <c r="D47" i="49" s="1"/>
  <c r="C48" i="49"/>
  <c r="C47" i="49" s="1"/>
  <c r="B48" i="49"/>
  <c r="F47" i="49"/>
  <c r="F7" i="49" s="1"/>
  <c r="B47" i="49"/>
  <c r="G45" i="49"/>
  <c r="F45" i="49"/>
  <c r="E45" i="49"/>
  <c r="D45" i="49"/>
  <c r="C45" i="49"/>
  <c r="C8" i="49" s="1"/>
  <c r="C7" i="49" s="1"/>
  <c r="C6" i="49" s="1"/>
  <c r="B45" i="49"/>
  <c r="G9" i="49"/>
  <c r="F9" i="49"/>
  <c r="F8" i="49" s="1"/>
  <c r="E9" i="49"/>
  <c r="E8" i="49" s="1"/>
  <c r="E7" i="49" s="1"/>
  <c r="E6" i="49" s="1"/>
  <c r="D9" i="49"/>
  <c r="C9" i="49"/>
  <c r="B9" i="49"/>
  <c r="B8" i="49" s="1"/>
  <c r="G8" i="49"/>
  <c r="G7" i="49" s="1"/>
  <c r="G6" i="49" s="1"/>
  <c r="D8" i="49"/>
  <c r="D7" i="49" s="1"/>
  <c r="D6" i="49" s="1"/>
  <c r="B7" i="49"/>
  <c r="G127" i="48"/>
  <c r="F127" i="48"/>
  <c r="E127" i="48"/>
  <c r="D127" i="48"/>
  <c r="C127" i="48"/>
  <c r="B127" i="48"/>
  <c r="G124" i="48"/>
  <c r="F124" i="48"/>
  <c r="E124" i="48"/>
  <c r="D124" i="48"/>
  <c r="C124" i="48"/>
  <c r="B124" i="48"/>
  <c r="G116" i="48"/>
  <c r="F116" i="48"/>
  <c r="E116" i="48"/>
  <c r="D116" i="48"/>
  <c r="C116" i="48"/>
  <c r="B116" i="48"/>
  <c r="G113" i="48"/>
  <c r="F113" i="48"/>
  <c r="E113" i="48"/>
  <c r="D113" i="48"/>
  <c r="C113" i="48"/>
  <c r="B113" i="48"/>
  <c r="G106" i="48"/>
  <c r="F106" i="48"/>
  <c r="E106" i="48"/>
  <c r="E105" i="48" s="1"/>
  <c r="D106" i="48"/>
  <c r="D105" i="48" s="1"/>
  <c r="C106" i="48"/>
  <c r="B106" i="48"/>
  <c r="G105" i="48"/>
  <c r="F105" i="48"/>
  <c r="C105" i="48"/>
  <c r="B105" i="48"/>
  <c r="G103" i="48"/>
  <c r="F103" i="48"/>
  <c r="E103" i="48"/>
  <c r="D103" i="48"/>
  <c r="C103" i="48"/>
  <c r="B103" i="48"/>
  <c r="G95" i="48"/>
  <c r="F95" i="48"/>
  <c r="E95" i="48"/>
  <c r="D95" i="48"/>
  <c r="C95" i="48"/>
  <c r="C86" i="48" s="1"/>
  <c r="C85" i="48" s="1"/>
  <c r="B95" i="48"/>
  <c r="B86" i="48" s="1"/>
  <c r="B85" i="48" s="1"/>
  <c r="G87" i="48"/>
  <c r="F87" i="48"/>
  <c r="E87" i="48"/>
  <c r="E86" i="48" s="1"/>
  <c r="D87" i="48"/>
  <c r="D86" i="48" s="1"/>
  <c r="D85" i="48" s="1"/>
  <c r="C87" i="48"/>
  <c r="B87" i="48"/>
  <c r="G86" i="48"/>
  <c r="G85" i="48" s="1"/>
  <c r="F86" i="48"/>
  <c r="F85" i="48" s="1"/>
  <c r="F6" i="48" s="1"/>
  <c r="E85" i="48"/>
  <c r="G83" i="48"/>
  <c r="F83" i="48"/>
  <c r="E83" i="48"/>
  <c r="D83" i="48"/>
  <c r="C83" i="48"/>
  <c r="B83" i="48"/>
  <c r="G73" i="48"/>
  <c r="F73" i="48"/>
  <c r="E73" i="48"/>
  <c r="D73" i="48"/>
  <c r="C73" i="48"/>
  <c r="B73" i="48"/>
  <c r="G67" i="48"/>
  <c r="F67" i="48"/>
  <c r="E67" i="48"/>
  <c r="D67" i="48"/>
  <c r="C67" i="48"/>
  <c r="B67" i="48"/>
  <c r="G56" i="48"/>
  <c r="F56" i="48"/>
  <c r="E56" i="48"/>
  <c r="D56" i="48"/>
  <c r="C56" i="48"/>
  <c r="B56" i="48"/>
  <c r="G48" i="48"/>
  <c r="G47" i="48" s="1"/>
  <c r="F48" i="48"/>
  <c r="F47" i="48" s="1"/>
  <c r="E48" i="48"/>
  <c r="D48" i="48"/>
  <c r="C48" i="48"/>
  <c r="C47" i="48" s="1"/>
  <c r="B48" i="48"/>
  <c r="B47" i="48" s="1"/>
  <c r="E47" i="48"/>
  <c r="E7" i="48" s="1"/>
  <c r="D47" i="48"/>
  <c r="D7" i="48" s="1"/>
  <c r="G45" i="48"/>
  <c r="F45" i="48"/>
  <c r="E45" i="48"/>
  <c r="D45" i="48"/>
  <c r="C45" i="48"/>
  <c r="B45" i="48"/>
  <c r="G9" i="48"/>
  <c r="F9" i="48"/>
  <c r="E9" i="48"/>
  <c r="E8" i="48" s="1"/>
  <c r="D9" i="48"/>
  <c r="D8" i="48" s="1"/>
  <c r="C9" i="48"/>
  <c r="B9" i="48"/>
  <c r="G8" i="48"/>
  <c r="G7" i="48" s="1"/>
  <c r="F8" i="48"/>
  <c r="F7" i="48" s="1"/>
  <c r="C8" i="48"/>
  <c r="C7" i="48" s="1"/>
  <c r="C6" i="48" s="1"/>
  <c r="B8" i="48"/>
  <c r="B7" i="48" s="1"/>
  <c r="G6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4" i="47"/>
  <c r="G20" i="46"/>
  <c r="F20" i="46"/>
  <c r="E20" i="46"/>
  <c r="D20" i="46"/>
  <c r="D18" i="46" s="1"/>
  <c r="C20" i="46"/>
  <c r="B20" i="46"/>
  <c r="A20" i="46"/>
  <c r="G19" i="46"/>
  <c r="G18" i="46" s="1"/>
  <c r="F19" i="46"/>
  <c r="E19" i="46"/>
  <c r="D19" i="46"/>
  <c r="C19" i="46"/>
  <c r="C18" i="46" s="1"/>
  <c r="B19" i="46"/>
  <c r="A19" i="46"/>
  <c r="F18" i="46"/>
  <c r="E18" i="46"/>
  <c r="B18" i="46"/>
  <c r="G17" i="46"/>
  <c r="F17" i="46"/>
  <c r="E17" i="46"/>
  <c r="D17" i="46"/>
  <c r="C17" i="46"/>
  <c r="B17" i="46"/>
  <c r="G14" i="46"/>
  <c r="F14" i="46"/>
  <c r="F12" i="46" s="1"/>
  <c r="E14" i="46"/>
  <c r="D14" i="46"/>
  <c r="C14" i="46"/>
  <c r="B14" i="46"/>
  <c r="B12" i="46" s="1"/>
  <c r="A14" i="46"/>
  <c r="G13" i="46"/>
  <c r="F13" i="46"/>
  <c r="E13" i="46"/>
  <c r="D13" i="46"/>
  <c r="D12" i="46" s="1"/>
  <c r="C13" i="46"/>
  <c r="B13" i="46"/>
  <c r="A13" i="46"/>
  <c r="G12" i="46"/>
  <c r="C12" i="46"/>
  <c r="G11" i="46"/>
  <c r="F11" i="46"/>
  <c r="E11" i="46"/>
  <c r="D11" i="46"/>
  <c r="C11" i="46"/>
  <c r="B11" i="46"/>
  <c r="G8" i="46"/>
  <c r="F8" i="46"/>
  <c r="E8" i="46"/>
  <c r="D8" i="46"/>
  <c r="D6" i="46" s="1"/>
  <c r="C8" i="46"/>
  <c r="B8" i="46"/>
  <c r="A8" i="46"/>
  <c r="G7" i="46"/>
  <c r="F7" i="46"/>
  <c r="E7" i="46"/>
  <c r="D7" i="46"/>
  <c r="C7" i="46"/>
  <c r="B7" i="46"/>
  <c r="A7" i="46"/>
  <c r="E6" i="46"/>
  <c r="B6" i="46"/>
  <c r="G5" i="46"/>
  <c r="F5" i="46"/>
  <c r="E5" i="46"/>
  <c r="D5" i="46"/>
  <c r="C5" i="46"/>
  <c r="B5" i="46"/>
  <c r="G20" i="43"/>
  <c r="F20" i="43"/>
  <c r="F18" i="43" s="1"/>
  <c r="E20" i="43"/>
  <c r="D20" i="43"/>
  <c r="C20" i="43"/>
  <c r="B20" i="43"/>
  <c r="B18" i="43" s="1"/>
  <c r="A20" i="43"/>
  <c r="G19" i="43"/>
  <c r="F19" i="43"/>
  <c r="E19" i="43"/>
  <c r="E18" i="43" s="1"/>
  <c r="D19" i="43"/>
  <c r="D18" i="43" s="1"/>
  <c r="C19" i="43"/>
  <c r="B19" i="43"/>
  <c r="A19" i="43"/>
  <c r="G18" i="43"/>
  <c r="C18" i="43"/>
  <c r="G17" i="43"/>
  <c r="F17" i="43"/>
  <c r="E17" i="43"/>
  <c r="D17" i="43"/>
  <c r="C17" i="43"/>
  <c r="B17" i="43"/>
  <c r="G14" i="43"/>
  <c r="F14" i="43"/>
  <c r="E14" i="43"/>
  <c r="D14" i="43"/>
  <c r="D12" i="43" s="1"/>
  <c r="C14" i="43"/>
  <c r="B14" i="43"/>
  <c r="B12" i="43" s="1"/>
  <c r="A14" i="43"/>
  <c r="G13" i="43"/>
  <c r="G12" i="43" s="1"/>
  <c r="F13" i="43"/>
  <c r="E13" i="43"/>
  <c r="D13" i="43"/>
  <c r="C13" i="43"/>
  <c r="C12" i="43" s="1"/>
  <c r="B13" i="43"/>
  <c r="A13" i="43"/>
  <c r="F12" i="43"/>
  <c r="E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 s="1"/>
  <c r="F7" i="43"/>
  <c r="E7" i="43"/>
  <c r="D7" i="43"/>
  <c r="C7" i="43"/>
  <c r="B7" i="43"/>
  <c r="A7" i="43"/>
  <c r="D6" i="43"/>
  <c r="C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G4" i="40"/>
  <c r="A4" i="40" s="1"/>
  <c r="D17" i="36"/>
  <c r="C17" i="36"/>
  <c r="C8" i="36" s="1"/>
  <c r="B17" i="36"/>
  <c r="D9" i="36"/>
  <c r="C9" i="36"/>
  <c r="B9" i="36"/>
  <c r="B8" i="36" s="1"/>
  <c r="D8" i="36"/>
  <c r="D6" i="36"/>
  <c r="A3" i="36"/>
  <c r="A2" i="36"/>
  <c r="A1" i="36"/>
  <c r="D7" i="35"/>
  <c r="C7" i="35"/>
  <c r="B7" i="35"/>
  <c r="D5" i="35"/>
  <c r="A2" i="35"/>
  <c r="D114" i="31"/>
  <c r="C114" i="31"/>
  <c r="B114" i="31"/>
  <c r="D111" i="31"/>
  <c r="C111" i="31"/>
  <c r="B111" i="31"/>
  <c r="D108" i="31"/>
  <c r="C108" i="31"/>
  <c r="B108" i="31"/>
  <c r="D106" i="31"/>
  <c r="C106" i="31"/>
  <c r="B106" i="31"/>
  <c r="D99" i="31"/>
  <c r="D98" i="31" s="1"/>
  <c r="C99" i="31"/>
  <c r="B99" i="31"/>
  <c r="C98" i="31"/>
  <c r="D96" i="31"/>
  <c r="C96" i="31"/>
  <c r="B96" i="31"/>
  <c r="D88" i="31"/>
  <c r="C88" i="31"/>
  <c r="B88" i="31"/>
  <c r="D82" i="31"/>
  <c r="C82" i="31"/>
  <c r="B82" i="31"/>
  <c r="D71" i="31"/>
  <c r="C71" i="31"/>
  <c r="B71" i="31"/>
  <c r="D63" i="31"/>
  <c r="C63" i="31"/>
  <c r="B63" i="31"/>
  <c r="B62" i="31"/>
  <c r="D59" i="31"/>
  <c r="C59" i="31"/>
  <c r="B59" i="31"/>
  <c r="D51" i="31"/>
  <c r="C51" i="31"/>
  <c r="B51" i="31"/>
  <c r="D46" i="31"/>
  <c r="C46" i="31"/>
  <c r="B46" i="31"/>
  <c r="D45" i="31"/>
  <c r="D43" i="31"/>
  <c r="D9" i="31" s="1"/>
  <c r="D8" i="31" s="1"/>
  <c r="C43" i="31"/>
  <c r="B43" i="31"/>
  <c r="D10" i="31"/>
  <c r="C10" i="31"/>
  <c r="C9" i="31" s="1"/>
  <c r="B10" i="31"/>
  <c r="B9" i="31" s="1"/>
  <c r="D114" i="30"/>
  <c r="C114" i="30"/>
  <c r="B114" i="30"/>
  <c r="D111" i="30"/>
  <c r="C111" i="30"/>
  <c r="C98" i="30" s="1"/>
  <c r="B111" i="30"/>
  <c r="D108" i="30"/>
  <c r="C108" i="30"/>
  <c r="B108" i="30"/>
  <c r="D106" i="30"/>
  <c r="C106" i="30"/>
  <c r="B106" i="30"/>
  <c r="D99" i="30"/>
  <c r="D98" i="30" s="1"/>
  <c r="C99" i="30"/>
  <c r="B99" i="30"/>
  <c r="D96" i="30"/>
  <c r="C96" i="30"/>
  <c r="B96" i="30"/>
  <c r="D88" i="30"/>
  <c r="C88" i="30"/>
  <c r="B88" i="30"/>
  <c r="D83" i="30"/>
  <c r="D82" i="30" s="1"/>
  <c r="D81" i="30" s="1"/>
  <c r="C83" i="30"/>
  <c r="B83" i="30"/>
  <c r="C82" i="30"/>
  <c r="C81" i="30"/>
  <c r="D79" i="30"/>
  <c r="C79" i="30"/>
  <c r="B79" i="30"/>
  <c r="D71" i="30"/>
  <c r="C71" i="30"/>
  <c r="B71" i="30"/>
  <c r="D65" i="30"/>
  <c r="D45" i="30" s="1"/>
  <c r="D8" i="30" s="1"/>
  <c r="C65" i="30"/>
  <c r="B65" i="30"/>
  <c r="D54" i="30"/>
  <c r="C54" i="30"/>
  <c r="C45" i="30" s="1"/>
  <c r="B54" i="30"/>
  <c r="D46" i="30"/>
  <c r="C46" i="30"/>
  <c r="B46" i="30"/>
  <c r="B45" i="30" s="1"/>
  <c r="D43" i="30"/>
  <c r="D9" i="30" s="1"/>
  <c r="C43" i="30"/>
  <c r="B43" i="30"/>
  <c r="D10" i="30"/>
  <c r="C10" i="30"/>
  <c r="B10" i="30"/>
  <c r="B9" i="30"/>
  <c r="D23" i="29"/>
  <c r="C23" i="29"/>
  <c r="C18" i="29" s="1"/>
  <c r="B23" i="29"/>
  <c r="D19" i="29"/>
  <c r="C19" i="29"/>
  <c r="B19" i="29"/>
  <c r="B18" i="29" s="1"/>
  <c r="D18" i="29"/>
  <c r="D12" i="29"/>
  <c r="D8" i="29" s="1"/>
  <c r="D7" i="29" s="1"/>
  <c r="C12" i="29"/>
  <c r="B12" i="29"/>
  <c r="D9" i="29"/>
  <c r="C9" i="29"/>
  <c r="B9" i="29"/>
  <c r="B8" i="29"/>
  <c r="B7" i="29" s="1"/>
  <c r="D5" i="29"/>
  <c r="A2" i="29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N27" i="28"/>
  <c r="M27" i="28"/>
  <c r="L27" i="28"/>
  <c r="L26" i="28" s="1"/>
  <c r="K27" i="28"/>
  <c r="K26" i="28" s="1"/>
  <c r="J27" i="28"/>
  <c r="I27" i="28"/>
  <c r="I26" i="28" s="1"/>
  <c r="H27" i="28"/>
  <c r="H26" i="28" s="1"/>
  <c r="G27" i="28"/>
  <c r="G26" i="28" s="1"/>
  <c r="F27" i="28"/>
  <c r="E27" i="28"/>
  <c r="D27" i="28"/>
  <c r="D26" i="28" s="1"/>
  <c r="C27" i="28"/>
  <c r="C26" i="28" s="1"/>
  <c r="B27" i="28"/>
  <c r="N26" i="28"/>
  <c r="M26" i="28"/>
  <c r="J26" i="28"/>
  <c r="F26" i="28"/>
  <c r="E26" i="28"/>
  <c r="B26" i="28"/>
  <c r="N23" i="28"/>
  <c r="N7" i="28" s="1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H33" i="26"/>
  <c r="G33" i="26"/>
  <c r="F33" i="26"/>
  <c r="F24" i="26" s="1"/>
  <c r="E33" i="26"/>
  <c r="D33" i="26"/>
  <c r="C33" i="26"/>
  <c r="B33" i="26"/>
  <c r="B24" i="26" s="1"/>
  <c r="H25" i="26"/>
  <c r="G25" i="26"/>
  <c r="F25" i="26"/>
  <c r="E25" i="26"/>
  <c r="E24" i="26" s="1"/>
  <c r="D25" i="26"/>
  <c r="D24" i="26" s="1"/>
  <c r="C25" i="26"/>
  <c r="B25" i="26"/>
  <c r="H24" i="26"/>
  <c r="G24" i="26"/>
  <c r="C24" i="26"/>
  <c r="H21" i="26"/>
  <c r="H8" i="26"/>
  <c r="G8" i="26"/>
  <c r="F8" i="26"/>
  <c r="E8" i="26"/>
  <c r="D8" i="26"/>
  <c r="C8" i="26"/>
  <c r="B8" i="26"/>
  <c r="H5" i="26"/>
  <c r="D32" i="25"/>
  <c r="D23" i="25" s="1"/>
  <c r="C32" i="25"/>
  <c r="B32" i="25"/>
  <c r="D24" i="25"/>
  <c r="C24" i="25"/>
  <c r="C23" i="25" s="1"/>
  <c r="B24" i="25"/>
  <c r="B23" i="25"/>
  <c r="D7" i="25"/>
  <c r="C7" i="25"/>
  <c r="B7" i="25"/>
  <c r="H29" i="21"/>
  <c r="G29" i="21"/>
  <c r="F29" i="21"/>
  <c r="E29" i="21"/>
  <c r="E20" i="21" s="1"/>
  <c r="D29" i="21"/>
  <c r="C29" i="21"/>
  <c r="B29" i="21"/>
  <c r="H21" i="21"/>
  <c r="G21" i="21"/>
  <c r="G20" i="21" s="1"/>
  <c r="F21" i="21"/>
  <c r="E21" i="21"/>
  <c r="D21" i="21"/>
  <c r="C21" i="21"/>
  <c r="C20" i="21" s="1"/>
  <c r="B21" i="21"/>
  <c r="F20" i="21"/>
  <c r="B20" i="21"/>
  <c r="H17" i="21"/>
  <c r="H7" i="21"/>
  <c r="G7" i="21"/>
  <c r="F7" i="21"/>
  <c r="E7" i="21"/>
  <c r="D7" i="21"/>
  <c r="C7" i="21"/>
  <c r="B7" i="21"/>
  <c r="H4" i="21"/>
  <c r="D31" i="20"/>
  <c r="C31" i="20"/>
  <c r="C22" i="20" s="1"/>
  <c r="B31" i="20"/>
  <c r="D23" i="20"/>
  <c r="C23" i="20"/>
  <c r="B23" i="20"/>
  <c r="D22" i="20"/>
  <c r="D7" i="20"/>
  <c r="C7" i="20"/>
  <c r="B7" i="20"/>
  <c r="D18" i="18"/>
  <c r="D14" i="18" s="1"/>
  <c r="C18" i="18"/>
  <c r="B18" i="18"/>
  <c r="D15" i="18"/>
  <c r="C15" i="18"/>
  <c r="B15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L18" i="13"/>
  <c r="K18" i="13"/>
  <c r="J18" i="13"/>
  <c r="I18" i="13"/>
  <c r="H18" i="13"/>
  <c r="G18" i="13"/>
  <c r="F18" i="13"/>
  <c r="E18" i="13"/>
  <c r="D18" i="13"/>
  <c r="C18" i="13"/>
  <c r="B18" i="13"/>
  <c r="L12" i="13"/>
  <c r="K12" i="13"/>
  <c r="J12" i="13"/>
  <c r="I12" i="13"/>
  <c r="H12" i="13"/>
  <c r="G12" i="13"/>
  <c r="F12" i="13"/>
  <c r="E12" i="13"/>
  <c r="D12" i="13"/>
  <c r="C12" i="13"/>
  <c r="B12" i="13"/>
  <c r="L6" i="13"/>
  <c r="K6" i="13"/>
  <c r="J6" i="13"/>
  <c r="I6" i="13"/>
  <c r="H6" i="13"/>
  <c r="G6" i="13"/>
  <c r="F6" i="13"/>
  <c r="E6" i="13"/>
  <c r="D6" i="13"/>
  <c r="C6" i="13"/>
  <c r="B6" i="13"/>
  <c r="L4" i="13"/>
  <c r="A4" i="13" s="1"/>
  <c r="L20" i="12"/>
  <c r="K20" i="12"/>
  <c r="J20" i="12"/>
  <c r="I20" i="12"/>
  <c r="H20" i="12"/>
  <c r="G20" i="12"/>
  <c r="F20" i="12"/>
  <c r="E20" i="12"/>
  <c r="D20" i="12"/>
  <c r="C20" i="12"/>
  <c r="B20" i="12"/>
  <c r="A20" i="12"/>
  <c r="L19" i="12"/>
  <c r="L18" i="12" s="1"/>
  <c r="K19" i="12"/>
  <c r="K18" i="12" s="1"/>
  <c r="J19" i="12"/>
  <c r="J18" i="12" s="1"/>
  <c r="I19" i="12"/>
  <c r="H19" i="12"/>
  <c r="G19" i="12"/>
  <c r="G18" i="12" s="1"/>
  <c r="F19" i="12"/>
  <c r="F18" i="12" s="1"/>
  <c r="E19" i="12"/>
  <c r="D19" i="12"/>
  <c r="C19" i="12"/>
  <c r="B19" i="12"/>
  <c r="B18" i="12" s="1"/>
  <c r="A19" i="12"/>
  <c r="A18" i="12"/>
  <c r="L17" i="12"/>
  <c r="K17" i="12"/>
  <c r="J17" i="12"/>
  <c r="I17" i="12"/>
  <c r="H17" i="12"/>
  <c r="G17" i="12"/>
  <c r="F17" i="12"/>
  <c r="E17" i="12"/>
  <c r="D17" i="12"/>
  <c r="C17" i="12"/>
  <c r="B17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L13" i="12"/>
  <c r="K13" i="12"/>
  <c r="J13" i="12"/>
  <c r="I13" i="12"/>
  <c r="H13" i="12"/>
  <c r="G13" i="12"/>
  <c r="F13" i="12"/>
  <c r="E13" i="12"/>
  <c r="D13" i="12"/>
  <c r="D12" i="12" s="1"/>
  <c r="C13" i="12"/>
  <c r="B13" i="12"/>
  <c r="B12" i="12" s="1"/>
  <c r="A13" i="12"/>
  <c r="H12" i="12"/>
  <c r="G12" i="12"/>
  <c r="A12" i="12"/>
  <c r="L11" i="12"/>
  <c r="K11" i="12"/>
  <c r="J11" i="12"/>
  <c r="I11" i="12"/>
  <c r="H11" i="12"/>
  <c r="G11" i="12"/>
  <c r="F11" i="12"/>
  <c r="E11" i="12"/>
  <c r="D11" i="12"/>
  <c r="C11" i="12"/>
  <c r="B11" i="12"/>
  <c r="L8" i="12"/>
  <c r="K8" i="12"/>
  <c r="J8" i="12"/>
  <c r="I8" i="12"/>
  <c r="H8" i="12"/>
  <c r="G8" i="12"/>
  <c r="F8" i="12"/>
  <c r="E8" i="12"/>
  <c r="D8" i="12"/>
  <c r="C8" i="12"/>
  <c r="B8" i="12"/>
  <c r="A8" i="12"/>
  <c r="L7" i="12"/>
  <c r="K7" i="12"/>
  <c r="K6" i="12" s="1"/>
  <c r="J7" i="12"/>
  <c r="I7" i="12"/>
  <c r="I6" i="12" s="1"/>
  <c r="H7" i="12"/>
  <c r="H6" i="12" s="1"/>
  <c r="G7" i="12"/>
  <c r="G6" i="12" s="1"/>
  <c r="F7" i="12"/>
  <c r="E7" i="12"/>
  <c r="D7" i="12"/>
  <c r="D6" i="12" s="1"/>
  <c r="C7" i="12"/>
  <c r="C6" i="12" s="1"/>
  <c r="B7" i="12"/>
  <c r="B6" i="12" s="1"/>
  <c r="A7" i="12"/>
  <c r="A6" i="12"/>
  <c r="L5" i="12"/>
  <c r="K5" i="12"/>
  <c r="J5" i="12"/>
  <c r="I5" i="12"/>
  <c r="H5" i="12"/>
  <c r="G5" i="12"/>
  <c r="F5" i="12"/>
  <c r="E5" i="12"/>
  <c r="D5" i="12"/>
  <c r="C5" i="12"/>
  <c r="B5" i="12"/>
  <c r="L18" i="11"/>
  <c r="K18" i="11"/>
  <c r="J18" i="11"/>
  <c r="I18" i="11"/>
  <c r="H18" i="11"/>
  <c r="G18" i="11"/>
  <c r="F18" i="11"/>
  <c r="E18" i="11"/>
  <c r="D18" i="11"/>
  <c r="C18" i="11"/>
  <c r="B18" i="11"/>
  <c r="L12" i="11"/>
  <c r="K12" i="11"/>
  <c r="J12" i="11"/>
  <c r="I12" i="11"/>
  <c r="H12" i="11"/>
  <c r="G12" i="11"/>
  <c r="F12" i="11"/>
  <c r="E12" i="11"/>
  <c r="D12" i="11"/>
  <c r="C12" i="11"/>
  <c r="B12" i="11"/>
  <c r="L6" i="11"/>
  <c r="K6" i="11"/>
  <c r="J6" i="11"/>
  <c r="I6" i="11"/>
  <c r="H6" i="11"/>
  <c r="G6" i="11"/>
  <c r="F6" i="11"/>
  <c r="E6" i="11"/>
  <c r="D6" i="11"/>
  <c r="C6" i="11"/>
  <c r="B6" i="11"/>
  <c r="L4" i="11"/>
  <c r="A4" i="11" s="1"/>
  <c r="L116" i="8"/>
  <c r="K116" i="8"/>
  <c r="J116" i="8"/>
  <c r="I116" i="8"/>
  <c r="H116" i="8"/>
  <c r="G116" i="8"/>
  <c r="F116" i="8"/>
  <c r="E116" i="8"/>
  <c r="D116" i="8"/>
  <c r="C116" i="8"/>
  <c r="B116" i="8"/>
  <c r="L113" i="8"/>
  <c r="K113" i="8"/>
  <c r="J113" i="8"/>
  <c r="I113" i="8"/>
  <c r="H113" i="8"/>
  <c r="G113" i="8"/>
  <c r="F113" i="8"/>
  <c r="E113" i="8"/>
  <c r="D113" i="8"/>
  <c r="C113" i="8"/>
  <c r="B113" i="8"/>
  <c r="L109" i="8"/>
  <c r="K109" i="8"/>
  <c r="J109" i="8"/>
  <c r="I109" i="8"/>
  <c r="H109" i="8"/>
  <c r="G109" i="8"/>
  <c r="F109" i="8"/>
  <c r="E109" i="8"/>
  <c r="D109" i="8"/>
  <c r="C109" i="8"/>
  <c r="B109" i="8"/>
  <c r="L107" i="8"/>
  <c r="K107" i="8"/>
  <c r="J107" i="8"/>
  <c r="I107" i="8"/>
  <c r="H107" i="8"/>
  <c r="G107" i="8"/>
  <c r="F107" i="8"/>
  <c r="E107" i="8"/>
  <c r="D107" i="8"/>
  <c r="C107" i="8"/>
  <c r="B107" i="8"/>
  <c r="L100" i="8"/>
  <c r="K100" i="8"/>
  <c r="J100" i="8"/>
  <c r="I100" i="8"/>
  <c r="H100" i="8"/>
  <c r="H99" i="8" s="1"/>
  <c r="G100" i="8"/>
  <c r="F100" i="8"/>
  <c r="E100" i="8"/>
  <c r="E99" i="8" s="1"/>
  <c r="D100" i="8"/>
  <c r="D99" i="8" s="1"/>
  <c r="C100" i="8"/>
  <c r="B100" i="8"/>
  <c r="F99" i="8"/>
  <c r="B99" i="8"/>
  <c r="L97" i="8"/>
  <c r="K97" i="8"/>
  <c r="J97" i="8"/>
  <c r="I97" i="8"/>
  <c r="H97" i="8"/>
  <c r="G97" i="8"/>
  <c r="F97" i="8"/>
  <c r="E97" i="8"/>
  <c r="D97" i="8"/>
  <c r="C97" i="8"/>
  <c r="B97" i="8"/>
  <c r="L89" i="8"/>
  <c r="K89" i="8"/>
  <c r="J89" i="8"/>
  <c r="I89" i="8"/>
  <c r="H89" i="8"/>
  <c r="G89" i="8"/>
  <c r="F89" i="8"/>
  <c r="E89" i="8"/>
  <c r="D89" i="8"/>
  <c r="C89" i="8"/>
  <c r="B89" i="8"/>
  <c r="L83" i="8"/>
  <c r="K83" i="8"/>
  <c r="J83" i="8"/>
  <c r="I83" i="8"/>
  <c r="I82" i="8" s="1"/>
  <c r="H83" i="8"/>
  <c r="H82" i="8" s="1"/>
  <c r="H81" i="8" s="1"/>
  <c r="G83" i="8"/>
  <c r="F83" i="8"/>
  <c r="E83" i="8"/>
  <c r="E82" i="8" s="1"/>
  <c r="D83" i="8"/>
  <c r="D82" i="8" s="1"/>
  <c r="D81" i="8" s="1"/>
  <c r="C83" i="8"/>
  <c r="B83" i="8"/>
  <c r="B82" i="8"/>
  <c r="B81" i="8" s="1"/>
  <c r="L79" i="8"/>
  <c r="K79" i="8"/>
  <c r="J79" i="8"/>
  <c r="I79" i="8"/>
  <c r="H79" i="8"/>
  <c r="G79" i="8"/>
  <c r="F79" i="8"/>
  <c r="E79" i="8"/>
  <c r="D79" i="8"/>
  <c r="C79" i="8"/>
  <c r="B79" i="8"/>
  <c r="L71" i="8"/>
  <c r="K71" i="8"/>
  <c r="J71" i="8"/>
  <c r="I71" i="8"/>
  <c r="H71" i="8"/>
  <c r="G71" i="8"/>
  <c r="F71" i="8"/>
  <c r="E71" i="8"/>
  <c r="D71" i="8"/>
  <c r="C71" i="8"/>
  <c r="B71" i="8"/>
  <c r="L65" i="8"/>
  <c r="K65" i="8"/>
  <c r="J65" i="8"/>
  <c r="I65" i="8"/>
  <c r="H65" i="8"/>
  <c r="G65" i="8"/>
  <c r="F65" i="8"/>
  <c r="E65" i="8"/>
  <c r="D65" i="8"/>
  <c r="C65" i="8"/>
  <c r="B65" i="8"/>
  <c r="L54" i="8"/>
  <c r="K54" i="8"/>
  <c r="J54" i="8"/>
  <c r="I54" i="8"/>
  <c r="H54" i="8"/>
  <c r="G54" i="8"/>
  <c r="F54" i="8"/>
  <c r="E54" i="8"/>
  <c r="D54" i="8"/>
  <c r="C54" i="8"/>
  <c r="B54" i="8"/>
  <c r="L46" i="8"/>
  <c r="L45" i="8" s="1"/>
  <c r="K46" i="8"/>
  <c r="J46" i="8"/>
  <c r="J45" i="8" s="1"/>
  <c r="I46" i="8"/>
  <c r="I45" i="8" s="1"/>
  <c r="H46" i="8"/>
  <c r="G46" i="8"/>
  <c r="G45" i="8" s="1"/>
  <c r="F46" i="8"/>
  <c r="F45" i="8" s="1"/>
  <c r="E46" i="8"/>
  <c r="D46" i="8"/>
  <c r="C46" i="8"/>
  <c r="C45" i="8" s="1"/>
  <c r="B46" i="8"/>
  <c r="B45" i="8" s="1"/>
  <c r="H45" i="8"/>
  <c r="D45" i="8"/>
  <c r="L43" i="8"/>
  <c r="K43" i="8"/>
  <c r="J43" i="8"/>
  <c r="I43" i="8"/>
  <c r="H43" i="8"/>
  <c r="G43" i="8"/>
  <c r="F43" i="8"/>
  <c r="E43" i="8"/>
  <c r="D43" i="8"/>
  <c r="C43" i="8"/>
  <c r="B43" i="8"/>
  <c r="L9" i="8"/>
  <c r="K9" i="8"/>
  <c r="J9" i="8"/>
  <c r="I9" i="8"/>
  <c r="I8" i="8" s="1"/>
  <c r="H9" i="8"/>
  <c r="H8" i="8" s="1"/>
  <c r="G9" i="8"/>
  <c r="G8" i="8" s="1"/>
  <c r="G7" i="8" s="1"/>
  <c r="F9" i="8"/>
  <c r="F8" i="8" s="1"/>
  <c r="F7" i="8" s="1"/>
  <c r="E9" i="8"/>
  <c r="E8" i="8" s="1"/>
  <c r="D9" i="8"/>
  <c r="C9" i="8"/>
  <c r="B9" i="8"/>
  <c r="L8" i="8"/>
  <c r="L7" i="8" s="1"/>
  <c r="K8" i="8"/>
  <c r="J8" i="8"/>
  <c r="C8" i="8"/>
  <c r="B8" i="8"/>
  <c r="B7" i="8" s="1"/>
  <c r="L116" i="7"/>
  <c r="K116" i="7"/>
  <c r="J116" i="7"/>
  <c r="I116" i="7"/>
  <c r="H116" i="7"/>
  <c r="G116" i="7"/>
  <c r="F116" i="7"/>
  <c r="E116" i="7"/>
  <c r="D116" i="7"/>
  <c r="C116" i="7"/>
  <c r="B116" i="7"/>
  <c r="L113" i="7"/>
  <c r="K113" i="7"/>
  <c r="J113" i="7"/>
  <c r="I113" i="7"/>
  <c r="H113" i="7"/>
  <c r="G113" i="7"/>
  <c r="F113" i="7"/>
  <c r="E113" i="7"/>
  <c r="D113" i="7"/>
  <c r="C113" i="7"/>
  <c r="B113" i="7"/>
  <c r="L109" i="7"/>
  <c r="K109" i="7"/>
  <c r="J109" i="7"/>
  <c r="I109" i="7"/>
  <c r="H109" i="7"/>
  <c r="G109" i="7"/>
  <c r="F109" i="7"/>
  <c r="E109" i="7"/>
  <c r="D109" i="7"/>
  <c r="C109" i="7"/>
  <c r="B109" i="7"/>
  <c r="L107" i="7"/>
  <c r="K107" i="7"/>
  <c r="J107" i="7"/>
  <c r="I107" i="7"/>
  <c r="H107" i="7"/>
  <c r="G107" i="7"/>
  <c r="F107" i="7"/>
  <c r="E107" i="7"/>
  <c r="D107" i="7"/>
  <c r="C107" i="7"/>
  <c r="B107" i="7"/>
  <c r="L100" i="7"/>
  <c r="K100" i="7"/>
  <c r="J100" i="7"/>
  <c r="I100" i="7"/>
  <c r="H100" i="7"/>
  <c r="G100" i="7"/>
  <c r="F100" i="7"/>
  <c r="E100" i="7"/>
  <c r="D100" i="7"/>
  <c r="C100" i="7"/>
  <c r="B100" i="7"/>
  <c r="L97" i="7"/>
  <c r="K97" i="7"/>
  <c r="J97" i="7"/>
  <c r="I97" i="7"/>
  <c r="I82" i="7" s="1"/>
  <c r="H97" i="7"/>
  <c r="G97" i="7"/>
  <c r="F97" i="7"/>
  <c r="E97" i="7"/>
  <c r="D97" i="7"/>
  <c r="C97" i="7"/>
  <c r="B97" i="7"/>
  <c r="L89" i="7"/>
  <c r="K89" i="7"/>
  <c r="J89" i="7"/>
  <c r="I89" i="7"/>
  <c r="H89" i="7"/>
  <c r="H82" i="7" s="1"/>
  <c r="G89" i="7"/>
  <c r="F89" i="7"/>
  <c r="E89" i="7"/>
  <c r="D89" i="7"/>
  <c r="C89" i="7"/>
  <c r="B89" i="7"/>
  <c r="L83" i="7"/>
  <c r="K83" i="7"/>
  <c r="J83" i="7"/>
  <c r="I83" i="7"/>
  <c r="H83" i="7"/>
  <c r="G83" i="7"/>
  <c r="F83" i="7"/>
  <c r="E83" i="7"/>
  <c r="D83" i="7"/>
  <c r="C83" i="7"/>
  <c r="B83" i="7"/>
  <c r="E82" i="7"/>
  <c r="D82" i="7"/>
  <c r="L79" i="7"/>
  <c r="K79" i="7"/>
  <c r="J79" i="7"/>
  <c r="I79" i="7"/>
  <c r="H79" i="7"/>
  <c r="G79" i="7"/>
  <c r="F79" i="7"/>
  <c r="E79" i="7"/>
  <c r="D79" i="7"/>
  <c r="C79" i="7"/>
  <c r="B79" i="7"/>
  <c r="L71" i="7"/>
  <c r="K71" i="7"/>
  <c r="J71" i="7"/>
  <c r="I71" i="7"/>
  <c r="H71" i="7"/>
  <c r="G71" i="7"/>
  <c r="F71" i="7"/>
  <c r="E71" i="7"/>
  <c r="D71" i="7"/>
  <c r="C71" i="7"/>
  <c r="B71" i="7"/>
  <c r="L65" i="7"/>
  <c r="K65" i="7"/>
  <c r="J65" i="7"/>
  <c r="I65" i="7"/>
  <c r="H65" i="7"/>
  <c r="G65" i="7"/>
  <c r="F65" i="7"/>
  <c r="E65" i="7"/>
  <c r="D65" i="7"/>
  <c r="D45" i="7" s="1"/>
  <c r="C65" i="7"/>
  <c r="B65" i="7"/>
  <c r="L54" i="7"/>
  <c r="K54" i="7"/>
  <c r="J54" i="7"/>
  <c r="I54" i="7"/>
  <c r="H54" i="7"/>
  <c r="G54" i="7"/>
  <c r="F54" i="7"/>
  <c r="E54" i="7"/>
  <c r="D54" i="7"/>
  <c r="C54" i="7"/>
  <c r="B54" i="7"/>
  <c r="L46" i="7"/>
  <c r="K46" i="7"/>
  <c r="J46" i="7"/>
  <c r="I46" i="7"/>
  <c r="H46" i="7"/>
  <c r="G46" i="7"/>
  <c r="F46" i="7"/>
  <c r="E46" i="7"/>
  <c r="D46" i="7"/>
  <c r="C46" i="7"/>
  <c r="B46" i="7"/>
  <c r="K45" i="7"/>
  <c r="L43" i="7"/>
  <c r="K43" i="7"/>
  <c r="J43" i="7"/>
  <c r="I43" i="7"/>
  <c r="H43" i="7"/>
  <c r="G43" i="7"/>
  <c r="F43" i="7"/>
  <c r="E43" i="7"/>
  <c r="D43" i="7"/>
  <c r="C43" i="7"/>
  <c r="B43" i="7"/>
  <c r="L9" i="7"/>
  <c r="K9" i="7"/>
  <c r="J9" i="7"/>
  <c r="I9" i="7"/>
  <c r="I8" i="7" s="1"/>
  <c r="H9" i="7"/>
  <c r="G9" i="7"/>
  <c r="F9" i="7"/>
  <c r="E9" i="7"/>
  <c r="E8" i="7" s="1"/>
  <c r="D9" i="7"/>
  <c r="D8" i="7" s="1"/>
  <c r="C9" i="7"/>
  <c r="B9" i="7"/>
  <c r="L116" i="6"/>
  <c r="K116" i="6"/>
  <c r="J116" i="6"/>
  <c r="I116" i="6"/>
  <c r="H116" i="6"/>
  <c r="G116" i="6"/>
  <c r="F116" i="6"/>
  <c r="E116" i="6"/>
  <c r="D116" i="6"/>
  <c r="C116" i="6"/>
  <c r="B116" i="6"/>
  <c r="L113" i="6"/>
  <c r="K113" i="6"/>
  <c r="J113" i="6"/>
  <c r="I113" i="6"/>
  <c r="H113" i="6"/>
  <c r="G113" i="6"/>
  <c r="F113" i="6"/>
  <c r="E113" i="6"/>
  <c r="D113" i="6"/>
  <c r="C113" i="6"/>
  <c r="B113" i="6"/>
  <c r="L109" i="6"/>
  <c r="K109" i="6"/>
  <c r="J109" i="6"/>
  <c r="I109" i="6"/>
  <c r="H109" i="6"/>
  <c r="G109" i="6"/>
  <c r="F109" i="6"/>
  <c r="E109" i="6"/>
  <c r="D109" i="6"/>
  <c r="C109" i="6"/>
  <c r="B109" i="6"/>
  <c r="L107" i="6"/>
  <c r="K107" i="6"/>
  <c r="J107" i="6"/>
  <c r="I107" i="6"/>
  <c r="H107" i="6"/>
  <c r="G107" i="6"/>
  <c r="F107" i="6"/>
  <c r="E107" i="6"/>
  <c r="D107" i="6"/>
  <c r="C107" i="6"/>
  <c r="B107" i="6"/>
  <c r="L100" i="6"/>
  <c r="K100" i="6"/>
  <c r="J100" i="6"/>
  <c r="I100" i="6"/>
  <c r="H100" i="6"/>
  <c r="G100" i="6"/>
  <c r="F100" i="6"/>
  <c r="E100" i="6"/>
  <c r="D100" i="6"/>
  <c r="C100" i="6"/>
  <c r="B100" i="6"/>
  <c r="L97" i="6"/>
  <c r="K97" i="6"/>
  <c r="J97" i="6"/>
  <c r="I97" i="6"/>
  <c r="H97" i="6"/>
  <c r="G97" i="6"/>
  <c r="F97" i="6"/>
  <c r="E97" i="6"/>
  <c r="D97" i="6"/>
  <c r="C97" i="6"/>
  <c r="B97" i="6"/>
  <c r="L89" i="6"/>
  <c r="K89" i="6"/>
  <c r="J89" i="6"/>
  <c r="I89" i="6"/>
  <c r="H89" i="6"/>
  <c r="G89" i="6"/>
  <c r="F89" i="6"/>
  <c r="E89" i="6"/>
  <c r="D89" i="6"/>
  <c r="C89" i="6"/>
  <c r="B89" i="6"/>
  <c r="L83" i="6"/>
  <c r="K83" i="6"/>
  <c r="J83" i="6"/>
  <c r="I83" i="6"/>
  <c r="H83" i="6"/>
  <c r="G83" i="6"/>
  <c r="F83" i="6"/>
  <c r="E83" i="6"/>
  <c r="D83" i="6"/>
  <c r="C83" i="6"/>
  <c r="B83" i="6"/>
  <c r="L72" i="6"/>
  <c r="K72" i="6"/>
  <c r="J72" i="6"/>
  <c r="I72" i="6"/>
  <c r="I63" i="6" s="1"/>
  <c r="H72" i="6"/>
  <c r="G72" i="6"/>
  <c r="F72" i="6"/>
  <c r="E72" i="6"/>
  <c r="D72" i="6"/>
  <c r="C72" i="6"/>
  <c r="B72" i="6"/>
  <c r="L64" i="6"/>
  <c r="L63" i="6" s="1"/>
  <c r="K64" i="6"/>
  <c r="J64" i="6"/>
  <c r="I64" i="6"/>
  <c r="H64" i="6"/>
  <c r="G64" i="6"/>
  <c r="F64" i="6"/>
  <c r="E64" i="6"/>
  <c r="D64" i="6"/>
  <c r="C64" i="6"/>
  <c r="B64" i="6"/>
  <c r="E63" i="6"/>
  <c r="L60" i="6"/>
  <c r="K60" i="6"/>
  <c r="J60" i="6"/>
  <c r="I60" i="6"/>
  <c r="H60" i="6"/>
  <c r="G60" i="6"/>
  <c r="F60" i="6"/>
  <c r="E60" i="6"/>
  <c r="D60" i="6"/>
  <c r="C60" i="6"/>
  <c r="B60" i="6"/>
  <c r="L52" i="6"/>
  <c r="K52" i="6"/>
  <c r="J52" i="6"/>
  <c r="I52" i="6"/>
  <c r="H52" i="6"/>
  <c r="G52" i="6"/>
  <c r="F52" i="6"/>
  <c r="E52" i="6"/>
  <c r="D52" i="6"/>
  <c r="C52" i="6"/>
  <c r="B52" i="6"/>
  <c r="L46" i="6"/>
  <c r="K46" i="6"/>
  <c r="K45" i="6" s="1"/>
  <c r="J46" i="6"/>
  <c r="I46" i="6"/>
  <c r="H46" i="6"/>
  <c r="G46" i="6"/>
  <c r="G45" i="6" s="1"/>
  <c r="F46" i="6"/>
  <c r="E46" i="6"/>
  <c r="D46" i="6"/>
  <c r="C46" i="6"/>
  <c r="C45" i="6" s="1"/>
  <c r="B46" i="6"/>
  <c r="F45" i="6"/>
  <c r="L43" i="6"/>
  <c r="K43" i="6"/>
  <c r="J43" i="6"/>
  <c r="I43" i="6"/>
  <c r="H43" i="6"/>
  <c r="G43" i="6"/>
  <c r="F43" i="6"/>
  <c r="E43" i="6"/>
  <c r="D43" i="6"/>
  <c r="C43" i="6"/>
  <c r="C8" i="6" s="1"/>
  <c r="C7" i="6" s="1"/>
  <c r="B43" i="6"/>
  <c r="L9" i="6"/>
  <c r="K9" i="6"/>
  <c r="J9" i="6"/>
  <c r="I9" i="6"/>
  <c r="I8" i="6" s="1"/>
  <c r="H9" i="6"/>
  <c r="H8" i="6" s="1"/>
  <c r="G9" i="6"/>
  <c r="G8" i="6" s="1"/>
  <c r="G7" i="6" s="1"/>
  <c r="F9" i="6"/>
  <c r="E9" i="6"/>
  <c r="D9" i="6"/>
  <c r="D8" i="6" s="1"/>
  <c r="C9" i="6"/>
  <c r="B9" i="6"/>
  <c r="E8" i="6"/>
  <c r="L4" i="6"/>
  <c r="L116" i="5"/>
  <c r="K116" i="5"/>
  <c r="J116" i="5"/>
  <c r="I116" i="5"/>
  <c r="H116" i="5"/>
  <c r="G116" i="5"/>
  <c r="F116" i="5"/>
  <c r="E116" i="5"/>
  <c r="D116" i="5"/>
  <c r="C116" i="5"/>
  <c r="B116" i="5"/>
  <c r="L113" i="5"/>
  <c r="K113" i="5"/>
  <c r="J113" i="5"/>
  <c r="I113" i="5"/>
  <c r="H113" i="5"/>
  <c r="G113" i="5"/>
  <c r="F113" i="5"/>
  <c r="E113" i="5"/>
  <c r="D113" i="5"/>
  <c r="C113" i="5"/>
  <c r="B113" i="5"/>
  <c r="L109" i="5"/>
  <c r="K109" i="5"/>
  <c r="J109" i="5"/>
  <c r="I109" i="5"/>
  <c r="H109" i="5"/>
  <c r="G109" i="5"/>
  <c r="F109" i="5"/>
  <c r="E109" i="5"/>
  <c r="D109" i="5"/>
  <c r="C109" i="5"/>
  <c r="B109" i="5"/>
  <c r="L107" i="5"/>
  <c r="K107" i="5"/>
  <c r="J107" i="5"/>
  <c r="I107" i="5"/>
  <c r="H107" i="5"/>
  <c r="G107" i="5"/>
  <c r="F107" i="5"/>
  <c r="E107" i="5"/>
  <c r="D107" i="5"/>
  <c r="C107" i="5"/>
  <c r="B107" i="5"/>
  <c r="L100" i="5"/>
  <c r="K100" i="5"/>
  <c r="K99" i="5" s="1"/>
  <c r="J100" i="5"/>
  <c r="I100" i="5"/>
  <c r="H100" i="5"/>
  <c r="G100" i="5"/>
  <c r="G99" i="5" s="1"/>
  <c r="F100" i="5"/>
  <c r="E100" i="5"/>
  <c r="D100" i="5"/>
  <c r="C100" i="5"/>
  <c r="C99" i="5" s="1"/>
  <c r="B100" i="5"/>
  <c r="H99" i="5"/>
  <c r="F99" i="5"/>
  <c r="B99" i="5"/>
  <c r="L97" i="5"/>
  <c r="K97" i="5"/>
  <c r="J97" i="5"/>
  <c r="I97" i="5"/>
  <c r="H97" i="5"/>
  <c r="G97" i="5"/>
  <c r="F97" i="5"/>
  <c r="E97" i="5"/>
  <c r="D97" i="5"/>
  <c r="C97" i="5"/>
  <c r="B97" i="5"/>
  <c r="L89" i="5"/>
  <c r="K89" i="5"/>
  <c r="J89" i="5"/>
  <c r="I89" i="5"/>
  <c r="H89" i="5"/>
  <c r="G89" i="5"/>
  <c r="F89" i="5"/>
  <c r="E89" i="5"/>
  <c r="D89" i="5"/>
  <c r="C89" i="5"/>
  <c r="B89" i="5"/>
  <c r="L83" i="5"/>
  <c r="K83" i="5"/>
  <c r="J83" i="5"/>
  <c r="I83" i="5"/>
  <c r="H83" i="5"/>
  <c r="G83" i="5"/>
  <c r="F83" i="5"/>
  <c r="E83" i="5"/>
  <c r="D83" i="5"/>
  <c r="C83" i="5"/>
  <c r="B83" i="5"/>
  <c r="L72" i="5"/>
  <c r="K72" i="5"/>
  <c r="J72" i="5"/>
  <c r="I72" i="5"/>
  <c r="H72" i="5"/>
  <c r="G72" i="5"/>
  <c r="F72" i="5"/>
  <c r="E72" i="5"/>
  <c r="D72" i="5"/>
  <c r="C72" i="5"/>
  <c r="B72" i="5"/>
  <c r="L64" i="5"/>
  <c r="K64" i="5"/>
  <c r="K63" i="5" s="1"/>
  <c r="K62" i="5" s="1"/>
  <c r="J64" i="5"/>
  <c r="I64" i="5"/>
  <c r="H64" i="5"/>
  <c r="G64" i="5"/>
  <c r="G63" i="5" s="1"/>
  <c r="G62" i="5" s="1"/>
  <c r="F64" i="5"/>
  <c r="E64" i="5"/>
  <c r="D64" i="5"/>
  <c r="C64" i="5"/>
  <c r="C63" i="5" s="1"/>
  <c r="C62" i="5" s="1"/>
  <c r="B64" i="5"/>
  <c r="H63" i="5"/>
  <c r="H62" i="5" s="1"/>
  <c r="L60" i="5"/>
  <c r="K60" i="5"/>
  <c r="J60" i="5"/>
  <c r="I60" i="5"/>
  <c r="H60" i="5"/>
  <c r="G60" i="5"/>
  <c r="F60" i="5"/>
  <c r="E60" i="5"/>
  <c r="D60" i="5"/>
  <c r="C60" i="5"/>
  <c r="B60" i="5"/>
  <c r="L52" i="5"/>
  <c r="K52" i="5"/>
  <c r="J52" i="5"/>
  <c r="I52" i="5"/>
  <c r="H52" i="5"/>
  <c r="G52" i="5"/>
  <c r="F52" i="5"/>
  <c r="E52" i="5"/>
  <c r="D52" i="5"/>
  <c r="C52" i="5"/>
  <c r="B52" i="5"/>
  <c r="L46" i="5"/>
  <c r="K46" i="5"/>
  <c r="K45" i="5" s="1"/>
  <c r="J46" i="5"/>
  <c r="I46" i="5"/>
  <c r="H46" i="5"/>
  <c r="H45" i="5" s="1"/>
  <c r="G46" i="5"/>
  <c r="F46" i="5"/>
  <c r="E46" i="5"/>
  <c r="E45" i="5" s="1"/>
  <c r="E7" i="5" s="1"/>
  <c r="D46" i="5"/>
  <c r="D45" i="5" s="1"/>
  <c r="C46" i="5"/>
  <c r="B46" i="5"/>
  <c r="I45" i="5"/>
  <c r="L43" i="5"/>
  <c r="K43" i="5"/>
  <c r="J43" i="5"/>
  <c r="I43" i="5"/>
  <c r="H43" i="5"/>
  <c r="G43" i="5"/>
  <c r="F43" i="5"/>
  <c r="E43" i="5"/>
  <c r="D43" i="5"/>
  <c r="C43" i="5"/>
  <c r="B43" i="5"/>
  <c r="L9" i="5"/>
  <c r="K9" i="5"/>
  <c r="J9" i="5"/>
  <c r="J8" i="5" s="1"/>
  <c r="I9" i="5"/>
  <c r="I8" i="5" s="1"/>
  <c r="I7" i="5" s="1"/>
  <c r="H9" i="5"/>
  <c r="G9" i="5"/>
  <c r="G8" i="5" s="1"/>
  <c r="F9" i="5"/>
  <c r="E9" i="5"/>
  <c r="E8" i="5" s="1"/>
  <c r="D9" i="5"/>
  <c r="D8" i="5" s="1"/>
  <c r="C9" i="5"/>
  <c r="B9" i="5"/>
  <c r="B8" i="5" s="1"/>
  <c r="L8" i="5"/>
  <c r="K8" i="5"/>
  <c r="F8" i="5"/>
  <c r="C8" i="5"/>
  <c r="L4" i="5"/>
  <c r="B6" i="43" l="1"/>
  <c r="F6" i="43"/>
  <c r="F6" i="46"/>
  <c r="C82" i="7"/>
  <c r="K82" i="7"/>
  <c r="C8" i="7"/>
  <c r="C7" i="7" s="1"/>
  <c r="G8" i="7"/>
  <c r="G7" i="7" s="1"/>
  <c r="K8" i="7"/>
  <c r="K7" i="7" s="1"/>
  <c r="C45" i="7"/>
  <c r="G45" i="7"/>
  <c r="G82" i="7"/>
  <c r="D7" i="7"/>
  <c r="D99" i="7"/>
  <c r="H99" i="7"/>
  <c r="E45" i="7"/>
  <c r="E7" i="7" s="1"/>
  <c r="I45" i="7"/>
  <c r="F8" i="7"/>
  <c r="J82" i="7"/>
  <c r="H8" i="7"/>
  <c r="J8" i="7"/>
  <c r="B82" i="7"/>
  <c r="F82" i="7"/>
  <c r="L8" i="7"/>
  <c r="L82" i="7"/>
  <c r="E99" i="7"/>
  <c r="E81" i="7" s="1"/>
  <c r="I99" i="7"/>
  <c r="I81" i="7" s="1"/>
  <c r="I7" i="8"/>
  <c r="E45" i="8"/>
  <c r="E7" i="8" s="1"/>
  <c r="D8" i="8"/>
  <c r="D7" i="8" s="1"/>
  <c r="K45" i="8"/>
  <c r="K7" i="8" s="1"/>
  <c r="L82" i="8"/>
  <c r="F82" i="8"/>
  <c r="F81" i="8" s="1"/>
  <c r="F6" i="8" s="1"/>
  <c r="J82" i="8"/>
  <c r="C18" i="12"/>
  <c r="E6" i="12"/>
  <c r="C12" i="12"/>
  <c r="L12" i="12"/>
  <c r="D18" i="12"/>
  <c r="H18" i="12"/>
  <c r="L6" i="12"/>
  <c r="F6" i="12"/>
  <c r="J6" i="12"/>
  <c r="F12" i="12"/>
  <c r="J12" i="12"/>
  <c r="E18" i="12"/>
  <c r="I18" i="12"/>
  <c r="K12" i="12"/>
  <c r="E12" i="12"/>
  <c r="I12" i="12"/>
  <c r="D45" i="6"/>
  <c r="H45" i="6"/>
  <c r="B99" i="6"/>
  <c r="F99" i="6"/>
  <c r="F62" i="6" s="1"/>
  <c r="J99" i="6"/>
  <c r="H7" i="6"/>
  <c r="I45" i="6"/>
  <c r="I7" i="6" s="1"/>
  <c r="B63" i="6"/>
  <c r="F63" i="6"/>
  <c r="J63" i="6"/>
  <c r="C63" i="6"/>
  <c r="L99" i="6"/>
  <c r="L45" i="6"/>
  <c r="D63" i="6"/>
  <c r="H63" i="6"/>
  <c r="G99" i="6"/>
  <c r="K99" i="6"/>
  <c r="B45" i="6"/>
  <c r="J45" i="6"/>
  <c r="K8" i="6"/>
  <c r="K7" i="6" s="1"/>
  <c r="E99" i="6"/>
  <c r="E62" i="6" s="1"/>
  <c r="I99" i="6"/>
  <c r="I62" i="6" s="1"/>
  <c r="I6" i="6" s="1"/>
  <c r="K7" i="5"/>
  <c r="K6" i="5" s="1"/>
  <c r="D7" i="5"/>
  <c r="G45" i="5"/>
  <c r="G7" i="5" s="1"/>
  <c r="F63" i="5"/>
  <c r="F62" i="5" s="1"/>
  <c r="J63" i="5"/>
  <c r="J99" i="5"/>
  <c r="H8" i="5"/>
  <c r="H7" i="5" s="1"/>
  <c r="H6" i="5" s="1"/>
  <c r="L63" i="5"/>
  <c r="L99" i="5"/>
  <c r="E99" i="5"/>
  <c r="I99" i="5"/>
  <c r="G6" i="5"/>
  <c r="E63" i="5"/>
  <c r="E62" i="5" s="1"/>
  <c r="E6" i="5" s="1"/>
  <c r="I63" i="5"/>
  <c r="D63" i="5"/>
  <c r="B62" i="6"/>
  <c r="J62" i="6"/>
  <c r="L62" i="6"/>
  <c r="C45" i="5"/>
  <c r="C7" i="5" s="1"/>
  <c r="C6" i="5" s="1"/>
  <c r="B63" i="5"/>
  <c r="B62" i="5" s="1"/>
  <c r="D7" i="6"/>
  <c r="G63" i="6"/>
  <c r="G62" i="6" s="1"/>
  <c r="G6" i="6" s="1"/>
  <c r="K63" i="6"/>
  <c r="H45" i="7"/>
  <c r="E81" i="8"/>
  <c r="C8" i="31"/>
  <c r="I7" i="7"/>
  <c r="I6" i="7" s="1"/>
  <c r="H81" i="7"/>
  <c r="D6" i="8"/>
  <c r="B6" i="8"/>
  <c r="B22" i="20"/>
  <c r="D7" i="30"/>
  <c r="E6" i="48"/>
  <c r="D99" i="5"/>
  <c r="E45" i="6"/>
  <c r="E7" i="6" s="1"/>
  <c r="D99" i="6"/>
  <c r="D62" i="6" s="1"/>
  <c r="H99" i="6"/>
  <c r="H62" i="6" s="1"/>
  <c r="H6" i="6" s="1"/>
  <c r="C99" i="6"/>
  <c r="C62" i="6" s="1"/>
  <c r="C6" i="6" s="1"/>
  <c r="B8" i="7"/>
  <c r="B45" i="7"/>
  <c r="F45" i="7"/>
  <c r="F7" i="7" s="1"/>
  <c r="J45" i="7"/>
  <c r="J7" i="7" s="1"/>
  <c r="L45" i="7"/>
  <c r="L7" i="7" s="1"/>
  <c r="C7" i="8"/>
  <c r="B8" i="30"/>
  <c r="B6" i="49"/>
  <c r="L10" i="13"/>
  <c r="A10" i="13" s="1"/>
  <c r="G10" i="47"/>
  <c r="L10" i="11"/>
  <c r="A10" i="11" s="1"/>
  <c r="G10" i="40"/>
  <c r="A10" i="40" s="1"/>
  <c r="B45" i="5"/>
  <c r="B7" i="5" s="1"/>
  <c r="F45" i="5"/>
  <c r="F7" i="5" s="1"/>
  <c r="J45" i="5"/>
  <c r="J7" i="5" s="1"/>
  <c r="L45" i="5"/>
  <c r="L7" i="5" s="1"/>
  <c r="B8" i="6"/>
  <c r="B7" i="6" s="1"/>
  <c r="B6" i="6" s="1"/>
  <c r="F8" i="6"/>
  <c r="F7" i="6" s="1"/>
  <c r="F6" i="6" s="1"/>
  <c r="J8" i="6"/>
  <c r="J7" i="6" s="1"/>
  <c r="L8" i="6"/>
  <c r="L7" i="6" s="1"/>
  <c r="D81" i="7"/>
  <c r="D6" i="7" s="1"/>
  <c r="C99" i="7"/>
  <c r="C81" i="7" s="1"/>
  <c r="C6" i="7" s="1"/>
  <c r="G99" i="7"/>
  <c r="K99" i="7"/>
  <c r="K81" i="7" s="1"/>
  <c r="K6" i="7" s="1"/>
  <c r="B99" i="7"/>
  <c r="F99" i="7"/>
  <c r="F81" i="7" s="1"/>
  <c r="J99" i="7"/>
  <c r="L99" i="7"/>
  <c r="L81" i="7" s="1"/>
  <c r="H7" i="8"/>
  <c r="H6" i="8" s="1"/>
  <c r="C99" i="8"/>
  <c r="G99" i="8"/>
  <c r="K99" i="8"/>
  <c r="J99" i="8"/>
  <c r="J81" i="8" s="1"/>
  <c r="L99" i="8"/>
  <c r="L81" i="8" s="1"/>
  <c r="L6" i="8" s="1"/>
  <c r="I99" i="8"/>
  <c r="I81" i="8" s="1"/>
  <c r="I6" i="8" s="1"/>
  <c r="B8" i="31"/>
  <c r="B6" i="48"/>
  <c r="D6" i="48"/>
  <c r="F6" i="49"/>
  <c r="J7" i="8"/>
  <c r="D20" i="21"/>
  <c r="H20" i="21"/>
  <c r="C8" i="29"/>
  <c r="C7" i="29" s="1"/>
  <c r="B98" i="30"/>
  <c r="B98" i="31"/>
  <c r="B61" i="31" s="1"/>
  <c r="C6" i="46"/>
  <c r="G6" i="46"/>
  <c r="C82" i="8"/>
  <c r="G82" i="8"/>
  <c r="K82" i="8"/>
  <c r="C14" i="18"/>
  <c r="C9" i="30"/>
  <c r="C8" i="30" s="1"/>
  <c r="C7" i="30" s="1"/>
  <c r="B82" i="30"/>
  <c r="B81" i="30" s="1"/>
  <c r="B45" i="31"/>
  <c r="C45" i="31"/>
  <c r="C62" i="31"/>
  <c r="C61" i="31" s="1"/>
  <c r="D62" i="31"/>
  <c r="D61" i="31" s="1"/>
  <c r="D7" i="31" s="1"/>
  <c r="E6" i="43"/>
  <c r="E12" i="46"/>
  <c r="G81" i="7" l="1"/>
  <c r="G6" i="7" s="1"/>
  <c r="E6" i="7"/>
  <c r="H7" i="7"/>
  <c r="H6" i="7" s="1"/>
  <c r="B81" i="7"/>
  <c r="F6" i="7"/>
  <c r="J81" i="7"/>
  <c r="L6" i="7"/>
  <c r="C81" i="8"/>
  <c r="E6" i="8"/>
  <c r="G81" i="8"/>
  <c r="G6" i="8" s="1"/>
  <c r="K62" i="6"/>
  <c r="E6" i="6"/>
  <c r="I62" i="5"/>
  <c r="I6" i="5" s="1"/>
  <c r="J62" i="5"/>
  <c r="J6" i="5" s="1"/>
  <c r="B6" i="5"/>
  <c r="D62" i="5"/>
  <c r="D6" i="5" s="1"/>
  <c r="F6" i="5"/>
  <c r="L62" i="5"/>
  <c r="L6" i="5" s="1"/>
  <c r="B7" i="30"/>
  <c r="J6" i="8"/>
  <c r="J6" i="6"/>
  <c r="K81" i="8"/>
  <c r="K6" i="8" s="1"/>
  <c r="K6" i="6"/>
  <c r="D6" i="6"/>
  <c r="J6" i="7"/>
  <c r="B7" i="31"/>
  <c r="L6" i="6"/>
  <c r="C6" i="8"/>
  <c r="B7" i="7"/>
  <c r="B6" i="7" s="1"/>
  <c r="C7" i="31"/>
</calcChain>
</file>

<file path=xl/sharedStrings.xml><?xml version="1.0" encoding="utf-8"?>
<sst xmlns="http://schemas.openxmlformats.org/spreadsheetml/2006/main" count="1390" uniqueCount="262">
  <si>
    <t>Bonds of Ukravtodor (7 - years)</t>
  </si>
  <si>
    <t>JSC "BANK CREDIT DNEPR"</t>
  </si>
  <si>
    <t>Eurobonds 2013</t>
  </si>
  <si>
    <t>T-bonds (5 years)</t>
  </si>
  <si>
    <t>Fixed Rste Debt Борг, по якому сплата відсотків здійснюється за фіксованими процентними ставками</t>
  </si>
  <si>
    <t>2024-2028</t>
  </si>
  <si>
    <t>3. Debts on the loans received from foreign commercial banks and other foreign financial institutions</t>
  </si>
  <si>
    <t>Структура державного та гарантованого державою боргу
в розрізі термінів погашення</t>
  </si>
  <si>
    <t>оріг.</t>
  </si>
  <si>
    <t>T-bonds (27 years)</t>
  </si>
  <si>
    <t>France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</si>
  <si>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</si>
  <si>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</si>
  <si>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</si>
  <si>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T-bonds (10 years)</t>
  </si>
  <si>
    <t>Eurobonds 2017</t>
  </si>
  <si>
    <t>Bonds of Ukravtodor (5 - year)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</si>
  <si>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</si>
  <si>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</si>
  <si>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JSB "UKRGASBANK"</t>
  </si>
  <si>
    <t>T-bills (12 months)</t>
  </si>
  <si>
    <t xml:space="preserve">            ОВДП (8 - річні)</t>
  </si>
  <si>
    <t>T-bonds (22 years)</t>
  </si>
  <si>
    <t xml:space="preserve">            ОВДП (18 - місячні)</t>
  </si>
  <si>
    <t>No Fixed Rste Debt Борг, по якому сплата відсотків здійснюється за плаваючими процентними ставками</t>
  </si>
  <si>
    <t>(в розрізі середнього терміну обігу та середньої ставки)</t>
  </si>
  <si>
    <t xml:space="preserve">    Державний борг</t>
  </si>
  <si>
    <t>European Union</t>
  </si>
  <si>
    <t>Eurobonds 2021</t>
  </si>
  <si>
    <t xml:space="preserve">            ОВДП (26 - річні)</t>
  </si>
  <si>
    <t>Poland</t>
  </si>
  <si>
    <t xml:space="preserve">            ОВДП (3 - річні)</t>
  </si>
  <si>
    <t xml:space="preserve">      Гарантований внутрішній борг</t>
  </si>
  <si>
    <t>T-bonds (16 years)</t>
  </si>
  <si>
    <t xml:space="preserve">            ОВДП (15 - річні)</t>
  </si>
  <si>
    <t>Domestic Debt</t>
  </si>
  <si>
    <t xml:space="preserve">            ОВДП (22 -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</si>
  <si>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</si>
  <si>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</si>
  <si>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%%</t>
  </si>
  <si>
    <t xml:space="preserve">            ОВДП (6 - місячні)</t>
  </si>
  <si>
    <t>no data!!! Внутрішня заборгованість, не віднесена до інших категорій</t>
  </si>
  <si>
    <t>T-bonds (15 years)</t>
  </si>
  <si>
    <t>IMF</t>
  </si>
  <si>
    <t>T-bonds (6 years)</t>
  </si>
  <si>
    <t>IBRD</t>
  </si>
  <si>
    <t>1. Debts on the loans received from international financial organizations</t>
  </si>
  <si>
    <t>Deutsche Bank</t>
  </si>
  <si>
    <t>Other creditors</t>
  </si>
  <si>
    <t>Fixed Rate</t>
  </si>
  <si>
    <t>T-bonds (28 years)</t>
  </si>
  <si>
    <t>T-bonds (11 years)</t>
  </si>
  <si>
    <t>USD</t>
  </si>
  <si>
    <t>FORMAT</t>
  </si>
  <si>
    <t>IS_OVDP</t>
  </si>
  <si>
    <t>State guaranteed debt</t>
  </si>
  <si>
    <t xml:space="preserve">      Державний зовнішній борг</t>
  </si>
  <si>
    <t>Canada</t>
  </si>
  <si>
    <t>T-bills (1 month)</t>
  </si>
  <si>
    <t>no_value!! Японська єна</t>
  </si>
  <si>
    <t>Cargill</t>
  </si>
  <si>
    <t>Зміна структури</t>
  </si>
  <si>
    <t xml:space="preserve">   Гарантований борг</t>
  </si>
  <si>
    <t>Italy</t>
  </si>
  <si>
    <t>Euratom</t>
  </si>
  <si>
    <t>Eurobonds 2016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</si>
  <si>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</si>
  <si>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</si>
  <si>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</si>
  <si>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T-bonds (23 years)</t>
  </si>
  <si>
    <t>Державний та гарантований державою борг України за станом на ReportDate 
(за ознакою умовності)</t>
  </si>
  <si>
    <t>UAH</t>
  </si>
  <si>
    <t>Eurobonds 2015</t>
  </si>
  <si>
    <t xml:space="preserve">      Гарантований зовнішній борг</t>
  </si>
  <si>
    <t>Bonds of SMI (10 - year)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</si>
  <si>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</si>
  <si>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</si>
  <si>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</si>
  <si>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</si>
  <si>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</si>
  <si>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>Clean Technology Fund (IBRD)</t>
  </si>
  <si>
    <t>T-bonds (17 years)</t>
  </si>
  <si>
    <t xml:space="preserve">            ОВДП (4 - річні)</t>
  </si>
  <si>
    <t xml:space="preserve">            ОВДП (16 - річні)</t>
  </si>
  <si>
    <t xml:space="preserve">            ОВДП (23 - річні)</t>
  </si>
  <si>
    <t>no_value!! ЄВРО</t>
  </si>
  <si>
    <t>(за видами відсоткових ставок)</t>
  </si>
  <si>
    <t>Bonds of Ukravtodor (4 - year)</t>
  </si>
  <si>
    <t>Eurobonds 2019</t>
  </si>
  <si>
    <t xml:space="preserve">            ОВДП (12 - річні)</t>
  </si>
  <si>
    <t>United Kingdom</t>
  </si>
  <si>
    <t>3</t>
  </si>
  <si>
    <t>Bonds of Ukravtodor (12 - month)</t>
  </si>
  <si>
    <t>Eurobonds 2020</t>
  </si>
  <si>
    <t>T-bonds (7 years)</t>
  </si>
  <si>
    <t>Український індекс ставок за депозитами фізичних осіб</t>
  </si>
  <si>
    <t>млрд. дол.США</t>
  </si>
  <si>
    <t>IS_CHART_DATA</t>
  </si>
  <si>
    <t>млрд. грн.</t>
  </si>
  <si>
    <t>Russia</t>
  </si>
  <si>
    <t>2. Debts on the loans received from governments of foreign states</t>
  </si>
  <si>
    <t>EIB</t>
  </si>
  <si>
    <t>EBRD</t>
  </si>
  <si>
    <t>T-bonds (29 years)</t>
  </si>
  <si>
    <t>T-bonds (12 years)</t>
  </si>
  <si>
    <t>2. Debts owed to banks and other financial institutions</t>
  </si>
  <si>
    <t>5. Debts that are not included into any other categories</t>
  </si>
  <si>
    <t>NEFCO</t>
  </si>
  <si>
    <t>T-bonds (3 years)</t>
  </si>
  <si>
    <t>Державний та гарантований державою борг України за поточний рік</t>
  </si>
  <si>
    <t>Нідерланди</t>
  </si>
  <si>
    <t>T-bonds (30 years)</t>
  </si>
  <si>
    <t>T-bonds (2 years)</t>
  </si>
  <si>
    <t>Japan</t>
  </si>
  <si>
    <t>Bonds of Ukrenergo (5 - years)</t>
  </si>
  <si>
    <t xml:space="preserve">         в т.ч. Облігації</t>
  </si>
  <si>
    <t>Portfolio Guarantees</t>
  </si>
  <si>
    <t>Ставка МВФ</t>
  </si>
  <si>
    <t>T-bonds (24 years)</t>
  </si>
  <si>
    <t>4. Debt on the securities issued in the external market</t>
  </si>
  <si>
    <t>State securities</t>
  </si>
  <si>
    <t>Середній термін до погашення, років.</t>
  </si>
  <si>
    <t xml:space="preserve">            ОВДП (6 - річні)</t>
  </si>
  <si>
    <t>UniCredit Bank</t>
  </si>
  <si>
    <t>Зовнішній борг за позиками, одержаними від органів управління іноземних держав</t>
  </si>
  <si>
    <t>no_value!! Українська гривня</t>
  </si>
  <si>
    <t>T-bonds (18 years)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</si>
  <si>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</si>
  <si>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</si>
  <si>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</si>
  <si>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 xml:space="preserve">            ОВДП (5 - річні)</t>
  </si>
  <si>
    <t>T-bonds (9 years)</t>
  </si>
  <si>
    <t xml:space="preserve">            ОВДП (17 - річні)</t>
  </si>
  <si>
    <t>T-bills (6 months)</t>
  </si>
  <si>
    <t xml:space="preserve">            ОВДП (24 - річні)</t>
  </si>
  <si>
    <t>тис.одиниць</t>
  </si>
  <si>
    <t>Germany</t>
  </si>
  <si>
    <t>Eurobonds 2014</t>
  </si>
  <si>
    <t xml:space="preserve">            ОВДП (13 - річні)</t>
  </si>
  <si>
    <t xml:space="preserve">            ОВДП (20 - річні)</t>
  </si>
  <si>
    <t xml:space="preserve">         в т.ч. ОВДП</t>
  </si>
  <si>
    <t>Загальна сума державного та гарантованого державою боргу</t>
  </si>
  <si>
    <t>Central Storage Safety Project Trust</t>
  </si>
  <si>
    <t>T-bonds (8 years)</t>
  </si>
  <si>
    <t xml:space="preserve">            ОВДП (30 - річні)</t>
  </si>
  <si>
    <t>no_value!! СПЗ</t>
  </si>
  <si>
    <t>PJSC “State Savings Bank of Ukraine”</t>
  </si>
  <si>
    <t>National Bank of Ukraine</t>
  </si>
  <si>
    <t>Державний та гарантований державою борг України</t>
  </si>
  <si>
    <t>Зовнішній борг за випущеними цінними паперами</t>
  </si>
  <si>
    <t>2023.10.31-2023.12.31</t>
  </si>
  <si>
    <t xml:space="preserve">            ОВДП (1 - місячні)</t>
  </si>
  <si>
    <t>Eurobonds 2018</t>
  </si>
  <si>
    <t>no_value!! Долар США</t>
  </si>
  <si>
    <t>T-bonds (13 years)</t>
  </si>
  <si>
    <t>State Debt</t>
  </si>
  <si>
    <t>В тому числі:</t>
  </si>
  <si>
    <t>2</t>
  </si>
  <si>
    <t>T-bonds (4 years)</t>
  </si>
  <si>
    <t>JSC "TASCOMBANK"</t>
  </si>
  <si>
    <t>Export–Import Bank of China</t>
  </si>
  <si>
    <t>(за типом кредитора)</t>
  </si>
  <si>
    <t>CACIB</t>
  </si>
  <si>
    <t>дол.США</t>
  </si>
  <si>
    <t>Зовнішній борг за позиками, одержаними від міжнародних фінансових організацій</t>
  </si>
  <si>
    <t>грн.</t>
  </si>
  <si>
    <t xml:space="preserve">            ОВДП (12 - місячні)</t>
  </si>
  <si>
    <t>T-bonds (26 years)</t>
  </si>
  <si>
    <t>T-bills (9 months)</t>
  </si>
  <si>
    <t>Citibank Europe PLC</t>
  </si>
  <si>
    <t>External Debt</t>
  </si>
  <si>
    <t>1. Debt on the securities issued in the internal market</t>
  </si>
  <si>
    <t>Bonds of Ukravtodor (3 - year)</t>
  </si>
  <si>
    <t>T-bills (3 months)</t>
  </si>
  <si>
    <t>Внутрішній борг перед банківськими та іншими фінансовими установами</t>
  </si>
  <si>
    <t>курс до USD</t>
  </si>
  <si>
    <t>T-bonds (25 years)</t>
  </si>
  <si>
    <t>no_value!! Канадський долар</t>
  </si>
  <si>
    <t>Індекс споживчих цін (СРІ)</t>
  </si>
  <si>
    <t xml:space="preserve"> </t>
  </si>
  <si>
    <t>TORF</t>
  </si>
  <si>
    <t>PJSC "The State Export Import Bank of Ukraine"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</si>
  <si>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</si>
  <si>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</si>
  <si>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</si>
  <si>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T-bonds (19 years)</t>
  </si>
  <si>
    <t>SOFR</t>
  </si>
  <si>
    <t>3. Debts that are not included into any other categories</t>
  </si>
  <si>
    <t>%</t>
  </si>
  <si>
    <t>T-bonds (21 years)</t>
  </si>
  <si>
    <t xml:space="preserve">            ОВДП (29 - річні)</t>
  </si>
  <si>
    <t>China Development Bank</t>
  </si>
  <si>
    <t>USA</t>
  </si>
  <si>
    <t xml:space="preserve">            ОВДП (18 - річні)</t>
  </si>
  <si>
    <t>JSC "FUIB"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</si>
  <si>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</si>
  <si>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</si>
  <si>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</si>
  <si>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 xml:space="preserve">            ОВДП (14 - річні)</t>
  </si>
  <si>
    <t>T-bonds (20 years)</t>
  </si>
  <si>
    <t>курс до UAH</t>
  </si>
  <si>
    <t xml:space="preserve">            ОВДП (21 - річні)</t>
  </si>
  <si>
    <t>Структура боргу за типом ставки на кінець попереднього року та звітну дату</t>
  </si>
  <si>
    <t>Citibank, Deutsche Bank</t>
  </si>
  <si>
    <t xml:space="preserve">            ОВДП (10 - річні)</t>
  </si>
  <si>
    <t>no_value!! Анг. фунт стерлінгів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</si>
  <si>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</si>
  <si>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</si>
  <si>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</si>
  <si>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T-bonds (18 months)</t>
  </si>
  <si>
    <t>Облікова ставка НБУ</t>
  </si>
  <si>
    <t>UIRD 3m USD</t>
  </si>
  <si>
    <t>T-bonds (14 years)</t>
  </si>
  <si>
    <t>1. Government securities issued on the domestic market</t>
  </si>
  <si>
    <t>billion, UAH</t>
  </si>
  <si>
    <t>2. Domestic banks or commercial loans</t>
  </si>
  <si>
    <t>1. IFO Loans</t>
  </si>
  <si>
    <t>2. Official loans</t>
  </si>
  <si>
    <t>Netherlands</t>
  </si>
  <si>
    <t>3. External banks or commercial loans</t>
  </si>
  <si>
    <t>5. Other liabilities</t>
  </si>
  <si>
    <t>1. Securities issued on the domestic market</t>
  </si>
  <si>
    <t>3. Other liabilities</t>
  </si>
  <si>
    <t>State Mortgage Institution Bonds (10 - years)</t>
  </si>
  <si>
    <t>Government securities</t>
  </si>
  <si>
    <t>2. Official Loans</t>
  </si>
  <si>
    <t>4. Securities issued on the external market</t>
  </si>
  <si>
    <t>USD, billion</t>
  </si>
  <si>
    <t>State debt and State guaranteed debt of Ukraine as of 31.10.2023</t>
  </si>
  <si>
    <t>(by interest rate types)</t>
  </si>
  <si>
    <t>billion, units</t>
  </si>
  <si>
    <t>Total amount of state debt and state guaranteed debt</t>
  </si>
  <si>
    <t>Consumer Price Index (СРІ)</t>
  </si>
  <si>
    <t>NBU rate</t>
  </si>
  <si>
    <t>IMF rate</t>
  </si>
  <si>
    <t>Ukrainian Index of Retail Deposit Rates</t>
  </si>
  <si>
    <t>Including:</t>
  </si>
  <si>
    <t>(by currency)</t>
  </si>
  <si>
    <t>units, billion</t>
  </si>
  <si>
    <t>GBP</t>
  </si>
  <si>
    <t>EUR</t>
  </si>
  <si>
    <t>CAD</t>
  </si>
  <si>
    <t>SDR</t>
  </si>
  <si>
    <t>JPY</t>
  </si>
  <si>
    <t>State debt and State guaranteed debt of Ukraine for the current year</t>
  </si>
  <si>
    <t>State debt and State guaranteed debt  of Ukraine as of 31.10.2023</t>
  </si>
  <si>
    <t>by conditionality</t>
  </si>
  <si>
    <t>NBU</t>
  </si>
  <si>
    <t>1. IFO loans</t>
  </si>
  <si>
    <t>4. Government securities issued on the external market</t>
  </si>
  <si>
    <t>China Export-Import bank</t>
  </si>
  <si>
    <t>by borrowing market (creditors)</t>
  </si>
  <si>
    <t>3. Other  liabilities</t>
  </si>
  <si>
    <t>4.Securities issued on the external market</t>
  </si>
  <si>
    <t>5.  Other liabilities</t>
  </si>
  <si>
    <t>State debt and State guaranteed debt of Ukraine for the last 5 years</t>
  </si>
  <si>
    <t>State Mortgage Institution Bonds (10 - year)</t>
  </si>
  <si>
    <t>State Mortgage Institution Bonds (7 - year)</t>
  </si>
  <si>
    <t xml:space="preserve">China Export–Import Bank </t>
  </si>
  <si>
    <t xml:space="preserve">Korea Export-Import Bank </t>
  </si>
  <si>
    <t>Korea Export-Import Bank</t>
  </si>
  <si>
    <t>UAH,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</si>
</sst>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i/>
      <sz val="1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64">
    <xf numFmtId="0" fontId="0" fillId="0" borderId="0" xfId="0"/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6" fillId="0" borderId="0" xfId="0" applyFont="1" applyAlignme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/>
    </xf>
    <xf numFmtId="49" fontId="5" fillId="8" borderId="1" xfId="12" applyNumberFormat="1" applyFont="1" applyFill="1" applyBorder="1" applyAlignment="1">
      <alignment horizontal="left" vertical="center"/>
    </xf>
    <xf numFmtId="4" fontId="6" fillId="9" borderId="1" xfId="0" applyNumberFormat="1" applyFont="1" applyFill="1" applyBorder="1" applyAlignment="1">
      <alignment horizontal="right"/>
    </xf>
    <xf numFmtId="49" fontId="7" fillId="0" borderId="1" xfId="0" applyNumberFormat="1" applyFont="1" applyBorder="1"/>
    <xf numFmtId="49" fontId="8" fillId="10" borderId="1" xfId="2" applyNumberFormat="1" applyFont="1" applyFill="1" applyBorder="1" applyAlignment="1">
      <alignment horizontal="left" vertical="center" wrapText="1"/>
    </xf>
    <xf numFmtId="164" fontId="9" fillId="11" borderId="1" xfId="11" applyNumberFormat="1" applyFont="1" applyFill="1" applyBorder="1" applyAlignment="1">
      <alignment horizontal="right" vertical="center"/>
    </xf>
    <xf numFmtId="4" fontId="2" fillId="12" borderId="1" xfId="12" applyNumberFormat="1" applyFont="1" applyFill="1" applyBorder="1" applyAlignment="1">
      <alignment horizontal="right"/>
    </xf>
    <xf numFmtId="49" fontId="7" fillId="13" borderId="1" xfId="1" applyNumberFormat="1" applyFont="1" applyFill="1" applyBorder="1" applyAlignment="1">
      <alignment horizontal="center" vertical="center" wrapText="1"/>
    </xf>
    <xf numFmtId="4" fontId="10" fillId="9" borderId="1" xfId="5" applyNumberFormat="1" applyFont="1" applyFill="1" applyBorder="1" applyAlignment="1">
      <alignment horizontal="right" vertical="center"/>
    </xf>
    <xf numFmtId="0" fontId="11" fillId="11" borderId="1" xfId="8" applyFont="1" applyFill="1" applyBorder="1" applyAlignment="1"/>
    <xf numFmtId="165" fontId="12" fillId="14" borderId="1" xfId="0" applyNumberFormat="1" applyFont="1" applyFill="1" applyBorder="1" applyAlignment="1"/>
    <xf numFmtId="49" fontId="5" fillId="12" borderId="1" xfId="12" applyNumberFormat="1" applyFont="1" applyFill="1" applyBorder="1" applyAlignment="1">
      <alignment horizontal="left" vertical="center"/>
    </xf>
    <xf numFmtId="10" fontId="12" fillId="14" borderId="1" xfId="0" applyNumberFormat="1" applyFont="1" applyFill="1" applyBorder="1" applyAlignment="1"/>
    <xf numFmtId="4" fontId="14" fillId="15" borderId="1" xfId="0" applyNumberFormat="1" applyFont="1" applyFill="1" applyBorder="1" applyAlignment="1"/>
    <xf numFmtId="0" fontId="7" fillId="0" borderId="0" xfId="1" applyNumberFormat="1" applyFont="1" applyAlignment="1">
      <alignment horizontal="center" vertical="center"/>
    </xf>
    <xf numFmtId="49" fontId="15" fillId="6" borderId="1" xfId="11" applyNumberFormat="1" applyFont="1" applyBorder="1" applyAlignment="1">
      <alignment horizontal="left" vertical="center" wrapText="1"/>
    </xf>
    <xf numFmtId="0" fontId="16" fillId="0" borderId="0" xfId="0" applyFont="1" applyAlignment="1"/>
    <xf numFmtId="10" fontId="2" fillId="8" borderId="1" xfId="13" applyNumberFormat="1" applyFont="1" applyFill="1" applyBorder="1" applyAlignment="1">
      <alignment horizontal="right" vertical="center"/>
    </xf>
    <xf numFmtId="4" fontId="10" fillId="9" borderId="1" xfId="4" applyNumberFormat="1" applyFont="1" applyFill="1" applyBorder="1" applyAlignment="1">
      <alignment horizontal="right" vertical="center"/>
    </xf>
    <xf numFmtId="0" fontId="7" fillId="0" borderId="0" xfId="1" applyFont="1"/>
    <xf numFmtId="49" fontId="7" fillId="16" borderId="1" xfId="3" applyNumberFormat="1" applyFont="1" applyFill="1" applyBorder="1" applyAlignment="1">
      <alignment horizontal="left" vertical="center"/>
    </xf>
    <xf numFmtId="0" fontId="17" fillId="0" borderId="0" xfId="0" applyFont="1" applyAlignment="1"/>
    <xf numFmtId="165" fontId="6" fillId="9" borderId="1" xfId="0" applyNumberFormat="1" applyFont="1" applyFill="1" applyBorder="1" applyAlignment="1"/>
    <xf numFmtId="49" fontId="6" fillId="9" borderId="1" xfId="0" applyNumberFormat="1" applyFont="1" applyFill="1" applyBorder="1" applyAlignment="1">
      <alignment horizontal="left" vertical="center" indent="1"/>
    </xf>
    <xf numFmtId="10" fontId="6" fillId="9" borderId="1" xfId="0" applyNumberFormat="1" applyFont="1" applyFill="1" applyBorder="1" applyAlignment="1"/>
    <xf numFmtId="0" fontId="16" fillId="0" borderId="0" xfId="0" applyFont="1"/>
    <xf numFmtId="165" fontId="10" fillId="0" borderId="0" xfId="0" applyNumberFormat="1" applyFont="1" applyAlignment="1"/>
    <xf numFmtId="0" fontId="7" fillId="0" borderId="1" xfId="1" applyFont="1" applyBorder="1"/>
    <xf numFmtId="0" fontId="14" fillId="15" borderId="1" xfId="0" applyFont="1" applyFill="1" applyBorder="1" applyAlignment="1">
      <alignment horizontal="left" indent="3"/>
    </xf>
    <xf numFmtId="164" fontId="18" fillId="16" borderId="1" xfId="3" applyNumberFormat="1" applyFont="1" applyFill="1" applyBorder="1" applyAlignment="1">
      <alignment horizontal="right" vertical="center"/>
    </xf>
    <xf numFmtId="10" fontId="10" fillId="0" borderId="0" xfId="0" applyNumberFormat="1" applyFont="1" applyAlignment="1"/>
    <xf numFmtId="10" fontId="12" fillId="14" borderId="1" xfId="9" applyNumberFormat="1" applyFont="1" applyFill="1" applyBorder="1" applyAlignment="1">
      <alignment horizontal="right" vertical="center"/>
    </xf>
    <xf numFmtId="0" fontId="17" fillId="0" borderId="0" xfId="0" applyFont="1"/>
    <xf numFmtId="166" fontId="7" fillId="0" borderId="1" xfId="1" applyNumberFormat="1" applyFont="1" applyBorder="1" applyAlignment="1">
      <alignment horizontal="center" vertical="center"/>
    </xf>
    <xf numFmtId="10" fontId="5" fillId="8" borderId="1" xfId="12" applyNumberFormat="1" applyFont="1" applyFill="1" applyBorder="1" applyAlignment="1">
      <alignment horizontal="right" vertical="center"/>
    </xf>
    <xf numFmtId="0" fontId="10" fillId="0" borderId="0" xfId="3" applyNumberFormat="1" applyFont="1" applyAlignment="1">
      <alignment horizontal="center" vertical="center"/>
    </xf>
    <xf numFmtId="165" fontId="10" fillId="0" borderId="0" xfId="0" applyNumberFormat="1" applyFont="1"/>
    <xf numFmtId="10" fontId="10" fillId="0" borderId="0" xfId="0" applyNumberFormat="1" applyFont="1"/>
    <xf numFmtId="0" fontId="14" fillId="14" borderId="1" xfId="0" applyFont="1" applyFill="1" applyBorder="1" applyAlignment="1">
      <alignment horizontal="left" wrapText="1" indent="3"/>
    </xf>
    <xf numFmtId="4" fontId="11" fillId="11" borderId="1" xfId="8" applyNumberFormat="1" applyFont="1" applyFill="1" applyBorder="1" applyAlignment="1"/>
    <xf numFmtId="49" fontId="10" fillId="0" borderId="1" xfId="0" applyNumberFormat="1" applyFont="1" applyBorder="1" applyAlignment="1">
      <alignment horizontal="left" vertical="center" indent="1"/>
    </xf>
    <xf numFmtId="10" fontId="18" fillId="16" borderId="1" xfId="13" applyNumberFormat="1" applyFont="1" applyFill="1" applyBorder="1" applyAlignment="1">
      <alignment horizontal="right" vertical="center"/>
    </xf>
    <xf numFmtId="49" fontId="14" fillId="14" borderId="1" xfId="0" applyNumberFormat="1" applyFont="1" applyFill="1" applyBorder="1" applyAlignment="1">
      <alignment horizontal="left" vertical="center" indent="3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164" fontId="5" fillId="6" borderId="1" xfId="11" applyNumberFormat="1" applyFont="1" applyBorder="1" applyAlignment="1">
      <alignment horizontal="right" vertical="center"/>
    </xf>
    <xf numFmtId="10" fontId="5" fillId="12" borderId="1" xfId="1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164" fontId="12" fillId="14" borderId="1" xfId="8" applyNumberFormat="1" applyFont="1" applyFill="1" applyBorder="1" applyAlignment="1">
      <alignment horizontal="right"/>
    </xf>
    <xf numFmtId="49" fontId="2" fillId="8" borderId="1" xfId="12" applyNumberFormat="1" applyFill="1" applyBorder="1" applyAlignment="1">
      <alignment horizontal="left" vertical="center"/>
    </xf>
    <xf numFmtId="10" fontId="10" fillId="0" borderId="1" xfId="0" applyNumberFormat="1" applyFont="1" applyBorder="1"/>
    <xf numFmtId="49" fontId="10" fillId="0" borderId="0" xfId="0" applyNumberFormat="1" applyFont="1"/>
    <xf numFmtId="0" fontId="10" fillId="0" borderId="0" xfId="0" applyFont="1"/>
    <xf numFmtId="10" fontId="18" fillId="9" borderId="1" xfId="13" applyNumberFormat="1" applyFont="1" applyFill="1" applyBorder="1" applyAlignment="1">
      <alignment horizontal="right" vertical="center"/>
    </xf>
    <xf numFmtId="49" fontId="2" fillId="8" borderId="1" xfId="12" applyNumberFormat="1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left" indent="4"/>
    </xf>
    <xf numFmtId="4" fontId="17" fillId="0" borderId="0" xfId="0" applyNumberFormat="1" applyFont="1" applyAlignment="1"/>
    <xf numFmtId="0" fontId="16" fillId="0" borderId="1" xfId="0" applyFont="1" applyBorder="1"/>
    <xf numFmtId="4" fontId="12" fillId="14" borderId="1" xfId="0" applyNumberFormat="1" applyFont="1" applyFill="1" applyBorder="1" applyAlignment="1"/>
    <xf numFmtId="4" fontId="10" fillId="0" borderId="0" xfId="0" applyNumberFormat="1" applyFont="1" applyAlignment="1"/>
    <xf numFmtId="4" fontId="9" fillId="11" borderId="1" xfId="0" applyNumberFormat="1" applyFont="1" applyFill="1" applyBorder="1" applyAlignment="1"/>
    <xf numFmtId="49" fontId="6" fillId="9" borderId="1" xfId="0" applyNumberFormat="1" applyFont="1" applyFill="1" applyBorder="1" applyAlignment="1">
      <alignment horizontal="left" vertical="center"/>
    </xf>
    <xf numFmtId="165" fontId="7" fillId="9" borderId="1" xfId="1" applyNumberFormat="1" applyFont="1" applyFill="1" applyBorder="1" applyAlignment="1"/>
    <xf numFmtId="4" fontId="12" fillId="14" borderId="1" xfId="9" applyNumberFormat="1" applyFont="1" applyFill="1" applyBorder="1" applyAlignment="1">
      <alignment horizontal="right" vertical="center"/>
    </xf>
    <xf numFmtId="10" fontId="14" fillId="14" borderId="1" xfId="13" applyNumberFormat="1" applyFont="1" applyFill="1" applyBorder="1" applyAlignment="1">
      <alignment horizontal="right" vertical="center"/>
    </xf>
    <xf numFmtId="10" fontId="7" fillId="9" borderId="1" xfId="1" applyNumberFormat="1" applyFont="1" applyFill="1" applyBorder="1" applyAlignment="1"/>
    <xf numFmtId="4" fontId="5" fillId="8" borderId="1" xfId="12" applyNumberFormat="1" applyFont="1" applyFill="1" applyBorder="1" applyAlignment="1">
      <alignment horizontal="right" vertical="center"/>
    </xf>
    <xf numFmtId="164" fontId="14" fillId="14" borderId="1" xfId="0" applyNumberFormat="1" applyFont="1" applyFill="1" applyBorder="1" applyAlignment="1">
      <alignment horizontal="right" vertical="center"/>
    </xf>
    <xf numFmtId="0" fontId="10" fillId="0" borderId="1" xfId="0" applyFont="1" applyBorder="1"/>
    <xf numFmtId="0" fontId="18" fillId="9" borderId="1" xfId="0" applyFont="1" applyFill="1" applyBorder="1" applyAlignment="1">
      <alignment horizontal="left" wrapText="1" indent="2"/>
    </xf>
    <xf numFmtId="164" fontId="12" fillId="14" borderId="1" xfId="9" applyNumberFormat="1" applyFont="1" applyFill="1" applyBorder="1" applyAlignment="1">
      <alignment horizontal="right"/>
    </xf>
    <xf numFmtId="4" fontId="10" fillId="0" borderId="0" xfId="0" applyNumberFormat="1" applyFont="1"/>
    <xf numFmtId="164" fontId="15" fillId="6" borderId="1" xfId="11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center" vertical="center"/>
    </xf>
    <xf numFmtId="165" fontId="6" fillId="9" borderId="1" xfId="0" applyNumberFormat="1" applyFont="1" applyFill="1" applyBorder="1" applyAlignment="1">
      <alignment horizontal="right" vertical="center"/>
    </xf>
    <xf numFmtId="4" fontId="5" fillId="12" borderId="1" xfId="12" applyNumberFormat="1" applyFont="1" applyFill="1" applyBorder="1" applyAlignment="1">
      <alignment horizontal="right" vertical="center"/>
    </xf>
    <xf numFmtId="4" fontId="6" fillId="9" borderId="1" xfId="0" applyNumberFormat="1" applyFont="1" applyFill="1" applyBorder="1" applyAlignment="1"/>
    <xf numFmtId="49" fontId="2" fillId="6" borderId="1" xfId="11" applyNumberFormat="1" applyBorder="1" applyAlignment="1">
      <alignment horizontal="left"/>
    </xf>
    <xf numFmtId="0" fontId="11" fillId="11" borderId="1" xfId="0" applyFont="1" applyFill="1" applyBorder="1" applyAlignment="1"/>
    <xf numFmtId="10" fontId="6" fillId="9" borderId="1" xfId="0" applyNumberFormat="1" applyFont="1" applyFill="1" applyBorder="1" applyAlignment="1">
      <alignment horizontal="right" vertical="center"/>
    </xf>
    <xf numFmtId="49" fontId="18" fillId="14" borderId="1" xfId="9" applyNumberFormat="1" applyFont="1" applyFill="1" applyBorder="1" applyAlignment="1">
      <alignment horizontal="left" vertical="center" wrapText="1" indent="2"/>
    </xf>
    <xf numFmtId="164" fontId="8" fillId="10" borderId="1" xfId="2" applyNumberFormat="1" applyFont="1" applyFill="1" applyBorder="1" applyAlignment="1">
      <alignment horizontal="right" vertical="center"/>
    </xf>
    <xf numFmtId="49" fontId="18" fillId="16" borderId="1" xfId="3" applyNumberFormat="1" applyFont="1" applyFill="1" applyBorder="1" applyAlignment="1">
      <alignment horizontal="left" vertical="center" indent="1"/>
    </xf>
    <xf numFmtId="0" fontId="20" fillId="0" borderId="0" xfId="2" applyNumberFormat="1" applyFont="1" applyFill="1" applyAlignment="1">
      <alignment horizontal="center" vertical="center"/>
    </xf>
    <xf numFmtId="49" fontId="21" fillId="9" borderId="1" xfId="0" applyNumberFormat="1" applyFont="1" applyFill="1" applyBorder="1" applyAlignment="1">
      <alignment horizontal="left" vertical="center" indent="1"/>
    </xf>
    <xf numFmtId="0" fontId="13" fillId="0" borderId="0" xfId="2" applyNumberFormat="1" applyFont="1" applyAlignment="1"/>
    <xf numFmtId="4" fontId="18" fillId="14" borderId="1" xfId="0" applyNumberFormat="1" applyFont="1" applyFill="1" applyBorder="1" applyAlignment="1"/>
    <xf numFmtId="0" fontId="22" fillId="0" borderId="0" xfId="0" applyFont="1" applyAlignment="1"/>
    <xf numFmtId="49" fontId="19" fillId="9" borderId="1" xfId="0" applyNumberFormat="1" applyFont="1" applyFill="1" applyBorder="1" applyAlignment="1">
      <alignment horizontal="center" vertical="center"/>
    </xf>
    <xf numFmtId="10" fontId="2" fillId="8" borderId="1" xfId="12" applyNumberFormat="1" applyFill="1" applyBorder="1" applyAlignment="1">
      <alignment horizontal="right" vertical="center"/>
    </xf>
    <xf numFmtId="164" fontId="18" fillId="14" borderId="1" xfId="10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/>
    </xf>
    <xf numFmtId="0" fontId="18" fillId="16" borderId="1" xfId="0" applyFont="1" applyFill="1" applyBorder="1" applyAlignment="1">
      <alignment horizontal="left" wrapText="1" indent="1"/>
    </xf>
    <xf numFmtId="49" fontId="7" fillId="9" borderId="1" xfId="1" applyNumberFormat="1" applyFont="1" applyFill="1" applyBorder="1" applyAlignment="1">
      <alignment horizontal="center" vertical="center" wrapText="1"/>
    </xf>
    <xf numFmtId="49" fontId="14" fillId="15" borderId="1" xfId="6" applyNumberFormat="1" applyFont="1" applyFill="1" applyBorder="1" applyAlignment="1">
      <alignment horizontal="left" vertical="center" indent="3"/>
    </xf>
    <xf numFmtId="166" fontId="7" fillId="9" borderId="1" xfId="1" applyNumberFormat="1" applyFont="1" applyFill="1" applyBorder="1" applyAlignment="1">
      <alignment horizontal="center" vertical="center"/>
    </xf>
    <xf numFmtId="0" fontId="13" fillId="0" borderId="0" xfId="2" applyNumberFormat="1" applyFont="1"/>
    <xf numFmtId="0" fontId="10" fillId="0" borderId="0" xfId="0" applyFont="1" applyAlignment="1">
      <alignment horizontal="center"/>
    </xf>
    <xf numFmtId="164" fontId="2" fillId="6" borderId="1" xfId="11" applyNumberFormat="1" applyBorder="1" applyAlignment="1">
      <alignment horizontal="right" vertical="center"/>
    </xf>
    <xf numFmtId="0" fontId="22" fillId="0" borderId="0" xfId="0" applyFont="1"/>
    <xf numFmtId="49" fontId="12" fillId="14" borderId="1" xfId="8" applyNumberFormat="1" applyFont="1" applyFill="1" applyBorder="1" applyAlignment="1">
      <alignment horizontal="left" indent="1"/>
    </xf>
    <xf numFmtId="49" fontId="10" fillId="9" borderId="1" xfId="5" applyNumberFormat="1" applyFont="1" applyFill="1" applyBorder="1" applyAlignment="1">
      <alignment horizontal="left" vertical="center" indent="3"/>
    </xf>
    <xf numFmtId="4" fontId="10" fillId="0" borderId="1" xfId="0" applyNumberFormat="1" applyFont="1" applyBorder="1"/>
    <xf numFmtId="4" fontId="19" fillId="9" borderId="1" xfId="0" applyNumberFormat="1" applyFont="1" applyFill="1" applyBorder="1" applyAlignment="1">
      <alignment horizontal="center" vertical="center"/>
    </xf>
    <xf numFmtId="10" fontId="10" fillId="9" borderId="1" xfId="0" applyNumberFormat="1" applyFont="1" applyFill="1" applyBorder="1" applyAlignment="1"/>
    <xf numFmtId="166" fontId="7" fillId="0" borderId="1" xfId="0" applyNumberFormat="1" applyFont="1" applyBorder="1"/>
    <xf numFmtId="0" fontId="7" fillId="9" borderId="1" xfId="1" applyNumberFormat="1" applyFont="1" applyFill="1" applyBorder="1" applyAlignment="1">
      <alignment horizontal="center" vertical="center"/>
    </xf>
    <xf numFmtId="165" fontId="2" fillId="6" borderId="1" xfId="11" applyNumberFormat="1" applyBorder="1" applyAlignment="1">
      <alignment horizontal="right"/>
    </xf>
    <xf numFmtId="4" fontId="11" fillId="11" borderId="1" xfId="0" applyNumberFormat="1" applyFont="1" applyFill="1" applyBorder="1" applyAlignment="1"/>
    <xf numFmtId="4" fontId="7" fillId="9" borderId="1" xfId="1" applyNumberFormat="1" applyFont="1" applyFill="1" applyBorder="1" applyAlignment="1"/>
    <xf numFmtId="10" fontId="7" fillId="9" borderId="1" xfId="1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center" vertical="center"/>
    </xf>
    <xf numFmtId="10" fontId="12" fillId="14" borderId="1" xfId="13" applyNumberFormat="1" applyFont="1" applyFill="1" applyBorder="1" applyAlignment="1">
      <alignment horizontal="right"/>
    </xf>
    <xf numFmtId="10" fontId="18" fillId="16" borderId="1" xfId="0" applyNumberFormat="1" applyFont="1" applyFill="1" applyBorder="1" applyAlignment="1"/>
    <xf numFmtId="164" fontId="14" fillId="15" borderId="1" xfId="6" applyNumberFormat="1" applyFont="1" applyFill="1" applyBorder="1" applyAlignment="1">
      <alignment horizontal="right" vertical="center"/>
    </xf>
    <xf numFmtId="4" fontId="2" fillId="8" borderId="1" xfId="12" applyNumberFormat="1" applyFill="1" applyBorder="1" applyAlignment="1">
      <alignment horizontal="right" vertical="center"/>
    </xf>
    <xf numFmtId="49" fontId="12" fillId="14" borderId="1" xfId="9" applyNumberFormat="1" applyFont="1" applyFill="1" applyBorder="1" applyAlignment="1">
      <alignment horizontal="left" indent="1"/>
    </xf>
    <xf numFmtId="164" fontId="2" fillId="12" borderId="1" xfId="12" applyNumberFormat="1" applyFont="1" applyFill="1" applyBorder="1" applyAlignment="1">
      <alignment horizontal="right"/>
    </xf>
    <xf numFmtId="4" fontId="22" fillId="0" borderId="0" xfId="0" applyNumberFormat="1" applyFont="1" applyAlignment="1"/>
    <xf numFmtId="4" fontId="6" fillId="9" borderId="1" xfId="0" applyNumberFormat="1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left" indent="2"/>
    </xf>
    <xf numFmtId="10" fontId="18" fillId="9" borderId="1" xfId="0" applyNumberFormat="1" applyFont="1" applyFill="1" applyBorder="1" applyAlignment="1"/>
    <xf numFmtId="0" fontId="0" fillId="0" borderId="0" xfId="0" applyAlignment="1">
      <alignment horizontal="center" vertical="center"/>
    </xf>
    <xf numFmtId="10" fontId="6" fillId="9" borderId="1" xfId="13" applyNumberFormat="1" applyFont="1" applyFill="1" applyBorder="1" applyAlignment="1">
      <alignment horizontal="right"/>
    </xf>
    <xf numFmtId="4" fontId="22" fillId="0" borderId="0" xfId="0" applyNumberFormat="1" applyFont="1"/>
    <xf numFmtId="0" fontId="5" fillId="8" borderId="1" xfId="12" applyNumberFormat="1" applyFont="1" applyFill="1" applyBorder="1" applyAlignment="1">
      <alignment horizontal="left" vertical="center"/>
    </xf>
    <xf numFmtId="164" fontId="6" fillId="9" borderId="1" xfId="0" applyNumberFormat="1" applyFont="1" applyFill="1" applyBorder="1" applyAlignment="1">
      <alignment horizontal="right"/>
    </xf>
    <xf numFmtId="10" fontId="21" fillId="9" borderId="1" xfId="0" applyNumberFormat="1" applyFont="1" applyFill="1" applyBorder="1" applyAlignment="1">
      <alignment horizontal="right" vertical="center"/>
    </xf>
    <xf numFmtId="10" fontId="14" fillId="14" borderId="1" xfId="0" applyNumberFormat="1" applyFont="1" applyFill="1" applyBorder="1" applyAlignment="1"/>
    <xf numFmtId="0" fontId="18" fillId="14" borderId="1" xfId="0" applyFont="1" applyFill="1" applyBorder="1" applyAlignment="1">
      <alignment horizontal="left" indent="2"/>
    </xf>
    <xf numFmtId="0" fontId="7" fillId="0" borderId="0" xfId="1" applyNumberFormat="1" applyFont="1" applyAlignment="1"/>
    <xf numFmtId="4" fontId="2" fillId="6" borderId="1" xfId="11" applyNumberFormat="1" applyBorder="1" applyAlignment="1">
      <alignment horizontal="right"/>
    </xf>
    <xf numFmtId="49" fontId="7" fillId="9" borderId="1" xfId="4" applyNumberFormat="1" applyFont="1" applyFill="1" applyBorder="1" applyAlignment="1">
      <alignment horizontal="left" vertical="center"/>
    </xf>
    <xf numFmtId="49" fontId="6" fillId="9" borderId="1" xfId="0" applyNumberFormat="1" applyFont="1" applyFill="1" applyBorder="1" applyAlignment="1">
      <alignment horizontal="left" indent="2"/>
    </xf>
    <xf numFmtId="4" fontId="9" fillId="17" borderId="1" xfId="0" applyNumberFormat="1" applyFont="1" applyFill="1" applyBorder="1" applyAlignment="1"/>
    <xf numFmtId="49" fontId="5" fillId="6" borderId="1" xfId="11" applyNumberFormat="1" applyFont="1" applyBorder="1" applyAlignment="1">
      <alignment horizontal="left" vertical="center"/>
    </xf>
    <xf numFmtId="0" fontId="7" fillId="0" borderId="0" xfId="1" applyNumberFormat="1" applyFont="1"/>
    <xf numFmtId="0" fontId="16" fillId="0" borderId="0" xfId="2" applyNumberFormat="1" applyFont="1" applyAlignment="1">
      <alignment horizontal="center" vertical="center"/>
    </xf>
    <xf numFmtId="4" fontId="10" fillId="9" borderId="1" xfId="0" applyNumberFormat="1" applyFont="1" applyFill="1" applyBorder="1" applyAlignment="1"/>
    <xf numFmtId="49" fontId="9" fillId="17" borderId="1" xfId="12" applyNumberFormat="1" applyFont="1" applyFill="1" applyBorder="1" applyAlignment="1">
      <alignment horizontal="left" vertical="center" wrapText="1" indent="1"/>
    </xf>
    <xf numFmtId="0" fontId="10" fillId="0" borderId="0" xfId="5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0" xfId="3" applyNumberFormat="1" applyFont="1" applyAlignment="1"/>
    <xf numFmtId="4" fontId="7" fillId="9" borderId="1" xfId="1" applyNumberFormat="1" applyFont="1" applyFill="1" applyBorder="1" applyAlignment="1">
      <alignment horizontal="center"/>
    </xf>
    <xf numFmtId="4" fontId="18" fillId="16" borderId="1" xfId="0" applyNumberFormat="1" applyFont="1" applyFill="1" applyBorder="1" applyAlignment="1"/>
    <xf numFmtId="0" fontId="12" fillId="14" borderId="1" xfId="0" applyFont="1" applyFill="1" applyBorder="1" applyAlignment="1">
      <alignment horizontal="left" indent="1"/>
    </xf>
    <xf numFmtId="49" fontId="7" fillId="13" borderId="1" xfId="1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left" indent="1"/>
    </xf>
    <xf numFmtId="165" fontId="12" fillId="14" borderId="1" xfId="8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0" fontId="10" fillId="0" borderId="0" xfId="4" applyNumberFormat="1" applyFont="1" applyAlignment="1">
      <alignment horizontal="center" vertical="center"/>
    </xf>
    <xf numFmtId="0" fontId="10" fillId="9" borderId="1" xfId="0" applyFont="1" applyFill="1" applyBorder="1" applyAlignment="1">
      <alignment horizontal="left" indent="3"/>
    </xf>
    <xf numFmtId="10" fontId="12" fillId="14" borderId="1" xfId="8" applyNumberFormat="1" applyFont="1" applyFill="1" applyBorder="1" applyAlignment="1">
      <alignment horizontal="right"/>
    </xf>
    <xf numFmtId="0" fontId="10" fillId="0" borderId="0" xfId="3" applyNumberFormat="1" applyFont="1"/>
    <xf numFmtId="164" fontId="18" fillId="9" borderId="1" xfId="4" applyNumberFormat="1" applyFont="1" applyFill="1" applyBorder="1" applyAlignment="1">
      <alignment horizontal="right" vertical="center"/>
    </xf>
    <xf numFmtId="10" fontId="14" fillId="15" borderId="1" xfId="13" applyNumberFormat="1" applyFont="1" applyFill="1" applyBorder="1" applyAlignment="1">
      <alignment horizontal="right" vertical="center"/>
    </xf>
    <xf numFmtId="49" fontId="15" fillId="6" borderId="1" xfId="11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49" fontId="9" fillId="11" borderId="1" xfId="11" applyNumberFormat="1" applyFont="1" applyFill="1" applyBorder="1" applyAlignment="1">
      <alignment horizontal="left" vertical="center" wrapText="1" indent="1"/>
    </xf>
    <xf numFmtId="4" fontId="18" fillId="9" borderId="1" xfId="0" applyNumberFormat="1" applyFont="1" applyFill="1" applyBorder="1" applyAlignment="1"/>
    <xf numFmtId="0" fontId="6" fillId="9" borderId="1" xfId="0" applyFont="1" applyFill="1" applyBorder="1" applyAlignment="1">
      <alignment horizontal="right" indent="2"/>
    </xf>
    <xf numFmtId="0" fontId="10" fillId="0" borderId="0" xfId="0" applyNumberFormat="1" applyFont="1" applyAlignment="1"/>
    <xf numFmtId="49" fontId="6" fillId="9" borderId="1" xfId="0" applyNumberFormat="1" applyFont="1" applyFill="1" applyBorder="1" applyAlignment="1">
      <alignment horizontal="left" indent="1"/>
    </xf>
    <xf numFmtId="0" fontId="6" fillId="9" borderId="1" xfId="0" applyFont="1" applyFill="1" applyBorder="1" applyAlignment="1">
      <alignment horizontal="left" indent="1"/>
    </xf>
    <xf numFmtId="49" fontId="6" fillId="9" borderId="1" xfId="0" applyNumberFormat="1" applyFont="1" applyFill="1" applyBorder="1" applyAlignment="1">
      <alignment horizontal="left" vertical="center" indent="4"/>
    </xf>
    <xf numFmtId="4" fontId="21" fillId="9" borderId="1" xfId="0" applyNumberFormat="1" applyFont="1" applyFill="1" applyBorder="1" applyAlignment="1">
      <alignment horizontal="right" vertical="center"/>
    </xf>
    <xf numFmtId="4" fontId="14" fillId="14" borderId="1" xfId="0" applyNumberFormat="1" applyFont="1" applyFill="1" applyBorder="1" applyAlignment="1"/>
    <xf numFmtId="49" fontId="15" fillId="6" borderId="1" xfId="11" applyNumberFormat="1" applyFont="1" applyBorder="1"/>
    <xf numFmtId="49" fontId="25" fillId="16" borderId="1" xfId="2" applyNumberFormat="1" applyFont="1" applyFill="1" applyBorder="1" applyAlignment="1">
      <alignment horizontal="left" vertical="center"/>
    </xf>
    <xf numFmtId="49" fontId="18" fillId="9" borderId="1" xfId="4" applyNumberFormat="1" applyFont="1" applyFill="1" applyBorder="1" applyAlignment="1">
      <alignment horizontal="left" vertical="center" indent="2"/>
    </xf>
    <xf numFmtId="0" fontId="26" fillId="0" borderId="0" xfId="0" applyFont="1" applyAlignment="1"/>
    <xf numFmtId="0" fontId="10" fillId="0" borderId="0" xfId="0" applyNumberFormat="1" applyFont="1"/>
    <xf numFmtId="10" fontId="12" fillId="14" borderId="1" xfId="9" applyNumberFormat="1" applyFont="1" applyFill="1" applyBorder="1" applyAlignment="1">
      <alignment horizontal="right"/>
    </xf>
    <xf numFmtId="0" fontId="16" fillId="0" borderId="0" xfId="0" applyFont="1" applyAlignment="1">
      <alignment horizontal="left"/>
    </xf>
    <xf numFmtId="164" fontId="5" fillId="8" borderId="1" xfId="12" applyNumberFormat="1" applyFont="1" applyFill="1" applyBorder="1" applyAlignment="1">
      <alignment horizontal="right" vertical="center"/>
    </xf>
    <xf numFmtId="4" fontId="12" fillId="14" borderId="1" xfId="8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left" indent="1"/>
    </xf>
    <xf numFmtId="0" fontId="26" fillId="0" borderId="0" xfId="0" applyFont="1"/>
    <xf numFmtId="49" fontId="14" fillId="0" borderId="1" xfId="0" applyNumberFormat="1" applyFont="1" applyBorder="1" applyAlignment="1">
      <alignment horizontal="left" vertical="center"/>
    </xf>
    <xf numFmtId="4" fontId="15" fillId="6" borderId="1" xfId="11" applyNumberFormat="1" applyFont="1" applyBorder="1"/>
    <xf numFmtId="0" fontId="17" fillId="0" borderId="0" xfId="0" applyFont="1" applyAlignment="1">
      <alignment horizontal="center" vertical="center"/>
    </xf>
    <xf numFmtId="49" fontId="2" fillId="6" borderId="1" xfId="11" applyNumberForma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4" fillId="14" borderId="1" xfId="0" applyFont="1" applyFill="1" applyBorder="1" applyAlignment="1">
      <alignment horizontal="left" indent="3"/>
    </xf>
    <xf numFmtId="10" fontId="2" fillId="12" borderId="1" xfId="13" applyNumberFormat="1" applyFont="1" applyFill="1" applyBorder="1" applyAlignment="1">
      <alignment horizontal="right"/>
    </xf>
    <xf numFmtId="164" fontId="5" fillId="12" borderId="1" xfId="12" applyNumberFormat="1" applyFont="1" applyFill="1" applyBorder="1" applyAlignment="1">
      <alignment horizontal="right" vertical="center"/>
    </xf>
    <xf numFmtId="49" fontId="19" fillId="9" borderId="1" xfId="0" applyNumberFormat="1" applyFont="1" applyFill="1" applyBorder="1" applyAlignment="1">
      <alignment horizontal="center" vertical="center" wrapText="1"/>
    </xf>
    <xf numFmtId="4" fontId="5" fillId="6" borderId="1" xfId="11" applyNumberFormat="1" applyFont="1" applyBorder="1" applyAlignment="1">
      <alignment horizontal="right" vertical="center"/>
    </xf>
    <xf numFmtId="4" fontId="17" fillId="0" borderId="0" xfId="0" applyNumberFormat="1" applyFont="1" applyAlignment="1">
      <alignment horizontal="center" vertical="center"/>
    </xf>
    <xf numFmtId="165" fontId="2" fillId="6" borderId="1" xfId="11" applyNumberFormat="1" applyBorder="1" applyAlignment="1">
      <alignment horizontal="right" vertical="center"/>
    </xf>
    <xf numFmtId="10" fontId="2" fillId="6" borderId="1" xfId="11" applyNumberFormat="1" applyBorder="1" applyAlignment="1">
      <alignment horizontal="right" vertical="center"/>
    </xf>
    <xf numFmtId="49" fontId="7" fillId="9" borderId="1" xfId="1" applyNumberFormat="1" applyFont="1" applyFill="1" applyBorder="1" applyAlignment="1">
      <alignment horizontal="left" vertical="center" wrapText="1"/>
    </xf>
    <xf numFmtId="49" fontId="7" fillId="9" borderId="1" xfId="1" applyNumberFormat="1" applyFont="1" applyFill="1" applyBorder="1" applyAlignment="1">
      <alignment wrapText="1"/>
    </xf>
    <xf numFmtId="49" fontId="10" fillId="0" borderId="0" xfId="0" applyNumberFormat="1" applyFont="1" applyAlignment="1">
      <alignment horizontal="left"/>
    </xf>
    <xf numFmtId="164" fontId="18" fillId="14" borderId="1" xfId="9" applyNumberFormat="1" applyFont="1" applyFill="1" applyBorder="1" applyAlignment="1">
      <alignment horizontal="right" vertical="center"/>
    </xf>
    <xf numFmtId="49" fontId="2" fillId="12" borderId="1" xfId="12" applyNumberFormat="1" applyFont="1" applyFill="1" applyBorder="1" applyAlignment="1">
      <alignment horizontal="left"/>
    </xf>
    <xf numFmtId="49" fontId="14" fillId="14" borderId="1" xfId="7" applyNumberFormat="1" applyFont="1" applyFill="1" applyBorder="1" applyAlignment="1">
      <alignment horizontal="left" vertical="center" indent="3"/>
    </xf>
    <xf numFmtId="4" fontId="19" fillId="9" borderId="1" xfId="0" applyNumberFormat="1" applyFont="1" applyFill="1" applyBorder="1" applyAlignment="1">
      <alignment horizontal="center" vertical="center" wrapText="1"/>
    </xf>
    <xf numFmtId="49" fontId="18" fillId="14" borderId="1" xfId="10" applyNumberFormat="1" applyFont="1" applyFill="1" applyBorder="1" applyAlignment="1">
      <alignment horizontal="left" vertical="center" wrapText="1" indent="2"/>
    </xf>
    <xf numFmtId="165" fontId="16" fillId="0" borderId="0" xfId="0" applyNumberFormat="1" applyFont="1" applyAlignment="1">
      <alignment horizontal="right"/>
    </xf>
    <xf numFmtId="10" fontId="16" fillId="0" borderId="0" xfId="0" applyNumberFormat="1" applyFont="1" applyAlignment="1">
      <alignment horizontal="right"/>
    </xf>
    <xf numFmtId="0" fontId="18" fillId="9" borderId="1" xfId="0" applyFont="1" applyFill="1" applyBorder="1" applyAlignment="1">
      <alignment horizontal="left" indent="2"/>
    </xf>
    <xf numFmtId="4" fontId="6" fillId="9" borderId="1" xfId="0" applyNumberFormat="1" applyFont="1" applyFill="1" applyBorder="1" applyAlignment="1">
      <alignment horizontal="center" vertical="center"/>
    </xf>
    <xf numFmtId="0" fontId="10" fillId="9" borderId="1" xfId="5" applyNumberFormat="1" applyFont="1" applyFill="1" applyBorder="1" applyAlignment="1">
      <alignment horizontal="left" vertical="center" indent="3"/>
    </xf>
    <xf numFmtId="164" fontId="2" fillId="8" borderId="1" xfId="12" applyNumberFormat="1" applyFont="1" applyFill="1" applyBorder="1" applyAlignment="1">
      <alignment horizontal="right" vertical="center"/>
    </xf>
    <xf numFmtId="10" fontId="6" fillId="9" borderId="1" xfId="13" applyNumberFormat="1" applyFont="1" applyFill="1" applyBorder="1" applyAlignment="1">
      <alignment horizontal="right" vertical="center"/>
    </xf>
    <xf numFmtId="165" fontId="7" fillId="9" borderId="1" xfId="1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right" vertical="center"/>
    </xf>
    <xf numFmtId="4" fontId="12" fillId="14" borderId="1" xfId="9" applyNumberFormat="1" applyFont="1" applyFill="1" applyBorder="1" applyAlignment="1">
      <alignment horizontal="right"/>
    </xf>
    <xf numFmtId="10" fontId="2" fillId="12" borderId="1" xfId="12" applyNumberFormat="1" applyFont="1" applyFill="1" applyBorder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10" fontId="5" fillId="6" borderId="1" xfId="13" applyNumberFormat="1" applyFont="1" applyFill="1" applyBorder="1" applyAlignment="1">
      <alignment horizontal="right" vertical="center"/>
    </xf>
    <xf numFmtId="4" fontId="15" fillId="6" borderId="1" xfId="11" applyNumberFormat="1" applyFont="1" applyBorder="1" applyAlignment="1">
      <alignment horizontal="right" vertical="center"/>
    </xf>
    <xf numFmtId="10" fontId="10" fillId="9" borderId="1" xfId="5" applyNumberFormat="1" applyFont="1" applyFill="1" applyBorder="1" applyAlignment="1">
      <alignment horizontal="right" vertical="center"/>
    </xf>
    <xf numFmtId="10" fontId="7" fillId="9" borderId="1" xfId="1" applyNumberFormat="1" applyFont="1" applyFill="1" applyBorder="1" applyAlignment="1">
      <alignment horizontal="center" vertical="center"/>
    </xf>
    <xf numFmtId="0" fontId="13" fillId="0" borderId="0" xfId="2" applyNumberFormat="1" applyFont="1" applyAlignment="1">
      <alignment horizontal="center" vertical="center"/>
    </xf>
    <xf numFmtId="49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49" fontId="12" fillId="14" borderId="1" xfId="9" applyNumberFormat="1" applyFont="1" applyFill="1" applyBorder="1" applyAlignment="1">
      <alignment horizontal="left" vertical="center" indent="1"/>
    </xf>
    <xf numFmtId="164" fontId="14" fillId="14" borderId="1" xfId="7" applyNumberFormat="1" applyFont="1" applyFill="1" applyBorder="1" applyAlignment="1">
      <alignment horizontal="right" vertical="center"/>
    </xf>
    <xf numFmtId="164" fontId="9" fillId="17" borderId="1" xfId="12" applyNumberFormat="1" applyFont="1" applyFill="1" applyBorder="1" applyAlignment="1">
      <alignment horizontal="right" vertical="center"/>
    </xf>
    <xf numFmtId="10" fontId="14" fillId="15" borderId="1" xfId="0" applyNumberFormat="1" applyFont="1" applyFill="1" applyBorder="1" applyAlignment="1"/>
    <xf numFmtId="0" fontId="4" fillId="0" borderId="0" xfId="0" applyFont="1" applyAlignment="1">
      <alignment horizontal="right"/>
    </xf>
    <xf numFmtId="165" fontId="6" fillId="9" borderId="1" xfId="0" applyNumberFormat="1" applyFont="1" applyFill="1" applyBorder="1" applyAlignment="1">
      <alignment horizontal="right"/>
    </xf>
    <xf numFmtId="0" fontId="7" fillId="0" borderId="0" xfId="0" applyFont="1"/>
    <xf numFmtId="0" fontId="18" fillId="16" borderId="1" xfId="0" applyFont="1" applyFill="1" applyBorder="1" applyAlignment="1">
      <alignment horizontal="left" indent="1"/>
    </xf>
    <xf numFmtId="0" fontId="10" fillId="0" borderId="0" xfId="0" applyFont="1" applyAlignment="1">
      <alignment horizontal="right"/>
    </xf>
    <xf numFmtId="10" fontId="6" fillId="9" borderId="1" xfId="0" applyNumberFormat="1" applyFont="1" applyFill="1" applyBorder="1" applyAlignment="1">
      <alignment horizontal="right"/>
    </xf>
    <xf numFmtId="49" fontId="7" fillId="9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right"/>
    </xf>
    <xf numFmtId="0" fontId="9" fillId="17" borderId="1" xfId="0" applyFont="1" applyFill="1" applyBorder="1" applyAlignment="1">
      <alignment horizontal="left" indent="1"/>
    </xf>
    <xf numFmtId="4" fontId="16" fillId="0" borderId="0" xfId="0" applyNumberFormat="1" applyFont="1" applyAlignment="1">
      <alignment horizontal="right"/>
    </xf>
    <xf numFmtId="0" fontId="16" fillId="0" borderId="0" xfId="2" applyNumberFormat="1" applyFont="1" applyAlignment="1"/>
    <xf numFmtId="0" fontId="28" fillId="0" borderId="0" xfId="0" applyFont="1" applyAlignment="1">
      <alignment horizontal="center" vertical="center"/>
    </xf>
    <xf numFmtId="0" fontId="15" fillId="0" borderId="0" xfId="3" applyNumberFormat="1" applyFont="1" applyAlignment="1">
      <alignment horizontal="center" vertical="center"/>
    </xf>
    <xf numFmtId="10" fontId="5" fillId="8" borderId="1" xfId="13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 vertical="center"/>
    </xf>
    <xf numFmtId="0" fontId="16" fillId="0" borderId="0" xfId="2" applyNumberFormat="1" applyFont="1"/>
    <xf numFmtId="4" fontId="7" fillId="9" borderId="1" xfId="1" applyNumberFormat="1" applyFont="1" applyFill="1" applyBorder="1" applyAlignment="1">
      <alignment horizontal="center" vertical="center"/>
    </xf>
    <xf numFmtId="10" fontId="10" fillId="9" borderId="1" xfId="4" applyNumberFormat="1" applyFont="1" applyFill="1" applyBorder="1" applyAlignment="1">
      <alignment horizontal="right" vertical="center"/>
    </xf>
    <xf numFmtId="10" fontId="5" fillId="12" borderId="1" xfId="13" applyNumberFormat="1" applyFont="1" applyFill="1" applyBorder="1" applyAlignment="1">
      <alignment horizontal="right" vertical="center"/>
    </xf>
    <xf numFmtId="10" fontId="2" fillId="6" borderId="1" xfId="13" applyNumberFormat="1" applyFont="1" applyFill="1" applyBorder="1" applyAlignment="1">
      <alignment horizontal="right" vertical="center"/>
    </xf>
    <xf numFmtId="49" fontId="11" fillId="16" borderId="1" xfId="11" applyNumberFormat="1" applyFont="1" applyFill="1" applyBorder="1" applyAlignment="1">
      <alignment horizontal="left" vertical="center"/>
    </xf>
    <xf numFmtId="4" fontId="11" fillId="16" borderId="1" xfId="11" applyNumberFormat="1" applyFont="1" applyFill="1" applyBorder="1" applyAlignment="1">
      <alignment horizontal="right" vertical="center"/>
    </xf>
    <xf numFmtId="164" fontId="11" fillId="16" borderId="1" xfId="0" applyNumberFormat="1" applyFont="1" applyFill="1" applyBorder="1" applyAlignment="1">
      <alignment horizontal="right" vertical="center"/>
    </xf>
    <xf numFmtId="0" fontId="30" fillId="10" borderId="1" xfId="2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166" fontId="19" fillId="9" borderId="4" xfId="0" applyNumberFormat="1" applyFont="1" applyFill="1" applyBorder="1" applyAlignment="1">
      <alignment horizontal="center" vertical="center"/>
    </xf>
    <xf numFmtId="166" fontId="19" fillId="9" borderId="3" xfId="0" applyNumberFormat="1" applyFont="1" applyFill="1" applyBorder="1" applyAlignment="1">
      <alignment horizontal="center" vertical="center"/>
    </xf>
    <xf numFmtId="166" fontId="19" fillId="9" borderId="2" xfId="0" applyNumberFormat="1" applyFont="1" applyFill="1" applyBorder="1" applyAlignment="1">
      <alignment horizontal="center" vertical="center"/>
    </xf>
    <xf numFmtId="14" fontId="19" fillId="9" borderId="4" xfId="0" applyNumberFormat="1" applyFont="1" applyFill="1" applyBorder="1" applyAlignment="1">
      <alignment horizontal="center" vertical="center"/>
    </xf>
    <xf numFmtId="14" fontId="19" fillId="9" borderId="3" xfId="0" applyNumberFormat="1" applyFont="1" applyFill="1" applyBorder="1" applyAlignment="1">
      <alignment horizontal="center" vertical="center"/>
    </xf>
    <xf numFmtId="14" fontId="19" fillId="9" borderId="2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17" fillId="0" borderId="0" xfId="0" applyFont="1" applyAlignment="1"/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calcChain" Target="calcChain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styles" Target="styles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State Debt</c:v>
                </c:pt>
              </c:strCache>
            </c:strRef>
          </c:tx>
          <c:invertIfNegative val="0"/>
          <c:cat>
            <c:numRef>
              <c:f>MK_ALL!$B$5:$L$5</c:f>
              <c:numCache>
                <c:formatCode>dd\.mm\.yyyy;@</c:formatCode>
                <c:ptCount val="11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</c:numCache>
            </c:numRef>
          </c:cat>
          <c:val>
            <c:numRef>
              <c:f>MK_ALL!$B$7:$L$7</c:f>
              <c:numCache>
                <c:formatCode>#,##0.00</c:formatCode>
                <c:ptCount val="11"/>
                <c:pt idx="0">
                  <c:v>3715.1336317660898</c:v>
                </c:pt>
                <c:pt idx="1">
                  <c:v>3891.2493464376098</c:v>
                </c:pt>
                <c:pt idx="2">
                  <c:v>3881.8475557880101</c:v>
                </c:pt>
                <c:pt idx="3">
                  <c:v>4045.1595006161101</c:v>
                </c:pt>
                <c:pt idx="4">
                  <c:v>4208.3465256813297</c:v>
                </c:pt>
                <c:pt idx="5">
                  <c:v>4257.0990983127604</c:v>
                </c:pt>
                <c:pt idx="6">
                  <c:v>4376.4828361153204</c:v>
                </c:pt>
                <c:pt idx="7">
                  <c:v>4521.0893125098601</c:v>
                </c:pt>
                <c:pt idx="8">
                  <c:v>4555.6883448342796</c:v>
                </c:pt>
                <c:pt idx="9">
                  <c:v>4560.43089883009</c:v>
                </c:pt>
                <c:pt idx="10">
                  <c:v>4638.2696191427303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1-477A-9464-AE22D6897C57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State guaranteed debt</c:v>
                </c:pt>
              </c:strCache>
            </c:strRef>
          </c:tx>
          <c:invertIfNegative val="0"/>
          <c:cat>
            <c:numRef>
              <c:f>MK_ALL!$B$5:$L$5</c:f>
              <c:numCache>
                <c:formatCode>dd\.mm\.yyyy;@</c:formatCode>
                <c:ptCount val="11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</c:numCache>
            </c:numRef>
          </c:cat>
          <c:val>
            <c:numRef>
              <c:f>MK_ALL!$B$8:$L$8</c:f>
              <c:numCache>
                <c:formatCode>#,##0.00</c:formatCode>
                <c:ptCount val="11"/>
                <c:pt idx="0">
                  <c:v>360.31642591307002</c:v>
                </c:pt>
                <c:pt idx="1">
                  <c:v>375.19512647979002</c:v>
                </c:pt>
                <c:pt idx="2">
                  <c:v>361.83890131803997</c:v>
                </c:pt>
                <c:pt idx="3">
                  <c:v>341.40879973423</c:v>
                </c:pt>
                <c:pt idx="4">
                  <c:v>338.48155744322003</c:v>
                </c:pt>
                <c:pt idx="5">
                  <c:v>336.39502045462001</c:v>
                </c:pt>
                <c:pt idx="6">
                  <c:v>337.87916171095998</c:v>
                </c:pt>
                <c:pt idx="7">
                  <c:v>339.50539233269001</c:v>
                </c:pt>
                <c:pt idx="8">
                  <c:v>342.34193627103002</c:v>
                </c:pt>
                <c:pt idx="9">
                  <c:v>326.17027323433001</c:v>
                </c:pt>
                <c:pt idx="10">
                  <c:v>320.10071509749002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1-477A-9464-AE22D689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4762768"/>
        <c:axId val="1"/>
        <c:axId val="0"/>
      </c:bar3DChart>
      <c:dateAx>
        <c:axId val="101476276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014762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486-4688-BF81-97FA4BEB4F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486-4688-BF81-97FA4BEB4F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C486-4688-BF81-97FA4BEB4F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C486-4688-BF81-97FA4BEB4FB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C486-4688-BF81-97FA4BEB4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219-4A6E-861B-7DCF789195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219-4A6E-861B-7DCF7891955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CUR!$A$25:$A$36</c:f>
              <c:strCache>
                <c:ptCount val="12"/>
                <c:pt idx="0">
                  <c:v>GBP</c:v>
                </c:pt>
                <c:pt idx="1">
                  <c:v>USD</c:v>
                </c:pt>
                <c:pt idx="2">
                  <c:v>EUR</c:v>
                </c:pt>
                <c:pt idx="3">
                  <c:v>CAD</c:v>
                </c:pt>
                <c:pt idx="4">
                  <c:v>SDR</c:v>
                </c:pt>
                <c:pt idx="5">
                  <c:v>UAH</c:v>
                </c:pt>
                <c:pt idx="6">
                  <c:v>JPY</c:v>
                </c:pt>
                <c:pt idx="7">
                  <c:v>State guaranteed debt</c:v>
                </c:pt>
                <c:pt idx="8">
                  <c:v>USD</c:v>
                </c:pt>
                <c:pt idx="9">
                  <c:v>EUR</c:v>
                </c:pt>
                <c:pt idx="10">
                  <c:v>SDR</c:v>
                </c:pt>
                <c:pt idx="11">
                  <c:v>UAH</c:v>
                </c:pt>
              </c:strCache>
            </c:strRef>
          </c:cat>
          <c:val>
            <c:numRef>
              <c:f>CUR!$B$25:$B$36</c:f>
              <c:numCache>
                <c:formatCode>#,##0.00</c:formatCode>
                <c:ptCount val="12"/>
                <c:pt idx="0">
                  <c:v>2.2304975540000001E-2</c:v>
                </c:pt>
                <c:pt idx="1">
                  <c:v>31.822202118450001</c:v>
                </c:pt>
                <c:pt idx="2">
                  <c:v>39.865830727240002</c:v>
                </c:pt>
                <c:pt idx="3">
                  <c:v>3.14419524885</c:v>
                </c:pt>
                <c:pt idx="4">
                  <c:v>13.318736340179999</c:v>
                </c:pt>
                <c:pt idx="5">
                  <c:v>38.480718321330002</c:v>
                </c:pt>
                <c:pt idx="6">
                  <c:v>0.89048715134</c:v>
                </c:pt>
                <c:pt idx="7">
                  <c:v>8.8022217269000009</c:v>
                </c:pt>
                <c:pt idx="8">
                  <c:v>3.4226591308200001</c:v>
                </c:pt>
                <c:pt idx="9">
                  <c:v>1.51174063285</c:v>
                </c:pt>
                <c:pt idx="10">
                  <c:v>2.3582245020900001</c:v>
                </c:pt>
                <c:pt idx="11">
                  <c:v>1.50959746114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19-4A6E-861B-7DCF78919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1B2-4510-B142-A1FCDBA7B7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1B2-4510-B142-A1FCDBA7B76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B2-4510-B142-A1FCDBA7B76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no data!!! Внутрішня заборгованість, не віднесена до інших категорій</c:v>
                </c:pt>
                <c:pt idx="1">
                  <c:v>Внутрішній борг за випущеними цінними паперами</c:v>
                </c:pt>
                <c:pt idx="2">
                  <c:v>Внутрішній борг перед банківськими та іншими фінансовими установами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2.625124E-5</c:v>
                </c:pt>
                <c:pt idx="1">
                  <c:v>41.871661325449999</c:v>
                </c:pt>
                <c:pt idx="2">
                  <c:v>1.70190050531</c:v>
                </c:pt>
                <c:pt idx="3">
                  <c:v>24.17152997773</c:v>
                </c:pt>
                <c:pt idx="4">
                  <c:v>2.5398549976</c:v>
                </c:pt>
                <c:pt idx="5">
                  <c:v>55.157473370040002</c:v>
                </c:pt>
                <c:pt idx="6">
                  <c:v>6.6495189877699996</c:v>
                </c:pt>
                <c:pt idx="7">
                  <c:v>4.2547311946899997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2-4510-B142-A1FCDBA7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A7E-4A67-B7C6-7E6C7A053C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A7E-4A67-B7C6-7E6C7A053C7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E-4A67-B7C6-7E6C7A053C7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'DKR2'!$A$10:$A$25</c:f>
              <c:strCache>
                <c:ptCount val="1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  <c:pt idx="7">
                  <c:v>State guaranteed debt</c:v>
                </c:pt>
                <c:pt idx="8">
                  <c:v>no data!!! Внутрішня заборгованість, не віднесена до інших категорій</c:v>
                </c:pt>
                <c:pt idx="9">
                  <c:v>Внутрішній борг за випущеними цінними паперами</c:v>
                </c:pt>
                <c:pt idx="10">
                  <c:v>Внутрішній борг перед банківськими та іншими фінансовими установами</c:v>
                </c:pt>
                <c:pt idx="11">
                  <c:v>Зовнішній борг за випущеними цінними паперами</c:v>
                </c:pt>
                <c:pt idx="12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13">
                  <c:v>Зовнішній борг за позиками, одержаними від міжнародних фінансових організацій</c:v>
                </c:pt>
                <c:pt idx="14">
                  <c:v>Зовнішній борг за позиками, одержаними від органів управління іноземних держав</c:v>
                </c:pt>
                <c:pt idx="1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'DKR2'!$B$10:$B$25</c:f>
              <c:numCache>
                <c:formatCode>#,##0.00</c:formatCode>
                <c:ptCount val="16"/>
                <c:pt idx="0">
                  <c:v>41.624863869599999</c:v>
                </c:pt>
                <c:pt idx="1">
                  <c:v>4.45497953E-2</c:v>
                </c:pt>
                <c:pt idx="2">
                  <c:v>22.646529977730001</c:v>
                </c:pt>
                <c:pt idx="3">
                  <c:v>1.5184578481</c:v>
                </c:pt>
                <c:pt idx="4">
                  <c:v>50.938053092079997</c:v>
                </c:pt>
                <c:pt idx="5">
                  <c:v>6.6243168535499999</c:v>
                </c:pt>
                <c:pt idx="6">
                  <c:v>4.1477034465699996</c:v>
                </c:pt>
                <c:pt idx="7">
                  <c:v>8.8022217269000009</c:v>
                </c:pt>
                <c:pt idx="8">
                  <c:v>2.625124E-5</c:v>
                </c:pt>
                <c:pt idx="9">
                  <c:v>0.24679745585000001</c:v>
                </c:pt>
                <c:pt idx="10">
                  <c:v>1.65735071001</c:v>
                </c:pt>
                <c:pt idx="11">
                  <c:v>1.5249999999999999</c:v>
                </c:pt>
                <c:pt idx="12">
                  <c:v>1.0213971495</c:v>
                </c:pt>
                <c:pt idx="13">
                  <c:v>4.2194202779600003</c:v>
                </c:pt>
                <c:pt idx="14">
                  <c:v>2.5202134219999998E-2</c:v>
                </c:pt>
                <c:pt idx="15">
                  <c:v>0.10702774812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E-4A67-B7C6-7E6C7A053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9D4-46DA-89A5-093FD9FA5C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9D4-46DA-89A5-093FD9FA5CF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4-46DA-89A5-093FD9FA5CF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'DKR2'!$A$10:$A$25</c:f>
              <c:strCache>
                <c:ptCount val="1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  <c:pt idx="7">
                  <c:v>State guaranteed debt</c:v>
                </c:pt>
                <c:pt idx="8">
                  <c:v>no data!!! Внутрішня заборгованість, не віднесена до інших категорій</c:v>
                </c:pt>
                <c:pt idx="9">
                  <c:v>Внутрішній борг за випущеними цінними паперами</c:v>
                </c:pt>
                <c:pt idx="10">
                  <c:v>Внутрішній борг перед банківськими та іншими фінансовими установами</c:v>
                </c:pt>
                <c:pt idx="11">
                  <c:v>Зовнішній борг за випущеними цінними паперами</c:v>
                </c:pt>
                <c:pt idx="12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13">
                  <c:v>Зовнішній борг за позиками, одержаними від міжнародних фінансових організацій</c:v>
                </c:pt>
                <c:pt idx="14">
                  <c:v>Зовнішній борг за позиками, одержаними від органів управління іноземних держав</c:v>
                </c:pt>
                <c:pt idx="1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'DKR2'!$B$10:$B$25</c:f>
              <c:numCache>
                <c:formatCode>#,##0.00</c:formatCode>
                <c:ptCount val="16"/>
                <c:pt idx="0">
                  <c:v>41.624863869599999</c:v>
                </c:pt>
                <c:pt idx="1">
                  <c:v>4.45497953E-2</c:v>
                </c:pt>
                <c:pt idx="2">
                  <c:v>22.646529977730001</c:v>
                </c:pt>
                <c:pt idx="3">
                  <c:v>1.5184578481</c:v>
                </c:pt>
                <c:pt idx="4">
                  <c:v>50.938053092079997</c:v>
                </c:pt>
                <c:pt idx="5">
                  <c:v>6.6243168535499999</c:v>
                </c:pt>
                <c:pt idx="6">
                  <c:v>4.1477034465699996</c:v>
                </c:pt>
                <c:pt idx="7">
                  <c:v>8.8022217269000009</c:v>
                </c:pt>
                <c:pt idx="8">
                  <c:v>2.625124E-5</c:v>
                </c:pt>
                <c:pt idx="9">
                  <c:v>0.24679745585000001</c:v>
                </c:pt>
                <c:pt idx="10">
                  <c:v>1.65735071001</c:v>
                </c:pt>
                <c:pt idx="11">
                  <c:v>1.5249999999999999</c:v>
                </c:pt>
                <c:pt idx="12">
                  <c:v>1.0213971495</c:v>
                </c:pt>
                <c:pt idx="13">
                  <c:v>4.2194202779600003</c:v>
                </c:pt>
                <c:pt idx="14">
                  <c:v>2.5202134219999998E-2</c:v>
                </c:pt>
                <c:pt idx="15">
                  <c:v>0.10702774812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D4-46DA-89A5-093FD9FA5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Domestic Debt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27.860560116119998</c:v>
                </c:pt>
                <c:pt idx="1">
                  <c:v>35.415048400320003</c:v>
                </c:pt>
                <c:pt idx="2">
                  <c:v>36.532691438050001</c:v>
                </c:pt>
                <c:pt idx="3">
                  <c:v>40.750410997160003</c:v>
                </c:pt>
                <c:pt idx="4">
                  <c:v>39.976596962419997</c:v>
                </c:pt>
                <c:pt idx="5">
                  <c:v>43.573588082000001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6-40D6-B22B-D375F99C9514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External Debt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53.720812597209999</c:v>
                </c:pt>
                <c:pt idx="3">
                  <c:v>57.20547355918</c:v>
                </c:pt>
                <c:pt idx="4">
                  <c:v>71.470110258869994</c:v>
                </c:pt>
                <c:pt idx="5">
                  <c:v>92.773108527830004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6-40D6-B22B-D375F99C9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061632"/>
        <c:axId val="1"/>
        <c:axId val="0"/>
      </c:bar3DChart>
      <c:dateAx>
        <c:axId val="10270616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027061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Domestic Debt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771.41054368456003</c:v>
                </c:pt>
                <c:pt idx="1">
                  <c:v>838.84791942055995</c:v>
                </c:pt>
                <c:pt idx="2">
                  <c:v>1032.94723734324</c:v>
                </c:pt>
                <c:pt idx="3">
                  <c:v>1111.597861259</c:v>
                </c:pt>
                <c:pt idx="4">
                  <c:v>1461.88818366794</c:v>
                </c:pt>
                <c:pt idx="5">
                  <c:v>1584.5927468305599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C-4E5A-9FF0-41142A5D3279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External Debt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1518.9344878609099</c:v>
                </c:pt>
                <c:pt idx="3">
                  <c:v>1560.4623488413899</c:v>
                </c:pt>
                <c:pt idx="4">
                  <c:v>2613.56187401122</c:v>
                </c:pt>
                <c:pt idx="5">
                  <c:v>3373.7775874096601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C-4E5A-9FF0-41142A5D3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062048"/>
        <c:axId val="1"/>
        <c:axId val="0"/>
      </c:bar3DChart>
      <c:dateAx>
        <c:axId val="10270620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027062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Domestic Debt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0.35870600000000002</c:v>
                </c:pt>
                <c:pt idx="5">
                  <c:v>0.319579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3-4B24-95AE-42D4D4802CCD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External Debt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0.64129400000000003</c:v>
                </c:pt>
                <c:pt idx="5">
                  <c:v>0.68042100000000005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3-4B24-95AE-42D4D4802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067872"/>
        <c:axId val="1"/>
        <c:axId val="0"/>
      </c:bar3DChart>
      <c:dateAx>
        <c:axId val="10270678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027067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4F-4F70-8E49-A9A686A21323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4F-4F70-8E49-A9A686A21323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4F-4F70-8E49-A9A686A21323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4F-4F70-8E49-A9A686A21323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4F-4F70-8E49-A9A686A21323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4F-4F70-8E49-A9A686A2132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4F-4F70-8E49-A9A686A21323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Domestic Debt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4F-4F70-8E49-A9A686A21323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4F-4F70-8E49-A9A686A21323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4F-4F70-8E49-A9A686A21323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4F-4F70-8E49-A9A686A21323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4F-4F70-8E49-A9A686A21323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4F-4F70-8E49-A9A686A2132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A4F-4F70-8E49-A9A686A21323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External Debt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A4F-4F70-8E49-A9A686A21323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4F-4F70-8E49-A9A686A21323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A4F-4F70-8E49-A9A686A21323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4F-4F70-8E49-A9A686A21323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A4F-4F70-8E49-A9A686A21323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A4F-4F70-8E49-A9A686A2132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A4F-4F70-8E49-A9A686A21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063296"/>
        <c:axId val="1"/>
        <c:axId val="0"/>
      </c:bar3DChart>
      <c:dateAx>
        <c:axId val="10270632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027063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0B-4433-AF22-D3E01F88E5A4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0B-4433-AF22-D3E01F88E5A4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0B-4433-AF22-D3E01F88E5A4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0B-4433-AF22-D3E01F88E5A4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0B-4433-AF22-D3E01F88E5A4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0B-4433-AF22-D3E01F88E5A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0B-4433-AF22-D3E01F88E5A4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Domestic Debt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0B-4433-AF22-D3E01F88E5A4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0B-4433-AF22-D3E01F88E5A4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0B-4433-AF22-D3E01F88E5A4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0B-4433-AF22-D3E01F88E5A4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0B-4433-AF22-D3E01F88E5A4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0B-4433-AF22-D3E01F88E5A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0B-4433-AF22-D3E01F88E5A4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External Debt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D0B-4433-AF22-D3E01F88E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063712"/>
        <c:axId val="1"/>
        <c:axId val="0"/>
      </c:bar3DChart>
      <c:dateAx>
        <c:axId val="10270637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027063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State Debt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MK_ALL!$B$11:$L$11</c:f>
              <c:numCache>
                <c:formatCode>dd\.mm\.yyyy;@</c:formatCode>
                <c:ptCount val="11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</c:numCache>
            </c:numRef>
          </c:cat>
          <c:val>
            <c:numRef>
              <c:f>MK_ALL!$B$13:$L$13</c:f>
              <c:numCache>
                <c:formatCode>#,##0.00</c:formatCode>
                <c:ptCount val="11"/>
                <c:pt idx="0">
                  <c:v>101.59354286955001</c:v>
                </c:pt>
                <c:pt idx="1">
                  <c:v>106.4095794329</c:v>
                </c:pt>
                <c:pt idx="2">
                  <c:v>106.15247933469</c:v>
                </c:pt>
                <c:pt idx="3">
                  <c:v>110.61838573606001</c:v>
                </c:pt>
                <c:pt idx="4">
                  <c:v>115.08087609847</c:v>
                </c:pt>
                <c:pt idx="5">
                  <c:v>116.41405736957999</c:v>
                </c:pt>
                <c:pt idx="6">
                  <c:v>119.6787089505</c:v>
                </c:pt>
                <c:pt idx="7">
                  <c:v>123.63309813678001</c:v>
                </c:pt>
                <c:pt idx="8">
                  <c:v>124.57923860486</c:v>
                </c:pt>
                <c:pt idx="9">
                  <c:v>124.70892784631999</c:v>
                </c:pt>
                <c:pt idx="10">
                  <c:v>127.54447488293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3-49D9-A737-6BCFC8BAB992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State guaranteed debt</c:v>
                </c:pt>
              </c:strCache>
            </c:strRef>
          </c:tx>
          <c:invertIfNegative val="0"/>
          <c:cat>
            <c:numRef>
              <c:f>MK_ALL!$B$11:$L$11</c:f>
              <c:numCache>
                <c:formatCode>dd\.mm\.yyyy;@</c:formatCode>
                <c:ptCount val="11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</c:numCache>
            </c:numRef>
          </c:cat>
          <c:val>
            <c:numRef>
              <c:f>MK_ALL!$B$14:$L$14</c:f>
              <c:numCache>
                <c:formatCode>#,##0.00</c:formatCode>
                <c:ptCount val="11"/>
                <c:pt idx="0">
                  <c:v>9.8531643517400003</c:v>
                </c:pt>
                <c:pt idx="1">
                  <c:v>10.26003528933</c:v>
                </c:pt>
                <c:pt idx="2">
                  <c:v>9.8947977586799993</c:v>
                </c:pt>
                <c:pt idx="3">
                  <c:v>9.3361189582000002</c:v>
                </c:pt>
                <c:pt idx="4">
                  <c:v>9.2560709855999992</c:v>
                </c:pt>
                <c:pt idx="5">
                  <c:v>9.1990128267000006</c:v>
                </c:pt>
                <c:pt idx="6">
                  <c:v>9.2395979532000005</c:v>
                </c:pt>
                <c:pt idx="7">
                  <c:v>9.2840686363000007</c:v>
                </c:pt>
                <c:pt idx="8">
                  <c:v>9.3616363839600005</c:v>
                </c:pt>
                <c:pt idx="9">
                  <c:v>8.9194082692599999</c:v>
                </c:pt>
                <c:pt idx="10">
                  <c:v>8.8022217268999992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3-49D9-A737-6BCFC8BAB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186832"/>
        <c:axId val="1"/>
        <c:axId val="0"/>
      </c:bar3DChart>
      <c:dateAx>
        <c:axId val="102918683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029186832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66-43A2-84E6-D11D11F62E24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66-43A2-84E6-D11D11F62E24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66-43A2-84E6-D11D11F62E24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66-43A2-84E6-D11D11F62E24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66-43A2-84E6-D11D11F62E24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66-43A2-84E6-D11D11F62E2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66-43A2-84E6-D11D11F62E24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State Debt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66-43A2-84E6-D11D11F62E24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66-43A2-84E6-D11D11F62E24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66-43A2-84E6-D11D11F62E24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966-43A2-84E6-D11D11F62E24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66-43A2-84E6-D11D11F62E24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66-43A2-84E6-D11D11F62E2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66-43A2-84E6-D11D11F62E24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State guaranteed debt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66-43A2-84E6-D11D11F62E24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66-43A2-84E6-D11D11F62E24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66-43A2-84E6-D11D11F62E24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66-43A2-84E6-D11D11F62E24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66-43A2-84E6-D11D11F62E24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66-43A2-84E6-D11D11F62E2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966-43A2-84E6-D11D11F62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064128"/>
        <c:axId val="1"/>
        <c:axId val="0"/>
      </c:bar3DChart>
      <c:dateAx>
        <c:axId val="10270641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027064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0E-4A98-8635-B240664C2F8A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0E-4A98-8635-B240664C2F8A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0E-4A98-8635-B240664C2F8A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0E-4A98-8635-B240664C2F8A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0E-4A98-8635-B240664C2F8A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0E-4A98-8635-B240664C2F8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0E-4A98-8635-B240664C2F8A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State Debt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0E-4A98-8635-B240664C2F8A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0E-4A98-8635-B240664C2F8A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0E-4A98-8635-B240664C2F8A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0E-4A98-8635-B240664C2F8A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0E-4A98-8635-B240664C2F8A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0E-4A98-8635-B240664C2F8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0E-4A98-8635-B240664C2F8A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State guaranteed debt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45230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10E-4A98-8635-B240664C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060800"/>
        <c:axId val="1"/>
        <c:axId val="0"/>
      </c:bar3DChart>
      <c:dateAx>
        <c:axId val="10270608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027060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CD6-4338-8907-7483BA3392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CD6-4338-8907-7483BA3392D1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D6-4338-8907-7483BA3392D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State Debt</c:v>
                </c:pt>
                <c:pt idx="1">
                  <c:v>State guaranteed debt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4638.2696191427303</c:v>
                </c:pt>
                <c:pt idx="1">
                  <c:v>320.10071509749002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6-4338-8907-7483BA339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221-4F05-9BCB-14A132CE0D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221-4F05-9BCB-14A132CE0D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221-4F05-9BCB-14A132CE0DA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2023.10.31-2023.12.31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1.2893553687699999</c:v>
                </c:pt>
                <c:pt idx="1">
                  <c:v>39.519181431500002</c:v>
                </c:pt>
                <c:pt idx="2">
                  <c:v>95.53815980956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21-4F05-9BCB-14A132CE0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31.10.2023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DD5-458E-86D6-3612F395D9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DD5-458E-86D6-3612F395D9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4DD5-458E-86D6-3612F395D9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4DD5-458E-86D6-3612F395D9A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12,34%; 7,32р.</c:v>
                </c:pt>
                <c:pt idx="1">
                  <c:v>      Державний зовнішній борг; 3,228%; 14,68р.</c:v>
                </c:pt>
                <c:pt idx="2">
                  <c:v>      Гарантований внутрішній борг; 8,628%; 5,46р.</c:v>
                </c:pt>
                <c:pt idx="3">
                  <c:v>      Гарантований зовнішній борг; 6,32%; 10,83р.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1515305823.0699999</c:v>
                </c:pt>
                <c:pt idx="1">
                  <c:v>2857188043.3400002</c:v>
                </c:pt>
                <c:pt idx="2">
                  <c:v>70968341.769999996</c:v>
                </c:pt>
                <c:pt idx="3">
                  <c:v>246719686.06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D5-458E-86D6-3612F395D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31.10.2023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4D2-4C1B-B44F-C5EE720E2C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4D2-4C1B-B44F-C5EE720E2C1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A4D2-4C1B-B44F-C5EE720E2C1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A4D2-4C1B-B44F-C5EE720E2C1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A4D2-4C1B-B44F-C5EE720E2C1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A4D2-4C1B-B44F-C5EE720E2C1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A4D2-4C1B-B44F-C5EE720E2C1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A4D2-4C1B-B44F-C5EE720E2C1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A4D2-4C1B-B44F-C5EE720E2C15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10,4%; 7,12р.</c:v>
                </c:pt>
                <c:pt idx="2">
                  <c:v>            ОВДП (11 - річні); 11,252%; 11р.</c:v>
                </c:pt>
                <c:pt idx="3">
                  <c:v>            ОВДП (12 - місячні); 0%; 0,87р.</c:v>
                </c:pt>
                <c:pt idx="4">
                  <c:v>            ОВДП (12 - річні); 13,244%;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17,23%; 16,9р.</c:v>
                </c:pt>
                <c:pt idx="10">
                  <c:v>            ОВДП (18 - місячні); 13,932%; 1,23р.</c:v>
                </c:pt>
                <c:pt idx="11">
                  <c:v>            ОВДП (18 - річні); 8,17%; 17,85р.</c:v>
                </c:pt>
                <c:pt idx="12">
                  <c:v>            ОВДП (19 - річні); 9,3%; 18,85р.</c:v>
                </c:pt>
                <c:pt idx="13">
                  <c:v>            ОВДП (2 - річні); 18,621%; 1,72р.</c:v>
                </c:pt>
                <c:pt idx="14">
                  <c:v>            ОВДП (20 - річні); 9,3%; 19,85р.</c:v>
                </c:pt>
                <c:pt idx="15">
                  <c:v>            ОВДП (21 - річні); 9,3%; 20,85р.</c:v>
                </c:pt>
                <c:pt idx="16">
                  <c:v>            ОВДП (22 - річні); 9,3%; 21,85р.</c:v>
                </c:pt>
                <c:pt idx="17">
                  <c:v>            ОВДП (23 - річні); 9,3%; 22,85р.</c:v>
                </c:pt>
                <c:pt idx="18">
                  <c:v>            ОВДП (24 - річні); 9,3%; 23,85р.</c:v>
                </c:pt>
                <c:pt idx="19">
                  <c:v>            ОВДП (25 - річні); 9,3%; 24,85р.</c:v>
                </c:pt>
                <c:pt idx="20">
                  <c:v>            ОВДП (26 - річні); 9,3%; 25,85р.</c:v>
                </c:pt>
                <c:pt idx="21">
                  <c:v>            ОВДП (27 - річні); 9,3%; 26,85р.</c:v>
                </c:pt>
                <c:pt idx="22">
                  <c:v>            ОВДП (28 - річні); 9,3%; 27,85р.</c:v>
                </c:pt>
                <c:pt idx="23">
                  <c:v>            ОВДП (29 - річні); 9,3%; 28,85р.</c:v>
                </c:pt>
                <c:pt idx="24">
                  <c:v>            ОВДП (3 - місячні); 0%; 0р.</c:v>
                </c:pt>
                <c:pt idx="25">
                  <c:v>            ОВДП (3 - річні); 16,626%; 2,2р.</c:v>
                </c:pt>
                <c:pt idx="26">
                  <c:v>            ОВДП (30 - річні); 16,65%; 18,6р.</c:v>
                </c:pt>
                <c:pt idx="27">
                  <c:v>            ОВДП (4 - річні); 10,668%; 2,81р.</c:v>
                </c:pt>
                <c:pt idx="28">
                  <c:v>            ОВДП (5 - річні); 17,619%; 3,34р.</c:v>
                </c:pt>
                <c:pt idx="29">
                  <c:v>            ОВДП (6 - місячні); 0%; 0р.</c:v>
                </c:pt>
                <c:pt idx="30">
                  <c:v>            ОВДП (6 - річні); 15,84%; 5,39р.</c:v>
                </c:pt>
                <c:pt idx="31">
                  <c:v>            ОВДП (7 - річні); 10,002%; 5,23р.</c:v>
                </c:pt>
                <c:pt idx="32">
                  <c:v>            ОВДП (8 - річні); 11,29%; 8,17р.</c:v>
                </c:pt>
                <c:pt idx="33">
                  <c:v>            ОВДП (9 - місячні); 0%; 0,62р.</c:v>
                </c:pt>
                <c:pt idx="34">
                  <c:v>            ОВДП (9 - річні); 11,683%; 9,29р.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75401431</c:v>
                </c:pt>
                <c:pt idx="2">
                  <c:v>17533000</c:v>
                </c:pt>
                <c:pt idx="3">
                  <c:v>96486042.840000004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48501303.810000002</c:v>
                </c:pt>
                <c:pt idx="11">
                  <c:v>12097744</c:v>
                </c:pt>
                <c:pt idx="12">
                  <c:v>12097744</c:v>
                </c:pt>
                <c:pt idx="13">
                  <c:v>165159159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119487045</c:v>
                </c:pt>
                <c:pt idx="26">
                  <c:v>262097751</c:v>
                </c:pt>
                <c:pt idx="27">
                  <c:v>37788384</c:v>
                </c:pt>
                <c:pt idx="28">
                  <c:v>41069236</c:v>
                </c:pt>
                <c:pt idx="29">
                  <c:v>0</c:v>
                </c:pt>
                <c:pt idx="30">
                  <c:v>41080407</c:v>
                </c:pt>
                <c:pt idx="31">
                  <c:v>17781691</c:v>
                </c:pt>
                <c:pt idx="32">
                  <c:v>2500000</c:v>
                </c:pt>
                <c:pt idx="33">
                  <c:v>28729905.02</c:v>
                </c:pt>
                <c:pt idx="34">
                  <c:v>13000000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4D2-4C1B-B44F-C5EE720E2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8BC-4F01-8795-B34E4ADBDD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8BC-4F01-8795-B34E4ADBDDB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State Debt</c:v>
                </c:pt>
                <c:pt idx="1">
                  <c:v>State guaranteed debt</c:v>
                </c:pt>
              </c:strCache>
            </c:strRef>
          </c:cat>
          <c:val>
            <c:numRef>
              <c:f>MK_ALL!$L$19:$L$20</c:f>
              <c:numCache>
                <c:formatCode>0.00%</c:formatCode>
                <c:ptCount val="2"/>
                <c:pt idx="0">
                  <c:v>0.935442</c:v>
                </c:pt>
                <c:pt idx="1">
                  <c:v>6.4558000000000004E-2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BC-4F01-8795-B34E4ADBD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122-4313-AE9B-EDD5FA09D0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122-4313-AE9B-EDD5FA09D05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Domestic Debt</c:v>
                </c:pt>
                <c:pt idx="1">
                  <c:v>External Debt</c:v>
                </c:pt>
              </c:strCache>
            </c:strRef>
          </c:cat>
          <c:val>
            <c:numRef>
              <c:f>MT_ALL!$L$19:$L$20</c:f>
              <c:numCache>
                <c:formatCode>0.00%</c:formatCode>
                <c:ptCount val="2"/>
                <c:pt idx="0">
                  <c:v>0.319579</c:v>
                </c:pt>
                <c:pt idx="1">
                  <c:v>0.68042100000000005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2-4313-AE9B-EDD5FA09D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Domestic Debt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MT_ALL!$B$5:$L$5</c:f>
              <c:numCache>
                <c:formatCode>dd\.mm\.yyyy;@</c:formatCode>
                <c:ptCount val="11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</c:numCache>
            </c:numRef>
          </c:cat>
          <c:val>
            <c:numRef>
              <c:f>MT_ALL!$B$7:$L$7</c:f>
              <c:numCache>
                <c:formatCode>#,##0.00</c:formatCode>
                <c:ptCount val="11"/>
                <c:pt idx="0">
                  <c:v>1461.88818366794</c:v>
                </c:pt>
                <c:pt idx="1">
                  <c:v>1492.4502412815</c:v>
                </c:pt>
                <c:pt idx="2">
                  <c:v>1502.7622590846199</c:v>
                </c:pt>
                <c:pt idx="3">
                  <c:v>1514.06671273139</c:v>
                </c:pt>
                <c:pt idx="4">
                  <c:v>1505.5345417256101</c:v>
                </c:pt>
                <c:pt idx="5">
                  <c:v>1522.3931327515199</c:v>
                </c:pt>
                <c:pt idx="6">
                  <c:v>1526.2001940083301</c:v>
                </c:pt>
                <c:pt idx="7">
                  <c:v>1541.40812421549</c:v>
                </c:pt>
                <c:pt idx="8">
                  <c:v>1544.0780593345</c:v>
                </c:pt>
                <c:pt idx="9">
                  <c:v>1552.37149116207</c:v>
                </c:pt>
                <c:pt idx="10">
                  <c:v>1584.5927468305599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D-4E07-A6DF-6AE1941234A8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External Debt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MT_ALL!$B$5:$L$5</c:f>
              <c:numCache>
                <c:formatCode>dd\.mm\.yyyy;@</c:formatCode>
                <c:ptCount val="11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</c:numCache>
            </c:numRef>
          </c:cat>
          <c:val>
            <c:numRef>
              <c:f>MT_ALL!$B$8:$L$8</c:f>
              <c:numCache>
                <c:formatCode>#,##0.00</c:formatCode>
                <c:ptCount val="11"/>
                <c:pt idx="0">
                  <c:v>2613.56187401122</c:v>
                </c:pt>
                <c:pt idx="1">
                  <c:v>2773.9942316359002</c:v>
                </c:pt>
                <c:pt idx="2">
                  <c:v>2740.9241980214301</c:v>
                </c:pt>
                <c:pt idx="3">
                  <c:v>2872.50158761895</c:v>
                </c:pt>
                <c:pt idx="4">
                  <c:v>3041.2935413989399</c:v>
                </c:pt>
                <c:pt idx="5">
                  <c:v>3071.1009860158601</c:v>
                </c:pt>
                <c:pt idx="6">
                  <c:v>3188.1618038179499</c:v>
                </c:pt>
                <c:pt idx="7">
                  <c:v>3319.1865806270598</c:v>
                </c:pt>
                <c:pt idx="8">
                  <c:v>3353.95222177081</c:v>
                </c:pt>
                <c:pt idx="9">
                  <c:v>3334.2296809023501</c:v>
                </c:pt>
                <c:pt idx="10">
                  <c:v>3373.7775874096601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D-4E07-A6DF-6AE194123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185168"/>
        <c:axId val="1"/>
        <c:axId val="0"/>
      </c:bar3DChart>
      <c:catAx>
        <c:axId val="102918516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029185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Domestic Debt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MT_ALL!$B$11:$L$11</c:f>
              <c:numCache>
                <c:formatCode>dd\.mm\.yyyy;@</c:formatCode>
                <c:ptCount val="11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</c:numCache>
            </c:numRef>
          </c:cat>
          <c:val>
            <c:numRef>
              <c:f>MT_ALL!$B$13:$L$13</c:f>
              <c:numCache>
                <c:formatCode>#,##0.00</c:formatCode>
                <c:ptCount val="11"/>
                <c:pt idx="0">
                  <c:v>39.976596962419997</c:v>
                </c:pt>
                <c:pt idx="1">
                  <c:v>40.812342865049999</c:v>
                </c:pt>
                <c:pt idx="2">
                  <c:v>41.094333912060002</c:v>
                </c:pt>
                <c:pt idx="3">
                  <c:v>41.403463975759998</c:v>
                </c:pt>
                <c:pt idx="4">
                  <c:v>41.170144379009997</c:v>
                </c:pt>
                <c:pt idx="5">
                  <c:v>41.631157133819997</c:v>
                </c:pt>
                <c:pt idx="6">
                  <c:v>41.735264517109997</c:v>
                </c:pt>
                <c:pt idx="7">
                  <c:v>42.151138523999997</c:v>
                </c:pt>
                <c:pt idx="8">
                  <c:v>42.224150209359998</c:v>
                </c:pt>
                <c:pt idx="9">
                  <c:v>42.450941276789997</c:v>
                </c:pt>
                <c:pt idx="10">
                  <c:v>43.573588082000001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6-4100-83D8-0CEA261C6C8F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External Debt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MT_ALL!$B$11:$L$11</c:f>
              <c:numCache>
                <c:formatCode>dd\.mm\.yyyy;@</c:formatCode>
                <c:ptCount val="11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</c:numCache>
            </c:numRef>
          </c:cat>
          <c:val>
            <c:numRef>
              <c:f>MT_ALL!$B$14:$L$14</c:f>
              <c:numCache>
                <c:formatCode>#,##0.00</c:formatCode>
                <c:ptCount val="11"/>
                <c:pt idx="0">
                  <c:v>71.470110258869994</c:v>
                </c:pt>
                <c:pt idx="1">
                  <c:v>75.857271857179995</c:v>
                </c:pt>
                <c:pt idx="2">
                  <c:v>74.952943181310005</c:v>
                </c:pt>
                <c:pt idx="3">
                  <c:v>78.551040718500005</c:v>
                </c:pt>
                <c:pt idx="4">
                  <c:v>83.166802705059993</c:v>
                </c:pt>
                <c:pt idx="5">
                  <c:v>83.981913062459995</c:v>
                </c:pt>
                <c:pt idx="6">
                  <c:v>87.183042386590003</c:v>
                </c:pt>
                <c:pt idx="7">
                  <c:v>90.766028249079994</c:v>
                </c:pt>
                <c:pt idx="8">
                  <c:v>91.716724779459994</c:v>
                </c:pt>
                <c:pt idx="9">
                  <c:v>91.177394838789994</c:v>
                </c:pt>
                <c:pt idx="10">
                  <c:v>92.773108527830004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6-4100-83D8-0CEA261C6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188080"/>
        <c:axId val="1"/>
        <c:axId val="0"/>
      </c:bar3DChart>
      <c:catAx>
        <c:axId val="102918808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029188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BCD-4660-99E4-8D4A3AA4B8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BCD-4660-99E4-8D4A3AA4B88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Fixed Rste Debt Борг, по якому сплата відсотків здійснюється за фіксованими процентними ставками</c:v>
                </c:pt>
                <c:pt idx="1">
                  <c:v>No Fixed Rste Debt Борг, по якому сплата відсотків здійснюється за плаваючими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91.149180434390004</c:v>
                </c:pt>
                <c:pt idx="1">
                  <c:v>45.197516175440001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CD-4660-99E4-8D4A3AA4B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31.10.2023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C79-454A-9256-F7570193F2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C79-454A-9256-F7570193F2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5C79-454A-9256-F7570193F29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RATE!$A$8:$A$16</c:f>
              <c:strCache>
                <c:ptCount val="9"/>
                <c:pt idx="0">
                  <c:v>EURIBOR</c:v>
                </c:pt>
                <c:pt idx="1">
                  <c:v>Fixed Rate</c:v>
                </c:pt>
                <c:pt idx="2">
                  <c:v>SOFR</c:v>
                </c:pt>
                <c:pt idx="3">
                  <c:v>TORF</c:v>
                </c:pt>
                <c:pt idx="4">
                  <c:v>UIRD 3m USD</c:v>
                </c:pt>
                <c:pt idx="5">
                  <c:v>Consumer Price Index (СРІ)</c:v>
                </c:pt>
                <c:pt idx="6">
                  <c:v>NBU rate</c:v>
                </c:pt>
                <c:pt idx="7">
                  <c:v>IMF rate</c:v>
                </c:pt>
                <c:pt idx="8">
                  <c:v>Ukrainian Index of Retail Deposit Rates</c:v>
                </c:pt>
              </c:strCache>
            </c:strRef>
          </c:cat>
          <c:val>
            <c:numRef>
              <c:f>RATE!$B$8:$B$16</c:f>
              <c:numCache>
                <c:formatCode>#,##0.00</c:formatCode>
                <c:ptCount val="9"/>
                <c:pt idx="0">
                  <c:v>5.2241851427799997</c:v>
                </c:pt>
                <c:pt idx="1">
                  <c:v>91.149180434390004</c:v>
                </c:pt>
                <c:pt idx="2">
                  <c:v>10.35439438291</c:v>
                </c:pt>
                <c:pt idx="3">
                  <c:v>0.89048715134</c:v>
                </c:pt>
                <c:pt idx="4">
                  <c:v>0.14709159060999999</c:v>
                </c:pt>
                <c:pt idx="5">
                  <c:v>3.9920072100100001</c:v>
                </c:pt>
                <c:pt idx="6">
                  <c:v>8.6398124980799995</c:v>
                </c:pt>
                <c:pt idx="7">
                  <c:v>15.676960842270001</c:v>
                </c:pt>
                <c:pt idx="8">
                  <c:v>0.27257735744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79-454A-9256-F7570193F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380-47DC-8937-3D2C3B3C136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RATE!$A$24:$A$38</c:f>
              <c:strCache>
                <c:ptCount val="15"/>
                <c:pt idx="0">
                  <c:v>EURIBOR</c:v>
                </c:pt>
                <c:pt idx="1">
                  <c:v>Fixed Rate</c:v>
                </c:pt>
                <c:pt idx="2">
                  <c:v>SOFR</c:v>
                </c:pt>
                <c:pt idx="3">
                  <c:v>TORF</c:v>
                </c:pt>
                <c:pt idx="4">
                  <c:v>Consumer Price Index (СРІ)</c:v>
                </c:pt>
                <c:pt idx="5">
                  <c:v>NBU rate</c:v>
                </c:pt>
                <c:pt idx="6">
                  <c:v>IMF rate</c:v>
                </c:pt>
                <c:pt idx="7">
                  <c:v>State guaranteed debt</c:v>
                </c:pt>
                <c:pt idx="8">
                  <c:v>EURIBOR</c:v>
                </c:pt>
                <c:pt idx="9">
                  <c:v>Fixed Rate</c:v>
                </c:pt>
                <c:pt idx="10">
                  <c:v>SOFR</c:v>
                </c:pt>
                <c:pt idx="11">
                  <c:v>UIRD 3m USD</c:v>
                </c:pt>
                <c:pt idx="12">
                  <c:v>NBU rate</c:v>
                </c:pt>
                <c:pt idx="13">
                  <c:v>IMF rate</c:v>
                </c:pt>
                <c:pt idx="14">
                  <c:v>Ukrainian Index of Retail Deposit Rates</c:v>
                </c:pt>
              </c:strCache>
            </c:strRef>
          </c:cat>
          <c:val>
            <c:numRef>
              <c:f>RATE!$B$24:$B$38</c:f>
              <c:numCache>
                <c:formatCode>#\ ##0.00;\-#\ ##0.00;</c:formatCode>
                <c:ptCount val="15"/>
                <c:pt idx="0" formatCode="#,##0.00">
                  <c:v>4.05576664118</c:v>
                </c:pt>
                <c:pt idx="1">
                  <c:v>88.549732843200005</c:v>
                </c:pt>
                <c:pt idx="2" formatCode="#,##0.00">
                  <c:v>9.0382239922099998</c:v>
                </c:pt>
                <c:pt idx="3" formatCode="#,##0.00">
                  <c:v>0.89048715134</c:v>
                </c:pt>
                <c:pt idx="4" formatCode="#,##0.00">
                  <c:v>3.9920072100100001</c:v>
                </c:pt>
                <c:pt idx="5" formatCode="#,##0.00">
                  <c:v>7.6995207048100003</c:v>
                </c:pt>
                <c:pt idx="6" formatCode="#,##0.00">
                  <c:v>13.318736340179999</c:v>
                </c:pt>
                <c:pt idx="7" formatCode="#,##0.00">
                  <c:v>8.8022217268999992</c:v>
                </c:pt>
                <c:pt idx="8" formatCode="#,##0.00">
                  <c:v>1.1684185015999999</c:v>
                </c:pt>
                <c:pt idx="9" formatCode="#,##0.00">
                  <c:v>2.5994475911900001</c:v>
                </c:pt>
                <c:pt idx="10" formatCode="#,##0.00">
                  <c:v>1.3161703907</c:v>
                </c:pt>
                <c:pt idx="11" formatCode="#,##0.00">
                  <c:v>0.14709159060999999</c:v>
                </c:pt>
                <c:pt idx="12" formatCode="#,##0.00">
                  <c:v>0.94029179327000001</c:v>
                </c:pt>
                <c:pt idx="13" formatCode="#,##0.00">
                  <c:v>2.3582245020900001</c:v>
                </c:pt>
                <c:pt idx="14" formatCode="#,##0.00">
                  <c:v>0.27257735744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80-47DC-8937-3D2C3B3C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Q180"/>
  <sheetViews>
    <sheetView workbookViewId="0">
      <selection activeCell="A2" sqref="A2:N2"/>
    </sheetView>
  </sheetViews>
  <sheetFormatPr defaultRowHeight="11.25" outlineLevelRow="3" x14ac:dyDescent="0.2"/>
  <cols>
    <col min="1" max="1" width="52" style="104" customWidth="1"/>
    <col min="2" max="12" width="16.28515625" style="129" customWidth="1"/>
    <col min="13" max="16384" width="9.140625" style="104"/>
  </cols>
  <sheetData>
    <row r="1" spans="1:17" s="57" customFormat="1" ht="12.75" x14ac:dyDescent="0.2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7" s="182" customFormat="1" ht="18.75" x14ac:dyDescent="0.3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16"/>
      <c r="N2" s="216"/>
      <c r="O2" s="216"/>
      <c r="P2" s="216"/>
      <c r="Q2" s="216"/>
    </row>
    <row r="3" spans="1:17" s="57" customFormat="1" ht="12.75" x14ac:dyDescent="0.2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48"/>
      <c r="N3" s="48"/>
      <c r="O3" s="48"/>
    </row>
    <row r="4" spans="1:17" s="224" customFormat="1" ht="12.75" x14ac:dyDescent="0.2"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 t="e">
        <f>VALUAH</f>
        <v>#REF!</v>
      </c>
    </row>
    <row r="5" spans="1:17" s="146" customFormat="1" ht="12.75" x14ac:dyDescent="0.2">
      <c r="A5" s="98"/>
      <c r="B5" s="100">
        <v>44926</v>
      </c>
      <c r="C5" s="100">
        <v>44957</v>
      </c>
      <c r="D5" s="100">
        <v>44985</v>
      </c>
      <c r="E5" s="100">
        <v>45016</v>
      </c>
      <c r="F5" s="100">
        <v>45046</v>
      </c>
      <c r="G5" s="100">
        <v>45077</v>
      </c>
      <c r="H5" s="100">
        <v>45107</v>
      </c>
      <c r="I5" s="100">
        <v>45138</v>
      </c>
      <c r="J5" s="100">
        <v>45169</v>
      </c>
      <c r="K5" s="100">
        <v>45199</v>
      </c>
      <c r="L5" s="100">
        <v>45230</v>
      </c>
    </row>
    <row r="6" spans="1:17" s="142" customFormat="1" ht="31.5" x14ac:dyDescent="0.2">
      <c r="A6" s="9" t="s">
        <v>141</v>
      </c>
      <c r="B6" s="86">
        <f t="shared" ref="B6:L6" si="0">B$7+B$62</f>
        <v>4075.4500576791606</v>
      </c>
      <c r="C6" s="86">
        <f t="shared" si="0"/>
        <v>4266.4444729174011</v>
      </c>
      <c r="D6" s="86">
        <f t="shared" si="0"/>
        <v>4243.6864571060505</v>
      </c>
      <c r="E6" s="86">
        <f t="shared" si="0"/>
        <v>4386.56830035034</v>
      </c>
      <c r="F6" s="86">
        <f t="shared" si="0"/>
        <v>4546.8280831245502</v>
      </c>
      <c r="G6" s="86">
        <f t="shared" si="0"/>
        <v>4593.4941187673803</v>
      </c>
      <c r="H6" s="86">
        <f t="shared" si="0"/>
        <v>4714.3619978262795</v>
      </c>
      <c r="I6" s="86">
        <f t="shared" si="0"/>
        <v>4860.5947048425514</v>
      </c>
      <c r="J6" s="86">
        <f t="shared" si="0"/>
        <v>4898.0302811053098</v>
      </c>
      <c r="K6" s="86">
        <f t="shared" si="0"/>
        <v>4886.6011720644201</v>
      </c>
      <c r="L6" s="86">
        <f t="shared" si="0"/>
        <v>4958.3703342402205</v>
      </c>
    </row>
    <row r="7" spans="1:17" s="241" customFormat="1" ht="15" x14ac:dyDescent="0.2">
      <c r="A7" s="144" t="s">
        <v>35</v>
      </c>
      <c r="B7" s="227">
        <f t="shared" ref="B7:L7" si="1">B$8+B$45</f>
        <v>1461.8881836679404</v>
      </c>
      <c r="C7" s="227">
        <f t="shared" si="1"/>
        <v>1492.4502412815004</v>
      </c>
      <c r="D7" s="227">
        <f t="shared" si="1"/>
        <v>1502.7622590846202</v>
      </c>
      <c r="E7" s="227">
        <f t="shared" si="1"/>
        <v>1514.0667127313905</v>
      </c>
      <c r="F7" s="227">
        <f t="shared" si="1"/>
        <v>1505.5345417256103</v>
      </c>
      <c r="G7" s="227">
        <f t="shared" si="1"/>
        <v>1522.3931327515204</v>
      </c>
      <c r="H7" s="227">
        <f t="shared" si="1"/>
        <v>1526.2001940083301</v>
      </c>
      <c r="I7" s="227">
        <f t="shared" si="1"/>
        <v>1541.4081242154903</v>
      </c>
      <c r="J7" s="227">
        <f t="shared" si="1"/>
        <v>1544.0780593345003</v>
      </c>
      <c r="K7" s="227">
        <f t="shared" si="1"/>
        <v>1552.3714911620702</v>
      </c>
      <c r="L7" s="227">
        <f t="shared" si="1"/>
        <v>1584.5927468305604</v>
      </c>
    </row>
    <row r="8" spans="1:17" s="155" customFormat="1" ht="15" outlineLevel="1" x14ac:dyDescent="0.2">
      <c r="A8" s="85" t="s">
        <v>155</v>
      </c>
      <c r="B8" s="200">
        <f t="shared" ref="B8:L8" si="2">B$9+B$43</f>
        <v>1389.6902523549404</v>
      </c>
      <c r="C8" s="200">
        <f t="shared" si="2"/>
        <v>1420.4619873613403</v>
      </c>
      <c r="D8" s="200">
        <f t="shared" si="2"/>
        <v>1431.3214009277401</v>
      </c>
      <c r="E8" s="200">
        <f t="shared" si="2"/>
        <v>1444.7466166493205</v>
      </c>
      <c r="F8" s="200">
        <f t="shared" si="2"/>
        <v>1436.7151325735203</v>
      </c>
      <c r="G8" s="200">
        <f t="shared" si="2"/>
        <v>1452.7460593247204</v>
      </c>
      <c r="H8" s="200">
        <f t="shared" si="2"/>
        <v>1454.9498949169001</v>
      </c>
      <c r="I8" s="200">
        <f t="shared" si="2"/>
        <v>1470.7542204037002</v>
      </c>
      <c r="J8" s="200">
        <f t="shared" si="2"/>
        <v>1472.6374231902003</v>
      </c>
      <c r="K8" s="200">
        <f t="shared" si="2"/>
        <v>1481.0277772898003</v>
      </c>
      <c r="L8" s="200">
        <f t="shared" si="2"/>
        <v>1515.3457303958803</v>
      </c>
    </row>
    <row r="9" spans="1:17" s="145" customFormat="1" ht="12.75" outlineLevel="2" x14ac:dyDescent="0.2">
      <c r="A9" s="106" t="s">
        <v>171</v>
      </c>
      <c r="B9" s="13">
        <f t="shared" ref="B9:L9" si="3">SUM(B$10:B$42)</f>
        <v>1387.9709695622005</v>
      </c>
      <c r="C9" s="13">
        <f t="shared" si="3"/>
        <v>1418.7427045686004</v>
      </c>
      <c r="D9" s="13">
        <f t="shared" si="3"/>
        <v>1429.6021181350002</v>
      </c>
      <c r="E9" s="13">
        <f t="shared" si="3"/>
        <v>1443.0603969872004</v>
      </c>
      <c r="F9" s="13">
        <f t="shared" si="3"/>
        <v>1435.0289129114003</v>
      </c>
      <c r="G9" s="13">
        <f t="shared" si="3"/>
        <v>1451.0598396626003</v>
      </c>
      <c r="H9" s="13">
        <f t="shared" si="3"/>
        <v>1453.2967383854002</v>
      </c>
      <c r="I9" s="13">
        <f t="shared" si="3"/>
        <v>1469.1010638722003</v>
      </c>
      <c r="J9" s="13">
        <f t="shared" si="3"/>
        <v>1470.9842666587003</v>
      </c>
      <c r="K9" s="13">
        <f t="shared" si="3"/>
        <v>1479.3746207583004</v>
      </c>
      <c r="L9" s="13">
        <f t="shared" si="3"/>
        <v>1513.7256369950003</v>
      </c>
    </row>
    <row r="10" spans="1:17" s="116" customFormat="1" ht="12.75" outlineLevel="3" x14ac:dyDescent="0.2">
      <c r="A10" s="169" t="s">
        <v>20</v>
      </c>
      <c r="B10" s="124">
        <v>53.805816397400001</v>
      </c>
      <c r="C10" s="124">
        <v>60.100565103400001</v>
      </c>
      <c r="D10" s="124">
        <v>59.919900869400003</v>
      </c>
      <c r="E10" s="124">
        <v>36.428837740600002</v>
      </c>
      <c r="F10" s="124">
        <v>45.627005399700003</v>
      </c>
      <c r="G10" s="124">
        <v>65.804164349399997</v>
      </c>
      <c r="H10" s="124">
        <v>64.836286087800005</v>
      </c>
      <c r="I10" s="124">
        <v>72.684683448800001</v>
      </c>
      <c r="J10" s="124">
        <v>73.374790963500004</v>
      </c>
      <c r="K10" s="124">
        <v>87.748379639500001</v>
      </c>
      <c r="L10" s="124">
        <v>96.453731661099994</v>
      </c>
    </row>
    <row r="11" spans="1:17" ht="12.75" outlineLevel="3" x14ac:dyDescent="0.2">
      <c r="A11" s="60" t="s">
        <v>133</v>
      </c>
      <c r="B11" s="81">
        <v>46.997578392000001</v>
      </c>
      <c r="C11" s="81">
        <v>42.057100557600002</v>
      </c>
      <c r="D11" s="81">
        <v>53.814358717799998</v>
      </c>
      <c r="E11" s="81">
        <v>68.555168780599999</v>
      </c>
      <c r="F11" s="81">
        <v>50.8375737414</v>
      </c>
      <c r="G11" s="81">
        <v>28.0068884302</v>
      </c>
      <c r="H11" s="81">
        <v>28.0488157102</v>
      </c>
      <c r="I11" s="81">
        <v>16.562885264399998</v>
      </c>
      <c r="J11" s="81">
        <v>14.2198463844</v>
      </c>
      <c r="K11" s="81">
        <v>0</v>
      </c>
      <c r="L11" s="81">
        <v>0</v>
      </c>
      <c r="M11" s="92"/>
      <c r="N11" s="92"/>
      <c r="O11" s="92"/>
    </row>
    <row r="12" spans="1:17" ht="12.75" outlineLevel="3" x14ac:dyDescent="0.2">
      <c r="A12" s="60" t="s">
        <v>168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19.8379504824</v>
      </c>
      <c r="H12" s="81">
        <v>29.2921862872</v>
      </c>
      <c r="I12" s="81">
        <v>29.370550526599999</v>
      </c>
      <c r="J12" s="81">
        <v>29.2282607653</v>
      </c>
      <c r="K12" s="81">
        <v>28.8525501373</v>
      </c>
      <c r="L12" s="81">
        <v>28.760043517300002</v>
      </c>
      <c r="M12" s="92"/>
      <c r="N12" s="92"/>
      <c r="O12" s="92"/>
    </row>
    <row r="13" spans="1:17" ht="12.75" outlineLevel="3" x14ac:dyDescent="0.2">
      <c r="A13" s="60" t="s">
        <v>14</v>
      </c>
      <c r="B13" s="81">
        <v>81.333449999999999</v>
      </c>
      <c r="C13" s="81">
        <v>81.333449999999999</v>
      </c>
      <c r="D13" s="81">
        <v>81.333449999999999</v>
      </c>
      <c r="E13" s="81">
        <v>81.323449999999994</v>
      </c>
      <c r="F13" s="81">
        <v>81.323449999999994</v>
      </c>
      <c r="G13" s="81">
        <v>81.323449999999994</v>
      </c>
      <c r="H13" s="81">
        <v>82.045950000000005</v>
      </c>
      <c r="I13" s="81">
        <v>83.223194000000007</v>
      </c>
      <c r="J13" s="81">
        <v>63.096680999999997</v>
      </c>
      <c r="K13" s="81">
        <v>65.568376000000001</v>
      </c>
      <c r="L13" s="81">
        <v>75.401431000000002</v>
      </c>
      <c r="M13" s="92"/>
      <c r="N13" s="92"/>
      <c r="O13" s="92"/>
    </row>
    <row r="14" spans="1:17" ht="12.75" outlineLevel="3" x14ac:dyDescent="0.2">
      <c r="A14" s="60" t="s">
        <v>51</v>
      </c>
      <c r="B14" s="81">
        <v>17.533000000000001</v>
      </c>
      <c r="C14" s="81">
        <v>17.533000000000001</v>
      </c>
      <c r="D14" s="81">
        <v>17.533000000000001</v>
      </c>
      <c r="E14" s="81">
        <v>17.533000000000001</v>
      </c>
      <c r="F14" s="81">
        <v>17.533000000000001</v>
      </c>
      <c r="G14" s="81">
        <v>17.533000000000001</v>
      </c>
      <c r="H14" s="81">
        <v>17.533000000000001</v>
      </c>
      <c r="I14" s="81">
        <v>17.533000000000001</v>
      </c>
      <c r="J14" s="81">
        <v>17.533000000000001</v>
      </c>
      <c r="K14" s="81">
        <v>17.533000000000001</v>
      </c>
      <c r="L14" s="81">
        <v>17.533000000000001</v>
      </c>
      <c r="M14" s="92"/>
      <c r="N14" s="92"/>
      <c r="O14" s="92"/>
    </row>
    <row r="15" spans="1:17" ht="12.75" outlineLevel="3" x14ac:dyDescent="0.2">
      <c r="A15" s="60" t="s">
        <v>104</v>
      </c>
      <c r="B15" s="81">
        <v>50</v>
      </c>
      <c r="C15" s="81">
        <v>50</v>
      </c>
      <c r="D15" s="81">
        <v>50</v>
      </c>
      <c r="E15" s="81">
        <v>50</v>
      </c>
      <c r="F15" s="81">
        <v>50</v>
      </c>
      <c r="G15" s="81">
        <v>50</v>
      </c>
      <c r="H15" s="81">
        <v>50</v>
      </c>
      <c r="I15" s="81">
        <v>50</v>
      </c>
      <c r="J15" s="81">
        <v>50</v>
      </c>
      <c r="K15" s="81">
        <v>50</v>
      </c>
      <c r="L15" s="81">
        <v>50</v>
      </c>
      <c r="M15" s="92"/>
      <c r="N15" s="92"/>
      <c r="O15" s="92"/>
    </row>
    <row r="16" spans="1:17" ht="12.75" outlineLevel="3" x14ac:dyDescent="0.2">
      <c r="A16" s="60" t="s">
        <v>154</v>
      </c>
      <c r="B16" s="81">
        <v>28.700001</v>
      </c>
      <c r="C16" s="81">
        <v>28.700001</v>
      </c>
      <c r="D16" s="81">
        <v>28.700001</v>
      </c>
      <c r="E16" s="81">
        <v>28.700001</v>
      </c>
      <c r="F16" s="81">
        <v>28.700001</v>
      </c>
      <c r="G16" s="81">
        <v>28.700001</v>
      </c>
      <c r="H16" s="81">
        <v>28.700001</v>
      </c>
      <c r="I16" s="81">
        <v>28.700001</v>
      </c>
      <c r="J16" s="81">
        <v>28.700001</v>
      </c>
      <c r="K16" s="81">
        <v>28.700001</v>
      </c>
      <c r="L16" s="81">
        <v>28.700001</v>
      </c>
      <c r="M16" s="92"/>
      <c r="N16" s="92"/>
      <c r="O16" s="92"/>
    </row>
    <row r="17" spans="1:15" ht="12.75" outlineLevel="3" x14ac:dyDescent="0.2">
      <c r="A17" s="60" t="s">
        <v>212</v>
      </c>
      <c r="B17" s="81">
        <v>46.9</v>
      </c>
      <c r="C17" s="81">
        <v>46.9</v>
      </c>
      <c r="D17" s="81">
        <v>46.9</v>
      </c>
      <c r="E17" s="81">
        <v>46.9</v>
      </c>
      <c r="F17" s="81">
        <v>46.9</v>
      </c>
      <c r="G17" s="81">
        <v>46.9</v>
      </c>
      <c r="H17" s="81">
        <v>46.9</v>
      </c>
      <c r="I17" s="81">
        <v>46.9</v>
      </c>
      <c r="J17" s="81">
        <v>46.9</v>
      </c>
      <c r="K17" s="81">
        <v>46.9</v>
      </c>
      <c r="L17" s="81">
        <v>46.9</v>
      </c>
      <c r="M17" s="92"/>
      <c r="N17" s="92"/>
      <c r="O17" s="92"/>
    </row>
    <row r="18" spans="1:15" ht="12.75" outlineLevel="3" x14ac:dyDescent="0.2">
      <c r="A18" s="60" t="s">
        <v>42</v>
      </c>
      <c r="B18" s="81">
        <v>237.101957</v>
      </c>
      <c r="C18" s="81">
        <v>237.101957</v>
      </c>
      <c r="D18" s="81">
        <v>237.101957</v>
      </c>
      <c r="E18" s="81">
        <v>237.101957</v>
      </c>
      <c r="F18" s="81">
        <v>237.101957</v>
      </c>
      <c r="G18" s="81">
        <v>237.101957</v>
      </c>
      <c r="H18" s="81">
        <v>237.101957</v>
      </c>
      <c r="I18" s="81">
        <v>237.101957</v>
      </c>
      <c r="J18" s="81">
        <v>237.101957</v>
      </c>
      <c r="K18" s="81">
        <v>237.101957</v>
      </c>
      <c r="L18" s="81">
        <v>237.101957</v>
      </c>
      <c r="M18" s="92"/>
      <c r="N18" s="92"/>
      <c r="O18" s="92"/>
    </row>
    <row r="19" spans="1:15" ht="12.75" outlineLevel="3" x14ac:dyDescent="0.2">
      <c r="A19" s="60" t="s">
        <v>33</v>
      </c>
      <c r="B19" s="81">
        <v>12.097744</v>
      </c>
      <c r="C19" s="81">
        <v>12.097744</v>
      </c>
      <c r="D19" s="81">
        <v>12.097744</v>
      </c>
      <c r="E19" s="81">
        <v>12.097744</v>
      </c>
      <c r="F19" s="81">
        <v>12.097744</v>
      </c>
      <c r="G19" s="81">
        <v>12.097744</v>
      </c>
      <c r="H19" s="81">
        <v>12.097744</v>
      </c>
      <c r="I19" s="81">
        <v>12.097744</v>
      </c>
      <c r="J19" s="81">
        <v>12.097744</v>
      </c>
      <c r="K19" s="81">
        <v>12.097744</v>
      </c>
      <c r="L19" s="81">
        <v>12.097744</v>
      </c>
      <c r="M19" s="92"/>
      <c r="N19" s="92"/>
      <c r="O19" s="92"/>
    </row>
    <row r="20" spans="1:15" ht="12.75" outlineLevel="3" x14ac:dyDescent="0.2">
      <c r="A20" s="60" t="s">
        <v>81</v>
      </c>
      <c r="B20" s="81">
        <v>27.097743999999999</v>
      </c>
      <c r="C20" s="81">
        <v>27.097743999999999</v>
      </c>
      <c r="D20" s="81">
        <v>27.097743999999999</v>
      </c>
      <c r="E20" s="81">
        <v>27.097743999999999</v>
      </c>
      <c r="F20" s="81">
        <v>27.097743999999999</v>
      </c>
      <c r="G20" s="81">
        <v>27.097743999999999</v>
      </c>
      <c r="H20" s="81">
        <v>27.097743999999999</v>
      </c>
      <c r="I20" s="81">
        <v>27.097743999999999</v>
      </c>
      <c r="J20" s="81">
        <v>27.097743999999999</v>
      </c>
      <c r="K20" s="81">
        <v>27.097743999999999</v>
      </c>
      <c r="L20" s="81">
        <v>27.097743999999999</v>
      </c>
      <c r="M20" s="92"/>
      <c r="N20" s="92"/>
      <c r="O20" s="92"/>
    </row>
    <row r="21" spans="1:15" ht="12.75" outlineLevel="3" x14ac:dyDescent="0.2">
      <c r="A21" s="60" t="s">
        <v>209</v>
      </c>
      <c r="B21" s="81">
        <v>69.614992801400007</v>
      </c>
      <c r="C21" s="81">
        <v>91.313176936199994</v>
      </c>
      <c r="D21" s="81">
        <v>91.938075141400006</v>
      </c>
      <c r="E21" s="81">
        <v>92.732437781200005</v>
      </c>
      <c r="F21" s="81">
        <v>87.239619085499996</v>
      </c>
      <c r="G21" s="81">
        <v>83.802277715800003</v>
      </c>
      <c r="H21" s="81">
        <v>61.999539615400003</v>
      </c>
      <c r="I21" s="81">
        <v>62.064388947600001</v>
      </c>
      <c r="J21" s="81">
        <v>61.946638860699998</v>
      </c>
      <c r="K21" s="81">
        <v>52.8128132967</v>
      </c>
      <c r="L21" s="81">
        <v>48.543383816599999</v>
      </c>
      <c r="M21" s="92"/>
      <c r="N21" s="92"/>
      <c r="O21" s="92"/>
    </row>
    <row r="22" spans="1:15" ht="12.75" outlineLevel="3" x14ac:dyDescent="0.2">
      <c r="A22" s="60" t="s">
        <v>126</v>
      </c>
      <c r="B22" s="81">
        <v>12.097744</v>
      </c>
      <c r="C22" s="81">
        <v>12.097744</v>
      </c>
      <c r="D22" s="81">
        <v>12.097744</v>
      </c>
      <c r="E22" s="81">
        <v>12.097744</v>
      </c>
      <c r="F22" s="81">
        <v>12.097744</v>
      </c>
      <c r="G22" s="81">
        <v>12.097744</v>
      </c>
      <c r="H22" s="81">
        <v>12.097744</v>
      </c>
      <c r="I22" s="81">
        <v>12.097744</v>
      </c>
      <c r="J22" s="81">
        <v>12.097744</v>
      </c>
      <c r="K22" s="81">
        <v>12.097744</v>
      </c>
      <c r="L22" s="81">
        <v>12.097744</v>
      </c>
      <c r="M22" s="92"/>
      <c r="N22" s="92"/>
      <c r="O22" s="92"/>
    </row>
    <row r="23" spans="1:15" ht="12.75" outlineLevel="3" x14ac:dyDescent="0.2">
      <c r="A23" s="60" t="s">
        <v>185</v>
      </c>
      <c r="B23" s="81">
        <v>12.097744</v>
      </c>
      <c r="C23" s="81">
        <v>12.097744</v>
      </c>
      <c r="D23" s="81">
        <v>12.097744</v>
      </c>
      <c r="E23" s="81">
        <v>12.097744</v>
      </c>
      <c r="F23" s="81">
        <v>12.097744</v>
      </c>
      <c r="G23" s="81">
        <v>12.097744</v>
      </c>
      <c r="H23" s="81">
        <v>12.097744</v>
      </c>
      <c r="I23" s="81">
        <v>12.097744</v>
      </c>
      <c r="J23" s="81">
        <v>12.097744</v>
      </c>
      <c r="K23" s="81">
        <v>12.097744</v>
      </c>
      <c r="L23" s="81">
        <v>12.097744</v>
      </c>
      <c r="M23" s="92"/>
      <c r="N23" s="92"/>
      <c r="O23" s="92"/>
    </row>
    <row r="24" spans="1:15" ht="12.75" outlineLevel="3" x14ac:dyDescent="0.2">
      <c r="A24" s="60" t="s">
        <v>112</v>
      </c>
      <c r="B24" s="81">
        <v>60.071426971400001</v>
      </c>
      <c r="C24" s="81">
        <v>72.613278971400007</v>
      </c>
      <c r="D24" s="81">
        <v>89.419828406400001</v>
      </c>
      <c r="E24" s="81">
        <v>110.82437368479999</v>
      </c>
      <c r="F24" s="81">
        <v>117.2883826848</v>
      </c>
      <c r="G24" s="81">
        <v>131.1654346848</v>
      </c>
      <c r="H24" s="81">
        <v>141.54039668479999</v>
      </c>
      <c r="I24" s="81">
        <v>149.01314468480001</v>
      </c>
      <c r="J24" s="81">
        <v>153.94857368480001</v>
      </c>
      <c r="K24" s="81">
        <v>164.70035068479999</v>
      </c>
      <c r="L24" s="81">
        <v>165.15915899999999</v>
      </c>
      <c r="M24" s="92"/>
      <c r="N24" s="92"/>
      <c r="O24" s="92"/>
    </row>
    <row r="25" spans="1:15" ht="12.75" outlineLevel="3" x14ac:dyDescent="0.2">
      <c r="A25" s="60" t="s">
        <v>199</v>
      </c>
      <c r="B25" s="81">
        <v>12.097744</v>
      </c>
      <c r="C25" s="81">
        <v>12.097744</v>
      </c>
      <c r="D25" s="81">
        <v>12.097744</v>
      </c>
      <c r="E25" s="81">
        <v>12.097744</v>
      </c>
      <c r="F25" s="81">
        <v>12.097744</v>
      </c>
      <c r="G25" s="81">
        <v>12.097744</v>
      </c>
      <c r="H25" s="81">
        <v>12.097744</v>
      </c>
      <c r="I25" s="81">
        <v>12.097744</v>
      </c>
      <c r="J25" s="81">
        <v>12.097744</v>
      </c>
      <c r="K25" s="81">
        <v>12.097744</v>
      </c>
      <c r="L25" s="81">
        <v>12.097744</v>
      </c>
      <c r="M25" s="92"/>
      <c r="N25" s="92"/>
      <c r="O25" s="92"/>
    </row>
    <row r="26" spans="1:15" ht="12.75" outlineLevel="3" x14ac:dyDescent="0.2">
      <c r="A26" s="60" t="s">
        <v>189</v>
      </c>
      <c r="B26" s="81">
        <v>12.097744</v>
      </c>
      <c r="C26" s="81">
        <v>12.097744</v>
      </c>
      <c r="D26" s="81">
        <v>12.097744</v>
      </c>
      <c r="E26" s="81">
        <v>12.097744</v>
      </c>
      <c r="F26" s="81">
        <v>12.097744</v>
      </c>
      <c r="G26" s="81">
        <v>12.097744</v>
      </c>
      <c r="H26" s="81">
        <v>12.097744</v>
      </c>
      <c r="I26" s="81">
        <v>12.097744</v>
      </c>
      <c r="J26" s="81">
        <v>12.097744</v>
      </c>
      <c r="K26" s="81">
        <v>12.097744</v>
      </c>
      <c r="L26" s="81">
        <v>12.097744</v>
      </c>
      <c r="M26" s="92"/>
      <c r="N26" s="92"/>
      <c r="O26" s="92"/>
    </row>
    <row r="27" spans="1:15" ht="12.75" outlineLevel="3" x14ac:dyDescent="0.2">
      <c r="A27" s="60" t="s">
        <v>22</v>
      </c>
      <c r="B27" s="81">
        <v>12.097744</v>
      </c>
      <c r="C27" s="81">
        <v>12.097744</v>
      </c>
      <c r="D27" s="81">
        <v>12.097744</v>
      </c>
      <c r="E27" s="81">
        <v>12.097744</v>
      </c>
      <c r="F27" s="81">
        <v>12.097744</v>
      </c>
      <c r="G27" s="81">
        <v>12.097744</v>
      </c>
      <c r="H27" s="81">
        <v>12.097744</v>
      </c>
      <c r="I27" s="81">
        <v>12.097744</v>
      </c>
      <c r="J27" s="81">
        <v>12.097744</v>
      </c>
      <c r="K27" s="81">
        <v>12.097744</v>
      </c>
      <c r="L27" s="81">
        <v>12.097744</v>
      </c>
      <c r="M27" s="92"/>
      <c r="N27" s="92"/>
      <c r="O27" s="92"/>
    </row>
    <row r="28" spans="1:15" ht="12.75" outlineLevel="3" x14ac:dyDescent="0.2">
      <c r="A28" s="60" t="s">
        <v>69</v>
      </c>
      <c r="B28" s="81">
        <v>12.097744</v>
      </c>
      <c r="C28" s="81">
        <v>12.097744</v>
      </c>
      <c r="D28" s="81">
        <v>12.097744</v>
      </c>
      <c r="E28" s="81">
        <v>12.097744</v>
      </c>
      <c r="F28" s="81">
        <v>12.097744</v>
      </c>
      <c r="G28" s="81">
        <v>12.097744</v>
      </c>
      <c r="H28" s="81">
        <v>12.097744</v>
      </c>
      <c r="I28" s="81">
        <v>12.097744</v>
      </c>
      <c r="J28" s="81">
        <v>12.097744</v>
      </c>
      <c r="K28" s="81">
        <v>12.097744</v>
      </c>
      <c r="L28" s="81">
        <v>12.097744</v>
      </c>
      <c r="M28" s="92"/>
      <c r="N28" s="92"/>
      <c r="O28" s="92"/>
    </row>
    <row r="29" spans="1:15" ht="12.75" outlineLevel="3" x14ac:dyDescent="0.2">
      <c r="A29" s="60" t="s">
        <v>118</v>
      </c>
      <c r="B29" s="81">
        <v>12.097744</v>
      </c>
      <c r="C29" s="81">
        <v>12.097744</v>
      </c>
      <c r="D29" s="81">
        <v>12.097744</v>
      </c>
      <c r="E29" s="81">
        <v>12.097744</v>
      </c>
      <c r="F29" s="81">
        <v>12.097744</v>
      </c>
      <c r="G29" s="81">
        <v>12.097744</v>
      </c>
      <c r="H29" s="81">
        <v>12.097744</v>
      </c>
      <c r="I29" s="81">
        <v>12.097744</v>
      </c>
      <c r="J29" s="81">
        <v>12.097744</v>
      </c>
      <c r="K29" s="81">
        <v>12.097744</v>
      </c>
      <c r="L29" s="81">
        <v>12.097744</v>
      </c>
      <c r="M29" s="92"/>
      <c r="N29" s="92"/>
      <c r="O29" s="92"/>
    </row>
    <row r="30" spans="1:15" ht="12.75" outlineLevel="3" x14ac:dyDescent="0.2">
      <c r="A30" s="60" t="s">
        <v>176</v>
      </c>
      <c r="B30" s="81">
        <v>12.097744</v>
      </c>
      <c r="C30" s="81">
        <v>12.097744</v>
      </c>
      <c r="D30" s="81">
        <v>12.097744</v>
      </c>
      <c r="E30" s="81">
        <v>12.097744</v>
      </c>
      <c r="F30" s="81">
        <v>12.097744</v>
      </c>
      <c r="G30" s="81">
        <v>12.097744</v>
      </c>
      <c r="H30" s="81">
        <v>12.097744</v>
      </c>
      <c r="I30" s="81">
        <v>12.097744</v>
      </c>
      <c r="J30" s="81">
        <v>12.097744</v>
      </c>
      <c r="K30" s="81">
        <v>12.097744</v>
      </c>
      <c r="L30" s="81">
        <v>12.097744</v>
      </c>
      <c r="M30" s="92"/>
      <c r="N30" s="92"/>
      <c r="O30" s="92"/>
    </row>
    <row r="31" spans="1:15" ht="12.75" outlineLevel="3" x14ac:dyDescent="0.2">
      <c r="A31" s="60" t="s">
        <v>167</v>
      </c>
      <c r="B31" s="81">
        <v>12.097744</v>
      </c>
      <c r="C31" s="81">
        <v>12.097744</v>
      </c>
      <c r="D31" s="81">
        <v>12.097744</v>
      </c>
      <c r="E31" s="81">
        <v>12.097744</v>
      </c>
      <c r="F31" s="81">
        <v>12.097744</v>
      </c>
      <c r="G31" s="81">
        <v>12.097744</v>
      </c>
      <c r="H31" s="81">
        <v>12.097744</v>
      </c>
      <c r="I31" s="81">
        <v>12.097744</v>
      </c>
      <c r="J31" s="81">
        <v>12.097744</v>
      </c>
      <c r="K31" s="81">
        <v>12.097744</v>
      </c>
      <c r="L31" s="81">
        <v>12.097744</v>
      </c>
      <c r="M31" s="92"/>
      <c r="N31" s="92"/>
      <c r="O31" s="92"/>
    </row>
    <row r="32" spans="1:15" ht="12.75" outlineLevel="3" x14ac:dyDescent="0.2">
      <c r="A32" s="60" t="s">
        <v>9</v>
      </c>
      <c r="B32" s="81">
        <v>12.097744</v>
      </c>
      <c r="C32" s="81">
        <v>12.097744</v>
      </c>
      <c r="D32" s="81">
        <v>12.097744</v>
      </c>
      <c r="E32" s="81">
        <v>12.097744</v>
      </c>
      <c r="F32" s="81">
        <v>12.097744</v>
      </c>
      <c r="G32" s="81">
        <v>12.097744</v>
      </c>
      <c r="H32" s="81">
        <v>12.097744</v>
      </c>
      <c r="I32" s="81">
        <v>12.097744</v>
      </c>
      <c r="J32" s="81">
        <v>12.097744</v>
      </c>
      <c r="K32" s="81">
        <v>12.097744</v>
      </c>
      <c r="L32" s="81">
        <v>12.097744</v>
      </c>
      <c r="M32" s="92"/>
      <c r="N32" s="92"/>
      <c r="O32" s="92"/>
    </row>
    <row r="33" spans="1:15" ht="12.75" outlineLevel="3" x14ac:dyDescent="0.2">
      <c r="A33" s="60" t="s">
        <v>50</v>
      </c>
      <c r="B33" s="81">
        <v>12.097744</v>
      </c>
      <c r="C33" s="81">
        <v>12.097744</v>
      </c>
      <c r="D33" s="81">
        <v>12.097744</v>
      </c>
      <c r="E33" s="81">
        <v>12.097744</v>
      </c>
      <c r="F33" s="81">
        <v>12.097744</v>
      </c>
      <c r="G33" s="81">
        <v>12.097744</v>
      </c>
      <c r="H33" s="81">
        <v>12.097744</v>
      </c>
      <c r="I33" s="81">
        <v>12.097744</v>
      </c>
      <c r="J33" s="81">
        <v>12.097744</v>
      </c>
      <c r="K33" s="81">
        <v>12.097744</v>
      </c>
      <c r="L33" s="81">
        <v>12.097744</v>
      </c>
      <c r="M33" s="92"/>
      <c r="N33" s="92"/>
      <c r="O33" s="92"/>
    </row>
    <row r="34" spans="1:15" ht="12.75" outlineLevel="3" x14ac:dyDescent="0.2">
      <c r="A34" s="60" t="s">
        <v>103</v>
      </c>
      <c r="B34" s="81">
        <v>12.097744</v>
      </c>
      <c r="C34" s="81">
        <v>12.097744</v>
      </c>
      <c r="D34" s="81">
        <v>12.097744</v>
      </c>
      <c r="E34" s="81">
        <v>12.097744</v>
      </c>
      <c r="F34" s="81">
        <v>12.097744</v>
      </c>
      <c r="G34" s="81">
        <v>12.097744</v>
      </c>
      <c r="H34" s="81">
        <v>12.097744</v>
      </c>
      <c r="I34" s="81">
        <v>12.097744</v>
      </c>
      <c r="J34" s="81">
        <v>12.097744</v>
      </c>
      <c r="K34" s="81">
        <v>12.097744</v>
      </c>
      <c r="L34" s="81">
        <v>12.097744</v>
      </c>
      <c r="M34" s="92"/>
      <c r="N34" s="92"/>
      <c r="O34" s="92"/>
    </row>
    <row r="35" spans="1:15" ht="12.75" outlineLevel="3" x14ac:dyDescent="0.2">
      <c r="A35" s="60" t="s">
        <v>108</v>
      </c>
      <c r="B35" s="81">
        <v>41.488599000000001</v>
      </c>
      <c r="C35" s="81">
        <v>41.524431</v>
      </c>
      <c r="D35" s="81">
        <v>40.509376000000003</v>
      </c>
      <c r="E35" s="81">
        <v>40.529000000000003</v>
      </c>
      <c r="F35" s="81">
        <v>42.545752999999998</v>
      </c>
      <c r="G35" s="81">
        <v>49.998831000000003</v>
      </c>
      <c r="H35" s="81">
        <v>56.912720999999998</v>
      </c>
      <c r="I35" s="81">
        <v>70.261374000000004</v>
      </c>
      <c r="J35" s="81">
        <v>90.248632000000001</v>
      </c>
      <c r="K35" s="81">
        <v>99.771308000000005</v>
      </c>
      <c r="L35" s="81">
        <v>119.48704499999999</v>
      </c>
      <c r="M35" s="92"/>
      <c r="N35" s="92"/>
      <c r="O35" s="92"/>
    </row>
    <row r="36" spans="1:15" ht="12.75" outlineLevel="3" x14ac:dyDescent="0.2">
      <c r="A36" s="60" t="s">
        <v>111</v>
      </c>
      <c r="B36" s="81">
        <v>262.09775100000002</v>
      </c>
      <c r="C36" s="81">
        <v>262.09775100000002</v>
      </c>
      <c r="D36" s="81">
        <v>262.09775100000002</v>
      </c>
      <c r="E36" s="81">
        <v>262.09775100000002</v>
      </c>
      <c r="F36" s="81">
        <v>262.09775100000002</v>
      </c>
      <c r="G36" s="81">
        <v>262.09775100000002</v>
      </c>
      <c r="H36" s="81">
        <v>262.09775100000002</v>
      </c>
      <c r="I36" s="81">
        <v>262.09775100000002</v>
      </c>
      <c r="J36" s="81">
        <v>262.09775100000002</v>
      </c>
      <c r="K36" s="81">
        <v>262.09775100000002</v>
      </c>
      <c r="L36" s="81">
        <v>262.09775100000002</v>
      </c>
      <c r="M36" s="92"/>
      <c r="N36" s="92"/>
      <c r="O36" s="92"/>
    </row>
    <row r="37" spans="1:15" ht="12.75" outlineLevel="3" x14ac:dyDescent="0.2">
      <c r="A37" s="60" t="s">
        <v>158</v>
      </c>
      <c r="B37" s="81">
        <v>49.921956999999999</v>
      </c>
      <c r="C37" s="81">
        <v>49.921956999999999</v>
      </c>
      <c r="D37" s="81">
        <v>37.788384000000001</v>
      </c>
      <c r="E37" s="81">
        <v>37.788384000000001</v>
      </c>
      <c r="F37" s="81">
        <v>37.788384000000001</v>
      </c>
      <c r="G37" s="81">
        <v>37.788384000000001</v>
      </c>
      <c r="H37" s="81">
        <v>37.788384000000001</v>
      </c>
      <c r="I37" s="81">
        <v>37.788384000000001</v>
      </c>
      <c r="J37" s="81">
        <v>37.788384000000001</v>
      </c>
      <c r="K37" s="81">
        <v>37.788384000000001</v>
      </c>
      <c r="L37" s="81">
        <v>37.788384000000001</v>
      </c>
      <c r="M37" s="92"/>
      <c r="N37" s="92"/>
      <c r="O37" s="92"/>
    </row>
    <row r="38" spans="1:15" ht="12.75" outlineLevel="3" x14ac:dyDescent="0.2">
      <c r="A38" s="60" t="s">
        <v>3</v>
      </c>
      <c r="B38" s="81">
        <v>67.473926000000006</v>
      </c>
      <c r="C38" s="81">
        <v>65.115521999999999</v>
      </c>
      <c r="D38" s="81">
        <v>65.115521999999999</v>
      </c>
      <c r="E38" s="81">
        <v>65.115521999999999</v>
      </c>
      <c r="F38" s="81">
        <v>65.115521999999999</v>
      </c>
      <c r="G38" s="81">
        <v>46.069235999999997</v>
      </c>
      <c r="H38" s="81">
        <v>46.069235999999997</v>
      </c>
      <c r="I38" s="81">
        <v>46.069235999999997</v>
      </c>
      <c r="J38" s="81">
        <v>46.069235999999997</v>
      </c>
      <c r="K38" s="81">
        <v>41.069235999999997</v>
      </c>
      <c r="L38" s="81">
        <v>41.069235999999997</v>
      </c>
      <c r="M38" s="92"/>
      <c r="N38" s="92"/>
      <c r="O38" s="92"/>
    </row>
    <row r="39" spans="1:15" ht="12.75" outlineLevel="3" x14ac:dyDescent="0.2">
      <c r="A39" s="60" t="s">
        <v>44</v>
      </c>
      <c r="B39" s="81">
        <v>41.080407000000001</v>
      </c>
      <c r="C39" s="81">
        <v>41.080407000000001</v>
      </c>
      <c r="D39" s="81">
        <v>41.080407000000001</v>
      </c>
      <c r="E39" s="81">
        <v>41.080407000000001</v>
      </c>
      <c r="F39" s="81">
        <v>41.080407000000001</v>
      </c>
      <c r="G39" s="81">
        <v>41.080407000000001</v>
      </c>
      <c r="H39" s="81">
        <v>41.080407000000001</v>
      </c>
      <c r="I39" s="81">
        <v>41.080407000000001</v>
      </c>
      <c r="J39" s="81">
        <v>41.080407000000001</v>
      </c>
      <c r="K39" s="81">
        <v>41.080407000000001</v>
      </c>
      <c r="L39" s="81">
        <v>41.080407000000001</v>
      </c>
      <c r="M39" s="92"/>
      <c r="N39" s="92"/>
      <c r="O39" s="92"/>
    </row>
    <row r="40" spans="1:15" ht="12.75" outlineLevel="3" x14ac:dyDescent="0.2">
      <c r="A40" s="60" t="s">
        <v>94</v>
      </c>
      <c r="B40" s="81">
        <v>21.481691000000001</v>
      </c>
      <c r="C40" s="81">
        <v>21.481691000000001</v>
      </c>
      <c r="D40" s="81">
        <v>21.481691000000001</v>
      </c>
      <c r="E40" s="81">
        <v>21.481691000000001</v>
      </c>
      <c r="F40" s="81">
        <v>21.481691000000001</v>
      </c>
      <c r="G40" s="81">
        <v>21.481691000000001</v>
      </c>
      <c r="H40" s="81">
        <v>21.481691000000001</v>
      </c>
      <c r="I40" s="81">
        <v>18.781690999999999</v>
      </c>
      <c r="J40" s="81">
        <v>17.781690999999999</v>
      </c>
      <c r="K40" s="81">
        <v>17.781690999999999</v>
      </c>
      <c r="L40" s="81">
        <v>17.781690999999999</v>
      </c>
      <c r="M40" s="92"/>
      <c r="N40" s="92"/>
      <c r="O40" s="92"/>
    </row>
    <row r="41" spans="1:15" ht="12.75" outlineLevel="3" x14ac:dyDescent="0.2">
      <c r="A41" s="60" t="s">
        <v>143</v>
      </c>
      <c r="B41" s="81">
        <v>10</v>
      </c>
      <c r="C41" s="81">
        <v>7.5</v>
      </c>
      <c r="D41" s="81">
        <v>2.5</v>
      </c>
      <c r="E41" s="81">
        <v>2.5</v>
      </c>
      <c r="F41" s="81">
        <v>2.5</v>
      </c>
      <c r="G41" s="81">
        <v>2.5</v>
      </c>
      <c r="H41" s="81">
        <v>2.5</v>
      </c>
      <c r="I41" s="81">
        <v>2.5</v>
      </c>
      <c r="J41" s="81">
        <v>2.5</v>
      </c>
      <c r="K41" s="81">
        <v>2.5</v>
      </c>
      <c r="L41" s="81">
        <v>2.5</v>
      </c>
      <c r="M41" s="92"/>
      <c r="N41" s="92"/>
      <c r="O41" s="92"/>
    </row>
    <row r="42" spans="1:15" ht="12.75" outlineLevel="3" x14ac:dyDescent="0.2">
      <c r="A42" s="60" t="s">
        <v>131</v>
      </c>
      <c r="B42" s="81">
        <v>18</v>
      </c>
      <c r="C42" s="81">
        <v>18</v>
      </c>
      <c r="D42" s="81">
        <v>18</v>
      </c>
      <c r="E42" s="81">
        <v>18</v>
      </c>
      <c r="F42" s="81">
        <v>15.5</v>
      </c>
      <c r="G42" s="81">
        <v>15.5</v>
      </c>
      <c r="H42" s="81">
        <v>13</v>
      </c>
      <c r="I42" s="81">
        <v>13</v>
      </c>
      <c r="J42" s="81">
        <v>13</v>
      </c>
      <c r="K42" s="81">
        <v>13</v>
      </c>
      <c r="L42" s="81">
        <v>13</v>
      </c>
      <c r="M42" s="92"/>
      <c r="N42" s="92"/>
      <c r="O42" s="92"/>
    </row>
    <row r="43" spans="1:15" ht="12.75" outlineLevel="2" x14ac:dyDescent="0.2">
      <c r="A43" s="156" t="s">
        <v>105</v>
      </c>
      <c r="B43" s="143">
        <f t="shared" ref="B43:L43" si="4">SUM(B$44:B$44)</f>
        <v>1.7192827927400001</v>
      </c>
      <c r="C43" s="143">
        <f t="shared" si="4"/>
        <v>1.7192827927400001</v>
      </c>
      <c r="D43" s="143">
        <f t="shared" si="4"/>
        <v>1.7192827927400001</v>
      </c>
      <c r="E43" s="143">
        <f t="shared" si="4"/>
        <v>1.6862196621200001</v>
      </c>
      <c r="F43" s="143">
        <f t="shared" si="4"/>
        <v>1.6862196621200001</v>
      </c>
      <c r="G43" s="143">
        <f t="shared" si="4"/>
        <v>1.6862196621200001</v>
      </c>
      <c r="H43" s="143">
        <f t="shared" si="4"/>
        <v>1.6531565315000001</v>
      </c>
      <c r="I43" s="143">
        <f t="shared" si="4"/>
        <v>1.6531565315000001</v>
      </c>
      <c r="J43" s="143">
        <f t="shared" si="4"/>
        <v>1.6531565315000001</v>
      </c>
      <c r="K43" s="143">
        <f t="shared" si="4"/>
        <v>1.6531565315000001</v>
      </c>
      <c r="L43" s="143">
        <f t="shared" si="4"/>
        <v>1.6200934008800001</v>
      </c>
      <c r="M43" s="92"/>
      <c r="N43" s="92"/>
      <c r="O43" s="92"/>
    </row>
    <row r="44" spans="1:15" ht="12.75" outlineLevel="3" x14ac:dyDescent="0.2">
      <c r="A44" s="60" t="s">
        <v>147</v>
      </c>
      <c r="B44" s="81">
        <v>1.7192827927400001</v>
      </c>
      <c r="C44" s="81">
        <v>1.7192827927400001</v>
      </c>
      <c r="D44" s="81">
        <v>1.7192827927400001</v>
      </c>
      <c r="E44" s="81">
        <v>1.6862196621200001</v>
      </c>
      <c r="F44" s="81">
        <v>1.6862196621200001</v>
      </c>
      <c r="G44" s="81">
        <v>1.6862196621200001</v>
      </c>
      <c r="H44" s="81">
        <v>1.6531565315000001</v>
      </c>
      <c r="I44" s="81">
        <v>1.6531565315000001</v>
      </c>
      <c r="J44" s="81">
        <v>1.6531565315000001</v>
      </c>
      <c r="K44" s="81">
        <v>1.6531565315000001</v>
      </c>
      <c r="L44" s="81">
        <v>1.6200934008800001</v>
      </c>
      <c r="M44" s="92"/>
      <c r="N44" s="92"/>
      <c r="O44" s="92"/>
    </row>
    <row r="45" spans="1:15" ht="15" outlineLevel="1" x14ac:dyDescent="0.25">
      <c r="A45" s="134" t="s">
        <v>55</v>
      </c>
      <c r="B45" s="91">
        <f t="shared" ref="B45:L45" si="5">B$46+B$52+B$60</f>
        <v>72.197931312999998</v>
      </c>
      <c r="C45" s="91">
        <f t="shared" si="5"/>
        <v>71.988253920159991</v>
      </c>
      <c r="D45" s="91">
        <f t="shared" si="5"/>
        <v>71.440858156879997</v>
      </c>
      <c r="E45" s="91">
        <f t="shared" si="5"/>
        <v>69.320096082069995</v>
      </c>
      <c r="F45" s="91">
        <f t="shared" si="5"/>
        <v>68.819409152090003</v>
      </c>
      <c r="G45" s="91">
        <f t="shared" si="5"/>
        <v>69.647073426799992</v>
      </c>
      <c r="H45" s="91">
        <f t="shared" si="5"/>
        <v>71.250299091429994</v>
      </c>
      <c r="I45" s="91">
        <f t="shared" si="5"/>
        <v>70.653903811790002</v>
      </c>
      <c r="J45" s="91">
        <f t="shared" si="5"/>
        <v>71.440636144300001</v>
      </c>
      <c r="K45" s="91">
        <f t="shared" si="5"/>
        <v>71.343713872270001</v>
      </c>
      <c r="L45" s="91">
        <f t="shared" si="5"/>
        <v>69.247016434679992</v>
      </c>
      <c r="M45" s="92"/>
      <c r="N45" s="92"/>
      <c r="O45" s="92"/>
    </row>
    <row r="46" spans="1:15" ht="12.75" outlineLevel="2" x14ac:dyDescent="0.2">
      <c r="A46" s="156" t="s">
        <v>171</v>
      </c>
      <c r="B46" s="143">
        <f t="shared" ref="B46:L46" si="6">SUM(B$47:B$51)</f>
        <v>11.847416600000001</v>
      </c>
      <c r="C46" s="143">
        <f t="shared" si="6"/>
        <v>11.847416600000001</v>
      </c>
      <c r="D46" s="143">
        <f t="shared" si="6"/>
        <v>11.847416600000001</v>
      </c>
      <c r="E46" s="143">
        <f t="shared" si="6"/>
        <v>11.847416600000001</v>
      </c>
      <c r="F46" s="143">
        <f t="shared" si="6"/>
        <v>11.847416600000001</v>
      </c>
      <c r="G46" s="143">
        <f t="shared" si="6"/>
        <v>11.847416600000001</v>
      </c>
      <c r="H46" s="143">
        <f t="shared" si="6"/>
        <v>11.847416600000001</v>
      </c>
      <c r="I46" s="143">
        <f t="shared" si="6"/>
        <v>8.9750116000000002</v>
      </c>
      <c r="J46" s="143">
        <f t="shared" si="6"/>
        <v>8.9750116000000002</v>
      </c>
      <c r="K46" s="143">
        <f t="shared" si="6"/>
        <v>8.9750116000000002</v>
      </c>
      <c r="L46" s="143">
        <f t="shared" si="6"/>
        <v>8.9750116000000002</v>
      </c>
      <c r="M46" s="92"/>
      <c r="N46" s="92"/>
      <c r="O46" s="92"/>
    </row>
    <row r="47" spans="1:15" ht="12.75" outlineLevel="3" x14ac:dyDescent="0.2">
      <c r="A47" s="60" t="s">
        <v>74</v>
      </c>
      <c r="B47" s="81">
        <v>3.4750000000000001</v>
      </c>
      <c r="C47" s="81">
        <v>3.4750000000000001</v>
      </c>
      <c r="D47" s="81">
        <v>3.4750000000000001</v>
      </c>
      <c r="E47" s="81">
        <v>3.4750000000000001</v>
      </c>
      <c r="F47" s="81">
        <v>3.4750000000000001</v>
      </c>
      <c r="G47" s="81">
        <v>3.4750000000000001</v>
      </c>
      <c r="H47" s="81">
        <v>3.4750000000000001</v>
      </c>
      <c r="I47" s="81">
        <v>3.4750000000000001</v>
      </c>
      <c r="J47" s="81">
        <v>3.4750000000000001</v>
      </c>
      <c r="K47" s="81">
        <v>3.4750000000000001</v>
      </c>
      <c r="L47" s="81">
        <v>3.4750000000000001</v>
      </c>
      <c r="M47" s="92"/>
      <c r="N47" s="92"/>
      <c r="O47" s="92"/>
    </row>
    <row r="48" spans="1:15" ht="12.75" outlineLevel="3" x14ac:dyDescent="0.2">
      <c r="A48" s="60" t="s">
        <v>172</v>
      </c>
      <c r="B48" s="81">
        <v>2.8724050000000001</v>
      </c>
      <c r="C48" s="81">
        <v>2.8724050000000001</v>
      </c>
      <c r="D48" s="81">
        <v>2.8724050000000001</v>
      </c>
      <c r="E48" s="81">
        <v>2.8724050000000001</v>
      </c>
      <c r="F48" s="81">
        <v>2.8724050000000001</v>
      </c>
      <c r="G48" s="81">
        <v>2.8724050000000001</v>
      </c>
      <c r="H48" s="81">
        <v>2.8724050000000001</v>
      </c>
      <c r="I48" s="81">
        <v>0</v>
      </c>
      <c r="J48" s="81">
        <v>0</v>
      </c>
      <c r="K48" s="81">
        <v>0</v>
      </c>
      <c r="L48" s="81">
        <v>0</v>
      </c>
      <c r="M48" s="92"/>
      <c r="N48" s="92"/>
      <c r="O48" s="92"/>
    </row>
    <row r="49" spans="1:15" ht="12.75" outlineLevel="3" x14ac:dyDescent="0.2">
      <c r="A49" s="60" t="s">
        <v>87</v>
      </c>
      <c r="B49" s="81">
        <v>3.5</v>
      </c>
      <c r="C49" s="81">
        <v>3.5</v>
      </c>
      <c r="D49" s="81">
        <v>3.5</v>
      </c>
      <c r="E49" s="81">
        <v>3.5</v>
      </c>
      <c r="F49" s="81">
        <v>3.5</v>
      </c>
      <c r="G49" s="81">
        <v>3.5</v>
      </c>
      <c r="H49" s="81">
        <v>3.5</v>
      </c>
      <c r="I49" s="81">
        <v>3.5</v>
      </c>
      <c r="J49" s="81">
        <v>3.5</v>
      </c>
      <c r="K49" s="81">
        <v>3.5</v>
      </c>
      <c r="L49" s="81">
        <v>3.5</v>
      </c>
      <c r="M49" s="92"/>
      <c r="N49" s="92"/>
      <c r="O49" s="92"/>
    </row>
    <row r="50" spans="1:15" ht="12.75" outlineLevel="3" x14ac:dyDescent="0.2">
      <c r="A50" s="60" t="s">
        <v>16</v>
      </c>
      <c r="B50" s="81">
        <v>2</v>
      </c>
      <c r="C50" s="81">
        <v>2</v>
      </c>
      <c r="D50" s="81">
        <v>2</v>
      </c>
      <c r="E50" s="81">
        <v>2</v>
      </c>
      <c r="F50" s="81">
        <v>2</v>
      </c>
      <c r="G50" s="81">
        <v>2</v>
      </c>
      <c r="H50" s="81">
        <v>2</v>
      </c>
      <c r="I50" s="81">
        <v>2</v>
      </c>
      <c r="J50" s="81">
        <v>2</v>
      </c>
      <c r="K50" s="81">
        <v>2</v>
      </c>
      <c r="L50" s="81">
        <v>2</v>
      </c>
      <c r="M50" s="92"/>
      <c r="N50" s="92"/>
      <c r="O50" s="92"/>
    </row>
    <row r="51" spans="1:15" ht="12.75" outlineLevel="3" x14ac:dyDescent="0.2">
      <c r="A51" s="60" t="s">
        <v>120</v>
      </c>
      <c r="B51" s="81">
        <v>1.1600000000000001E-5</v>
      </c>
      <c r="C51" s="81">
        <v>1.1600000000000001E-5</v>
      </c>
      <c r="D51" s="81">
        <v>1.1600000000000001E-5</v>
      </c>
      <c r="E51" s="81">
        <v>1.1600000000000001E-5</v>
      </c>
      <c r="F51" s="81">
        <v>1.1600000000000001E-5</v>
      </c>
      <c r="G51" s="81">
        <v>1.1600000000000001E-5</v>
      </c>
      <c r="H51" s="81">
        <v>1.1600000000000001E-5</v>
      </c>
      <c r="I51" s="81">
        <v>1.1600000000000001E-5</v>
      </c>
      <c r="J51" s="81">
        <v>1.1600000000000001E-5</v>
      </c>
      <c r="K51" s="81">
        <v>1.1600000000000001E-5</v>
      </c>
      <c r="L51" s="81">
        <v>1.1600000000000001E-5</v>
      </c>
      <c r="M51" s="92"/>
      <c r="N51" s="92"/>
      <c r="O51" s="92"/>
    </row>
    <row r="52" spans="1:15" ht="12.75" outlineLevel="2" x14ac:dyDescent="0.2">
      <c r="A52" s="156" t="s">
        <v>105</v>
      </c>
      <c r="B52" s="143">
        <f t="shared" ref="B52:L52" si="7">SUM(B$53:B$59)</f>
        <v>60.349560062999998</v>
      </c>
      <c r="C52" s="143">
        <f t="shared" si="7"/>
        <v>60.139882670159999</v>
      </c>
      <c r="D52" s="143">
        <f t="shared" si="7"/>
        <v>59.592486906879998</v>
      </c>
      <c r="E52" s="143">
        <f t="shared" si="7"/>
        <v>57.471724832069995</v>
      </c>
      <c r="F52" s="143">
        <f t="shared" si="7"/>
        <v>56.971037902090004</v>
      </c>
      <c r="G52" s="143">
        <f t="shared" si="7"/>
        <v>57.798702176799999</v>
      </c>
      <c r="H52" s="143">
        <f t="shared" si="7"/>
        <v>59.401927841429995</v>
      </c>
      <c r="I52" s="143">
        <f t="shared" si="7"/>
        <v>61.677937561790003</v>
      </c>
      <c r="J52" s="143">
        <f t="shared" si="7"/>
        <v>62.464669894300002</v>
      </c>
      <c r="K52" s="143">
        <f t="shared" si="7"/>
        <v>62.367747622270002</v>
      </c>
      <c r="L52" s="143">
        <f t="shared" si="7"/>
        <v>60.27105018468</v>
      </c>
      <c r="M52" s="92"/>
      <c r="N52" s="92"/>
      <c r="O52" s="92"/>
    </row>
    <row r="53" spans="1:15" ht="12.75" outlineLevel="3" x14ac:dyDescent="0.2">
      <c r="A53" s="60" t="s">
        <v>19</v>
      </c>
      <c r="B53" s="81">
        <v>4.2835835156900002</v>
      </c>
      <c r="C53" s="81">
        <v>4.2033119654000002</v>
      </c>
      <c r="D53" s="81">
        <v>4.1268736803900001</v>
      </c>
      <c r="E53" s="81">
        <v>4.0504353953800001</v>
      </c>
      <c r="F53" s="81">
        <v>4.0120857536900001</v>
      </c>
      <c r="G53" s="81">
        <v>3.97688010743</v>
      </c>
      <c r="H53" s="81">
        <v>3.9416744611699999</v>
      </c>
      <c r="I53" s="81">
        <v>3.90356887519</v>
      </c>
      <c r="J53" s="81">
        <v>3.8683632289299998</v>
      </c>
      <c r="K53" s="81">
        <v>3.78236786077</v>
      </c>
      <c r="L53" s="81">
        <v>3.6839006156999998</v>
      </c>
      <c r="M53" s="92"/>
      <c r="N53" s="92"/>
      <c r="O53" s="92"/>
    </row>
    <row r="54" spans="1:15" ht="12.75" outlineLevel="3" x14ac:dyDescent="0.2">
      <c r="A54" s="60" t="s">
        <v>1</v>
      </c>
      <c r="B54" s="81">
        <v>0.47539179999999998</v>
      </c>
      <c r="C54" s="81">
        <v>0.47539179999999998</v>
      </c>
      <c r="D54" s="81">
        <v>0.47539179999999998</v>
      </c>
      <c r="E54" s="81">
        <v>0.47539179999999998</v>
      </c>
      <c r="F54" s="81">
        <v>0.47539179999999998</v>
      </c>
      <c r="G54" s="81">
        <v>0.47539179999999998</v>
      </c>
      <c r="H54" s="81">
        <v>0.47539179999999998</v>
      </c>
      <c r="I54" s="81">
        <v>0.47539179999999998</v>
      </c>
      <c r="J54" s="81">
        <v>0.47539179999999998</v>
      </c>
      <c r="K54" s="81">
        <v>0.46218647225999998</v>
      </c>
      <c r="L54" s="81">
        <v>0.44649243897000002</v>
      </c>
      <c r="M54" s="92"/>
      <c r="N54" s="92"/>
      <c r="O54" s="92"/>
    </row>
    <row r="55" spans="1:15" ht="12.75" outlineLevel="3" x14ac:dyDescent="0.2">
      <c r="A55" s="60" t="s">
        <v>194</v>
      </c>
      <c r="B55" s="81">
        <v>0.36568600000000001</v>
      </c>
      <c r="C55" s="81">
        <v>0.36568600000000001</v>
      </c>
      <c r="D55" s="81">
        <v>0.36568600000000001</v>
      </c>
      <c r="E55" s="81">
        <v>0.36568600000000001</v>
      </c>
      <c r="F55" s="81">
        <v>0.36568600000000001</v>
      </c>
      <c r="G55" s="81">
        <v>0.36568600000000001</v>
      </c>
      <c r="H55" s="81">
        <v>0.36568600000000001</v>
      </c>
      <c r="I55" s="81">
        <v>0.36568600000000001</v>
      </c>
      <c r="J55" s="81">
        <v>0.36568600000000001</v>
      </c>
      <c r="K55" s="81">
        <v>0.35552805546999999</v>
      </c>
      <c r="L55" s="81">
        <v>0.34345572206000002</v>
      </c>
      <c r="M55" s="92"/>
      <c r="N55" s="92"/>
      <c r="O55" s="92"/>
    </row>
    <row r="56" spans="1:15" ht="12.75" outlineLevel="3" x14ac:dyDescent="0.2">
      <c r="A56" s="60" t="s">
        <v>159</v>
      </c>
      <c r="B56" s="81">
        <v>0.51196039999999998</v>
      </c>
      <c r="C56" s="81">
        <v>0.51196039999999998</v>
      </c>
      <c r="D56" s="81">
        <v>0.51196039999999998</v>
      </c>
      <c r="E56" s="81">
        <v>0.51196039999999998</v>
      </c>
      <c r="F56" s="81">
        <v>0.51196039999999998</v>
      </c>
      <c r="G56" s="81">
        <v>0.51196039999999998</v>
      </c>
      <c r="H56" s="81">
        <v>0.51196039999999998</v>
      </c>
      <c r="I56" s="81">
        <v>0.51196039999999998</v>
      </c>
      <c r="J56" s="81">
        <v>0.51196039999999998</v>
      </c>
      <c r="K56" s="81">
        <v>0.49773927773999999</v>
      </c>
      <c r="L56" s="81">
        <v>0.48083801103000001</v>
      </c>
      <c r="M56" s="92"/>
      <c r="N56" s="92"/>
      <c r="O56" s="92"/>
    </row>
    <row r="57" spans="1:15" ht="12.75" outlineLevel="3" x14ac:dyDescent="0.2">
      <c r="A57" s="60" t="s">
        <v>146</v>
      </c>
      <c r="B57" s="81">
        <v>13.93794200916</v>
      </c>
      <c r="C57" s="81">
        <v>13.873656294870001</v>
      </c>
      <c r="D57" s="81">
        <v>13.846870580579999</v>
      </c>
      <c r="E57" s="81">
        <v>13.820084866289999</v>
      </c>
      <c r="F57" s="81">
        <v>13.755799152</v>
      </c>
      <c r="G57" s="81">
        <v>13.72901343771</v>
      </c>
      <c r="H57" s="81">
        <v>13.70222772342</v>
      </c>
      <c r="I57" s="81">
        <v>13.637942009130001</v>
      </c>
      <c r="J57" s="81">
        <v>13.611156294840001</v>
      </c>
      <c r="K57" s="81">
        <v>13.42350481227</v>
      </c>
      <c r="L57" s="81">
        <v>13.24349365244</v>
      </c>
      <c r="M57" s="92"/>
      <c r="N57" s="92"/>
      <c r="O57" s="92"/>
    </row>
    <row r="58" spans="1:15" ht="12.75" outlineLevel="3" x14ac:dyDescent="0.2">
      <c r="A58" s="60" t="s">
        <v>181</v>
      </c>
      <c r="B58" s="81">
        <v>12.3806687687</v>
      </c>
      <c r="C58" s="81">
        <v>12.36289055252</v>
      </c>
      <c r="D58" s="81">
        <v>12.31900785489</v>
      </c>
      <c r="E58" s="81">
        <v>12.303877598710001</v>
      </c>
      <c r="F58" s="81">
        <v>12.28220526013</v>
      </c>
      <c r="G58" s="81">
        <v>12.24290723515</v>
      </c>
      <c r="H58" s="81">
        <v>12.22291554057</v>
      </c>
      <c r="I58" s="81">
        <v>12.12384860919</v>
      </c>
      <c r="J58" s="81">
        <v>12.090961014419999</v>
      </c>
      <c r="K58" s="81">
        <v>11.88452103152</v>
      </c>
      <c r="L58" s="81">
        <v>11.65762220903</v>
      </c>
      <c r="M58" s="92"/>
      <c r="N58" s="92"/>
      <c r="O58" s="92"/>
    </row>
    <row r="59" spans="1:15" ht="12.75" outlineLevel="3" x14ac:dyDescent="0.2">
      <c r="A59" s="60" t="s">
        <v>116</v>
      </c>
      <c r="B59" s="81">
        <v>28.394327569449999</v>
      </c>
      <c r="C59" s="81">
        <v>28.346985657369999</v>
      </c>
      <c r="D59" s="81">
        <v>27.94669659102</v>
      </c>
      <c r="E59" s="81">
        <v>25.944288771690001</v>
      </c>
      <c r="F59" s="81">
        <v>25.567909536270001</v>
      </c>
      <c r="G59" s="81">
        <v>26.496863196509999</v>
      </c>
      <c r="H59" s="81">
        <v>28.182071916270001</v>
      </c>
      <c r="I59" s="81">
        <v>30.65953986828</v>
      </c>
      <c r="J59" s="81">
        <v>31.541151156110001</v>
      </c>
      <c r="K59" s="81">
        <v>31.961900112239999</v>
      </c>
      <c r="L59" s="81">
        <v>30.41524753545</v>
      </c>
      <c r="M59" s="92"/>
      <c r="N59" s="92"/>
      <c r="O59" s="92"/>
    </row>
    <row r="60" spans="1:15" ht="12.75" outlineLevel="2" x14ac:dyDescent="0.2">
      <c r="A60" s="156" t="s">
        <v>187</v>
      </c>
      <c r="B60" s="143">
        <f t="shared" ref="B60:L60" si="8">SUM(B$61:B$61)</f>
        <v>9.5465000000000003E-4</v>
      </c>
      <c r="C60" s="143">
        <f t="shared" si="8"/>
        <v>9.5465000000000003E-4</v>
      </c>
      <c r="D60" s="143">
        <f t="shared" si="8"/>
        <v>9.5465000000000003E-4</v>
      </c>
      <c r="E60" s="143">
        <f t="shared" si="8"/>
        <v>9.5465000000000003E-4</v>
      </c>
      <c r="F60" s="143">
        <f t="shared" si="8"/>
        <v>9.5465000000000003E-4</v>
      </c>
      <c r="G60" s="143">
        <f t="shared" si="8"/>
        <v>9.5465000000000003E-4</v>
      </c>
      <c r="H60" s="143">
        <f t="shared" si="8"/>
        <v>9.5465000000000003E-4</v>
      </c>
      <c r="I60" s="143">
        <f t="shared" si="8"/>
        <v>9.5465000000000003E-4</v>
      </c>
      <c r="J60" s="143">
        <f t="shared" si="8"/>
        <v>9.5465000000000003E-4</v>
      </c>
      <c r="K60" s="143">
        <f t="shared" si="8"/>
        <v>9.5465000000000003E-4</v>
      </c>
      <c r="L60" s="143">
        <f t="shared" si="8"/>
        <v>9.5465000000000003E-4</v>
      </c>
      <c r="M60" s="92"/>
      <c r="N60" s="92"/>
      <c r="O60" s="92"/>
    </row>
    <row r="61" spans="1:15" ht="12.75" outlineLevel="3" x14ac:dyDescent="0.2">
      <c r="A61" s="60" t="s">
        <v>48</v>
      </c>
      <c r="B61" s="81">
        <v>9.5465000000000003E-4</v>
      </c>
      <c r="C61" s="81">
        <v>9.5465000000000003E-4</v>
      </c>
      <c r="D61" s="81">
        <v>9.5465000000000003E-4</v>
      </c>
      <c r="E61" s="81">
        <v>9.5465000000000003E-4</v>
      </c>
      <c r="F61" s="81">
        <v>9.5465000000000003E-4</v>
      </c>
      <c r="G61" s="81">
        <v>9.5465000000000003E-4</v>
      </c>
      <c r="H61" s="81">
        <v>9.5465000000000003E-4</v>
      </c>
      <c r="I61" s="81">
        <v>9.5465000000000003E-4</v>
      </c>
      <c r="J61" s="81">
        <v>9.5465000000000003E-4</v>
      </c>
      <c r="K61" s="81">
        <v>9.5465000000000003E-4</v>
      </c>
      <c r="L61" s="81">
        <v>9.5465000000000003E-4</v>
      </c>
      <c r="M61" s="92"/>
      <c r="N61" s="92"/>
      <c r="O61" s="92"/>
    </row>
    <row r="62" spans="1:15" ht="15" x14ac:dyDescent="0.25">
      <c r="A62" s="237" t="s">
        <v>170</v>
      </c>
      <c r="B62" s="139">
        <f t="shared" ref="B62:L62" si="9">B$63+B$99</f>
        <v>2613.56187401122</v>
      </c>
      <c r="C62" s="139">
        <f t="shared" si="9"/>
        <v>2773.9942316359002</v>
      </c>
      <c r="D62" s="139">
        <f t="shared" si="9"/>
        <v>2740.9241980214301</v>
      </c>
      <c r="E62" s="139">
        <f t="shared" si="9"/>
        <v>2872.5015876189495</v>
      </c>
      <c r="F62" s="139">
        <f t="shared" si="9"/>
        <v>3041.2935413989399</v>
      </c>
      <c r="G62" s="139">
        <f t="shared" si="9"/>
        <v>3071.1009860158601</v>
      </c>
      <c r="H62" s="139">
        <f t="shared" si="9"/>
        <v>3188.1618038179499</v>
      </c>
      <c r="I62" s="139">
        <f t="shared" si="9"/>
        <v>3319.1865806270607</v>
      </c>
      <c r="J62" s="139">
        <f t="shared" si="9"/>
        <v>3353.9522217708095</v>
      </c>
      <c r="K62" s="139">
        <f t="shared" si="9"/>
        <v>3334.2296809023496</v>
      </c>
      <c r="L62" s="139">
        <f t="shared" si="9"/>
        <v>3373.7775874096601</v>
      </c>
      <c r="M62" s="92"/>
      <c r="N62" s="92"/>
      <c r="O62" s="92"/>
    </row>
    <row r="63" spans="1:15" ht="15" outlineLevel="1" x14ac:dyDescent="0.25">
      <c r="A63" s="134" t="s">
        <v>155</v>
      </c>
      <c r="B63" s="91">
        <f t="shared" ref="B63:L63" si="10">B$64+B$72+B$83+B$89+B$97</f>
        <v>2325.4433794111501</v>
      </c>
      <c r="C63" s="91">
        <f t="shared" si="10"/>
        <v>2470.7873590762701</v>
      </c>
      <c r="D63" s="91">
        <f t="shared" si="10"/>
        <v>2450.5261548602703</v>
      </c>
      <c r="E63" s="91">
        <f t="shared" si="10"/>
        <v>2600.4128839667897</v>
      </c>
      <c r="F63" s="91">
        <f t="shared" si="10"/>
        <v>2771.6313931078098</v>
      </c>
      <c r="G63" s="91">
        <f t="shared" si="10"/>
        <v>2804.3530389880402</v>
      </c>
      <c r="H63" s="91">
        <f t="shared" si="10"/>
        <v>2921.5329411984198</v>
      </c>
      <c r="I63" s="91">
        <f t="shared" si="10"/>
        <v>3050.3350921061606</v>
      </c>
      <c r="J63" s="91">
        <f t="shared" si="10"/>
        <v>3083.0509216440796</v>
      </c>
      <c r="K63" s="91">
        <f t="shared" si="10"/>
        <v>3079.4031215402897</v>
      </c>
      <c r="L63" s="91">
        <f t="shared" si="10"/>
        <v>3122.92388874685</v>
      </c>
      <c r="M63" s="92"/>
      <c r="N63" s="92"/>
      <c r="O63" s="92"/>
    </row>
    <row r="64" spans="1:15" ht="12.75" outlineLevel="2" x14ac:dyDescent="0.2">
      <c r="A64" s="156" t="s">
        <v>46</v>
      </c>
      <c r="B64" s="143">
        <f t="shared" ref="B64:L64" si="11">SUM(B$65:B$71)</f>
        <v>1100.2564081594501</v>
      </c>
      <c r="C64" s="143">
        <f t="shared" si="11"/>
        <v>1236.4558930227499</v>
      </c>
      <c r="D64" s="143">
        <f t="shared" si="11"/>
        <v>1229.0556106261499</v>
      </c>
      <c r="E64" s="143">
        <f t="shared" si="11"/>
        <v>1305.41964061099</v>
      </c>
      <c r="F64" s="143">
        <f t="shared" si="11"/>
        <v>1474.3288737996897</v>
      </c>
      <c r="G64" s="143">
        <f t="shared" si="11"/>
        <v>1516.2991945143001</v>
      </c>
      <c r="H64" s="143">
        <f t="shared" si="11"/>
        <v>1628.6886464255799</v>
      </c>
      <c r="I64" s="143">
        <f t="shared" si="11"/>
        <v>1752.9621802671199</v>
      </c>
      <c r="J64" s="143">
        <f t="shared" si="11"/>
        <v>1795.31577691849</v>
      </c>
      <c r="K64" s="143">
        <f t="shared" si="11"/>
        <v>1800.0816222941</v>
      </c>
      <c r="L64" s="143">
        <f t="shared" si="11"/>
        <v>1852.40814494082</v>
      </c>
      <c r="M64" s="92"/>
      <c r="N64" s="92"/>
      <c r="O64" s="92"/>
    </row>
    <row r="65" spans="1:15" ht="12.75" outlineLevel="3" x14ac:dyDescent="0.2">
      <c r="A65" s="60" t="s">
        <v>80</v>
      </c>
      <c r="B65" s="81">
        <v>2.8371336968200001</v>
      </c>
      <c r="C65" s="81">
        <v>2.8371336968200001</v>
      </c>
      <c r="D65" s="81">
        <v>2.8371336968200001</v>
      </c>
      <c r="E65" s="81">
        <v>2.8723365298200001</v>
      </c>
      <c r="F65" s="81">
        <v>2.87718666492</v>
      </c>
      <c r="G65" s="81">
        <v>2.8779990188200002</v>
      </c>
      <c r="H65" s="81">
        <v>3.0176030439799999</v>
      </c>
      <c r="I65" s="81">
        <v>3.0627595950200002</v>
      </c>
      <c r="J65" s="81">
        <v>3.6947237395100001</v>
      </c>
      <c r="K65" s="81">
        <v>3.9209481570800002</v>
      </c>
      <c r="L65" s="81">
        <v>3.90251796062</v>
      </c>
      <c r="M65" s="92"/>
      <c r="N65" s="92"/>
      <c r="O65" s="92"/>
    </row>
    <row r="66" spans="1:15" ht="12.75" outlineLevel="3" x14ac:dyDescent="0.2">
      <c r="A66" s="60" t="s">
        <v>102</v>
      </c>
      <c r="B66" s="81">
        <v>9.4549938057599991</v>
      </c>
      <c r="C66" s="81">
        <v>9.6795775204099996</v>
      </c>
      <c r="D66" s="81">
        <v>9.3799773475099997</v>
      </c>
      <c r="E66" s="81">
        <v>9.6259514411700007</v>
      </c>
      <c r="F66" s="81">
        <v>9.4632314479899993</v>
      </c>
      <c r="G66" s="81">
        <v>8.1996308156400008</v>
      </c>
      <c r="H66" s="81">
        <v>8.2108919207300008</v>
      </c>
      <c r="I66" s="81">
        <v>8.2638103253900006</v>
      </c>
      <c r="J66" s="81">
        <v>8.1677238039900004</v>
      </c>
      <c r="K66" s="81">
        <v>7.8768836713299999</v>
      </c>
      <c r="L66" s="81">
        <v>7.8525305522000002</v>
      </c>
      <c r="M66" s="92"/>
      <c r="N66" s="92"/>
      <c r="O66" s="92"/>
    </row>
    <row r="67" spans="1:15" ht="12.75" outlineLevel="3" x14ac:dyDescent="0.2">
      <c r="A67" s="60" t="s">
        <v>101</v>
      </c>
      <c r="B67" s="81">
        <v>98.126692472870005</v>
      </c>
      <c r="C67" s="81">
        <v>100.45748798197999</v>
      </c>
      <c r="D67" s="81">
        <v>96.847925462169997</v>
      </c>
      <c r="E67" s="81">
        <v>99.751311772959994</v>
      </c>
      <c r="F67" s="81">
        <v>101.08710565232001</v>
      </c>
      <c r="G67" s="81">
        <v>97.909030891689994</v>
      </c>
      <c r="H67" s="81">
        <v>99.680574702200005</v>
      </c>
      <c r="I67" s="81">
        <v>100.32300636966001</v>
      </c>
      <c r="J67" s="81">
        <v>99.761493659739997</v>
      </c>
      <c r="K67" s="81">
        <v>96.631774208159996</v>
      </c>
      <c r="L67" s="81">
        <v>96.574951096199996</v>
      </c>
      <c r="M67" s="92"/>
      <c r="N67" s="92"/>
      <c r="O67" s="92"/>
    </row>
    <row r="68" spans="1:15" ht="12.75" outlineLevel="3" x14ac:dyDescent="0.2">
      <c r="A68" s="60" t="s">
        <v>27</v>
      </c>
      <c r="B68" s="81">
        <v>452.22111000000001</v>
      </c>
      <c r="C68" s="81">
        <v>582.59128199999998</v>
      </c>
      <c r="D68" s="81">
        <v>564.10671000000002</v>
      </c>
      <c r="E68" s="81">
        <v>640.87513200000001</v>
      </c>
      <c r="F68" s="81">
        <v>710.494821</v>
      </c>
      <c r="G68" s="81">
        <v>750.64462200000003</v>
      </c>
      <c r="H68" s="81">
        <v>824.41236600000002</v>
      </c>
      <c r="I68" s="81">
        <v>890.11322399999995</v>
      </c>
      <c r="J68" s="81">
        <v>939.448983</v>
      </c>
      <c r="K68" s="81">
        <v>968.09847300000001</v>
      </c>
      <c r="L68" s="81">
        <v>1026.1454639999999</v>
      </c>
      <c r="M68" s="92"/>
      <c r="N68" s="92"/>
      <c r="O68" s="92"/>
    </row>
    <row r="69" spans="1:15" ht="12.75" outlineLevel="3" x14ac:dyDescent="0.2">
      <c r="A69" s="60" t="s">
        <v>45</v>
      </c>
      <c r="B69" s="81">
        <v>303.46587855233997</v>
      </c>
      <c r="C69" s="81">
        <v>303.63806160590002</v>
      </c>
      <c r="D69" s="81">
        <v>322.09598284045001</v>
      </c>
      <c r="E69" s="81">
        <v>323.46222055574998</v>
      </c>
      <c r="F69" s="81">
        <v>322.17130084804</v>
      </c>
      <c r="G69" s="81">
        <v>333.19607440271</v>
      </c>
      <c r="H69" s="81">
        <v>336.96679530128</v>
      </c>
      <c r="I69" s="81">
        <v>391.23433900073002</v>
      </c>
      <c r="J69" s="81">
        <v>387.76145907712998</v>
      </c>
      <c r="K69" s="81">
        <v>387.78602942446997</v>
      </c>
      <c r="L69" s="81">
        <v>384.23842604126003</v>
      </c>
      <c r="M69" s="92"/>
      <c r="N69" s="92"/>
      <c r="O69" s="92"/>
    </row>
    <row r="70" spans="1:15" ht="12.75" outlineLevel="3" x14ac:dyDescent="0.2">
      <c r="A70" s="60" t="s">
        <v>43</v>
      </c>
      <c r="B70" s="81">
        <v>234.07269763165999</v>
      </c>
      <c r="C70" s="81">
        <v>237.17259781764</v>
      </c>
      <c r="D70" s="81">
        <v>233.7106592792</v>
      </c>
      <c r="E70" s="81">
        <v>228.75312591129</v>
      </c>
      <c r="F70" s="81">
        <v>328.15453598642</v>
      </c>
      <c r="G70" s="81">
        <v>323.39327698544002</v>
      </c>
      <c r="H70" s="81">
        <v>356.32041425738998</v>
      </c>
      <c r="I70" s="81">
        <v>359.76620473871998</v>
      </c>
      <c r="J70" s="81">
        <v>356.28486934642001</v>
      </c>
      <c r="K70" s="81">
        <v>335.58616174968</v>
      </c>
      <c r="L70" s="81">
        <v>333.51286510631002</v>
      </c>
      <c r="M70" s="92"/>
      <c r="N70" s="92"/>
      <c r="O70" s="92"/>
    </row>
    <row r="71" spans="1:15" ht="12.75" outlineLevel="3" x14ac:dyDescent="0.2">
      <c r="A71" s="60" t="s">
        <v>107</v>
      </c>
      <c r="B71" s="81">
        <v>7.7901999999999999E-2</v>
      </c>
      <c r="C71" s="81">
        <v>7.9752400000000001E-2</v>
      </c>
      <c r="D71" s="81">
        <v>7.7221999999999999E-2</v>
      </c>
      <c r="E71" s="81">
        <v>7.9562400000000005E-2</v>
      </c>
      <c r="F71" s="81">
        <v>8.0692200000000006E-2</v>
      </c>
      <c r="G71" s="81">
        <v>7.8560400000000002E-2</v>
      </c>
      <c r="H71" s="81">
        <v>8.0001199999999995E-2</v>
      </c>
      <c r="I71" s="81">
        <v>0.19883623759999999</v>
      </c>
      <c r="J71" s="81">
        <v>0.19652429169999999</v>
      </c>
      <c r="K71" s="81">
        <v>0.18135208338</v>
      </c>
      <c r="L71" s="81">
        <v>0.18139018423</v>
      </c>
      <c r="M71" s="92"/>
      <c r="N71" s="92"/>
      <c r="O71" s="92"/>
    </row>
    <row r="72" spans="1:15" ht="12.75" outlineLevel="2" x14ac:dyDescent="0.2">
      <c r="A72" s="156" t="s">
        <v>100</v>
      </c>
      <c r="B72" s="143">
        <f t="shared" ref="B72:L72" si="12">SUM(B$73:B$82)</f>
        <v>182.66076849184</v>
      </c>
      <c r="C72" s="143">
        <f t="shared" si="12"/>
        <v>186.25514514704</v>
      </c>
      <c r="D72" s="143">
        <f t="shared" si="12"/>
        <v>181.80166970057999</v>
      </c>
      <c r="E72" s="143">
        <f t="shared" si="12"/>
        <v>249.49071412972</v>
      </c>
      <c r="F72" s="143">
        <f t="shared" si="12"/>
        <v>249.39303220816004</v>
      </c>
      <c r="G72" s="143">
        <f t="shared" si="12"/>
        <v>246.66582179926999</v>
      </c>
      <c r="H72" s="143">
        <f t="shared" si="12"/>
        <v>249.71620746560998</v>
      </c>
      <c r="I72" s="143">
        <f t="shared" si="12"/>
        <v>251.80183683811001</v>
      </c>
      <c r="J72" s="143">
        <f t="shared" si="12"/>
        <v>246.54578619577998</v>
      </c>
      <c r="K72" s="143">
        <f t="shared" si="12"/>
        <v>244.76791890418002</v>
      </c>
      <c r="L72" s="143">
        <f t="shared" si="12"/>
        <v>240.89924426369998</v>
      </c>
      <c r="M72" s="92"/>
      <c r="N72" s="92"/>
      <c r="O72" s="92"/>
    </row>
    <row r="73" spans="1:15" ht="12.75" outlineLevel="3" x14ac:dyDescent="0.2">
      <c r="A73" s="60" t="s">
        <v>57</v>
      </c>
      <c r="B73" s="81">
        <v>66.835792851359997</v>
      </c>
      <c r="C73" s="81">
        <v>67.873192851360002</v>
      </c>
      <c r="D73" s="81">
        <v>66.82604285136</v>
      </c>
      <c r="E73" s="81">
        <v>131.87424785136</v>
      </c>
      <c r="F73" s="81">
        <v>131.15823785136001</v>
      </c>
      <c r="G73" s="81">
        <v>131.48927285136</v>
      </c>
      <c r="H73" s="81">
        <v>134.36070785135999</v>
      </c>
      <c r="I73" s="81">
        <v>134.73741785135999</v>
      </c>
      <c r="J73" s="81">
        <v>131.65326785136</v>
      </c>
      <c r="K73" s="81">
        <v>132.34491785136001</v>
      </c>
      <c r="L73" s="81">
        <v>128.62608689352999</v>
      </c>
      <c r="M73" s="92"/>
      <c r="N73" s="92"/>
      <c r="O73" s="92"/>
    </row>
    <row r="74" spans="1:15" ht="12.75" outlineLevel="3" x14ac:dyDescent="0.2">
      <c r="A74" s="60" t="s">
        <v>10</v>
      </c>
      <c r="B74" s="81">
        <v>17.370752550180001</v>
      </c>
      <c r="C74" s="81">
        <v>17.78335865168</v>
      </c>
      <c r="D74" s="81">
        <v>17.219124713479999</v>
      </c>
      <c r="E74" s="81">
        <v>17.626372067950001</v>
      </c>
      <c r="F74" s="81">
        <v>17.919383996770001</v>
      </c>
      <c r="G74" s="81">
        <v>17.445973396940001</v>
      </c>
      <c r="H74" s="81">
        <v>17.754340580320001</v>
      </c>
      <c r="I74" s="81">
        <v>17.868765588980001</v>
      </c>
      <c r="J74" s="81">
        <v>17.703124471740001</v>
      </c>
      <c r="K74" s="81">
        <v>17.017186107400001</v>
      </c>
      <c r="L74" s="81">
        <v>17.061587264949999</v>
      </c>
      <c r="M74" s="92"/>
      <c r="N74" s="92"/>
      <c r="O74" s="92"/>
    </row>
    <row r="75" spans="1:15" ht="12.75" outlineLevel="3" x14ac:dyDescent="0.2">
      <c r="A75" s="60" t="s">
        <v>136</v>
      </c>
      <c r="B75" s="81">
        <v>21.460113920649999</v>
      </c>
      <c r="C75" s="81">
        <v>22.099296538680001</v>
      </c>
      <c r="D75" s="81">
        <v>21.575078063599999</v>
      </c>
      <c r="E75" s="81">
        <v>22.22896313132</v>
      </c>
      <c r="F75" s="81">
        <v>22.544618296900001</v>
      </c>
      <c r="G75" s="81">
        <v>21.94901404662</v>
      </c>
      <c r="H75" s="81">
        <v>22.351559596769999</v>
      </c>
      <c r="I75" s="81">
        <v>22.495613237560001</v>
      </c>
      <c r="J75" s="81">
        <v>22.234048034859999</v>
      </c>
      <c r="K75" s="81">
        <v>21.543395203109998</v>
      </c>
      <c r="L75" s="81">
        <v>21.54792132603</v>
      </c>
      <c r="M75" s="92"/>
      <c r="N75" s="92"/>
      <c r="O75" s="92"/>
    </row>
    <row r="76" spans="1:15" ht="12.75" outlineLevel="3" x14ac:dyDescent="0.2">
      <c r="A76" s="60" t="s">
        <v>63</v>
      </c>
      <c r="B76" s="81">
        <v>7.7901999999999996</v>
      </c>
      <c r="C76" s="81">
        <v>7.9752400000000003</v>
      </c>
      <c r="D76" s="81">
        <v>7.7222</v>
      </c>
      <c r="E76" s="81">
        <v>7.9562400000000002</v>
      </c>
      <c r="F76" s="81">
        <v>8.0692199999999996</v>
      </c>
      <c r="G76" s="81">
        <v>7.8560400000000001</v>
      </c>
      <c r="H76" s="81">
        <v>8.0001200000000008</v>
      </c>
      <c r="I76" s="81">
        <v>8.0516799999999993</v>
      </c>
      <c r="J76" s="81">
        <v>7.9580599999999997</v>
      </c>
      <c r="K76" s="81">
        <v>7.7108600000000003</v>
      </c>
      <c r="L76" s="81">
        <v>7.7124800000000002</v>
      </c>
      <c r="M76" s="92"/>
      <c r="N76" s="92"/>
      <c r="O76" s="92"/>
    </row>
    <row r="77" spans="1:15" ht="12.75" outlineLevel="3" x14ac:dyDescent="0.2">
      <c r="A77" s="60" t="s">
        <v>113</v>
      </c>
      <c r="B77" s="81">
        <v>36.492455130940002</v>
      </c>
      <c r="C77" s="81">
        <v>37.500733571060003</v>
      </c>
      <c r="D77" s="81">
        <v>35.781605412120001</v>
      </c>
      <c r="E77" s="81">
        <v>36.78854238652</v>
      </c>
      <c r="F77" s="81">
        <v>36.53380733737</v>
      </c>
      <c r="G77" s="81">
        <v>34.914706030189997</v>
      </c>
      <c r="H77" s="81">
        <v>33.8024074386</v>
      </c>
      <c r="I77" s="81">
        <v>35.022742451169997</v>
      </c>
      <c r="J77" s="81">
        <v>33.324952994189999</v>
      </c>
      <c r="K77" s="81">
        <v>32.662108249399999</v>
      </c>
      <c r="L77" s="81">
        <v>32.38336669676</v>
      </c>
      <c r="M77" s="92"/>
      <c r="N77" s="92"/>
      <c r="O77" s="92"/>
    </row>
    <row r="78" spans="1:15" ht="12.75" outlineLevel="3" x14ac:dyDescent="0.2">
      <c r="A78" s="60" t="s">
        <v>30</v>
      </c>
      <c r="B78" s="81">
        <v>1.94019993968</v>
      </c>
      <c r="C78" s="81">
        <v>2.04291017676</v>
      </c>
      <c r="D78" s="81">
        <v>1.97809231659</v>
      </c>
      <c r="E78" s="81">
        <v>2.05852897231</v>
      </c>
      <c r="F78" s="81">
        <v>2.0877604438800001</v>
      </c>
      <c r="G78" s="81">
        <v>2.1467801193299998</v>
      </c>
      <c r="H78" s="81">
        <v>2.4240419468800001</v>
      </c>
      <c r="I78" s="81">
        <v>2.5366494339600001</v>
      </c>
      <c r="J78" s="81">
        <v>2.6912268363499998</v>
      </c>
      <c r="K78" s="81">
        <v>2.7856780235700001</v>
      </c>
      <c r="L78" s="81">
        <v>2.9945030836800002</v>
      </c>
      <c r="M78" s="92"/>
      <c r="N78" s="92"/>
      <c r="O78" s="92"/>
    </row>
    <row r="79" spans="1:15" ht="12.75" outlineLevel="3" x14ac:dyDescent="0.2">
      <c r="A79" s="60" t="s">
        <v>99</v>
      </c>
      <c r="B79" s="81">
        <v>22.155300602000001</v>
      </c>
      <c r="C79" s="81">
        <v>22.155300602000001</v>
      </c>
      <c r="D79" s="81">
        <v>22.155300602000001</v>
      </c>
      <c r="E79" s="81">
        <v>22.155300602000001</v>
      </c>
      <c r="F79" s="81">
        <v>22.155300602000001</v>
      </c>
      <c r="G79" s="81">
        <v>22.155300602000001</v>
      </c>
      <c r="H79" s="81">
        <v>22.155300602000001</v>
      </c>
      <c r="I79" s="81">
        <v>22.155300602000001</v>
      </c>
      <c r="J79" s="81">
        <v>22.155300602000001</v>
      </c>
      <c r="K79" s="81">
        <v>22.155300602000001</v>
      </c>
      <c r="L79" s="81">
        <v>22.032493619170001</v>
      </c>
      <c r="M79" s="92"/>
      <c r="N79" s="92"/>
      <c r="O79" s="92"/>
    </row>
    <row r="80" spans="1:15" ht="12.75" outlineLevel="3" x14ac:dyDescent="0.2">
      <c r="A80" s="60" t="s">
        <v>90</v>
      </c>
      <c r="B80" s="81">
        <v>0.80847284054000002</v>
      </c>
      <c r="C80" s="81">
        <v>0.83259209900999998</v>
      </c>
      <c r="D80" s="81">
        <v>0.80474508493999997</v>
      </c>
      <c r="E80" s="81">
        <v>0.82899846177000003</v>
      </c>
      <c r="F80" s="81">
        <v>0.83820302338999997</v>
      </c>
      <c r="G80" s="81">
        <v>0.83541409633999997</v>
      </c>
      <c r="H80" s="81">
        <v>0.85032879318999999</v>
      </c>
      <c r="I80" s="81">
        <v>0.86470701659000004</v>
      </c>
      <c r="J80" s="81">
        <v>0.85046474879</v>
      </c>
      <c r="K80" s="81">
        <v>0.82033221084999997</v>
      </c>
      <c r="L80" s="81">
        <v>0.81114050988999997</v>
      </c>
      <c r="M80" s="92"/>
      <c r="N80" s="92"/>
      <c r="O80" s="92"/>
    </row>
    <row r="81" spans="1:15" ht="12.75" outlineLevel="3" x14ac:dyDescent="0.2">
      <c r="A81" s="60" t="s">
        <v>192</v>
      </c>
      <c r="B81" s="81">
        <v>1.7280656490000001E-2</v>
      </c>
      <c r="C81" s="81">
        <v>1.7280656490000001E-2</v>
      </c>
      <c r="D81" s="81">
        <v>1.7280656490000001E-2</v>
      </c>
      <c r="E81" s="81">
        <v>1.7280656490000001E-2</v>
      </c>
      <c r="F81" s="81">
        <v>1.7280656490000001E-2</v>
      </c>
      <c r="G81" s="81">
        <v>1.7280656490000001E-2</v>
      </c>
      <c r="H81" s="81">
        <v>1.7280656490000001E-2</v>
      </c>
      <c r="I81" s="81">
        <v>1.7280656490000001E-2</v>
      </c>
      <c r="J81" s="81">
        <v>1.7280656490000001E-2</v>
      </c>
      <c r="K81" s="81">
        <v>1.7280656490000001E-2</v>
      </c>
      <c r="L81" s="81">
        <v>1.718486969E-2</v>
      </c>
      <c r="M81" s="92"/>
      <c r="N81" s="92"/>
      <c r="O81" s="92"/>
    </row>
    <row r="82" spans="1:15" ht="12.75" outlineLevel="3" x14ac:dyDescent="0.2">
      <c r="A82" s="60" t="s">
        <v>110</v>
      </c>
      <c r="B82" s="81">
        <v>7.7901999999999996</v>
      </c>
      <c r="C82" s="81">
        <v>7.9752400000000003</v>
      </c>
      <c r="D82" s="81">
        <v>7.7222</v>
      </c>
      <c r="E82" s="81">
        <v>7.9562400000000002</v>
      </c>
      <c r="F82" s="81">
        <v>8.0692199999999996</v>
      </c>
      <c r="G82" s="81">
        <v>7.8560400000000001</v>
      </c>
      <c r="H82" s="81">
        <v>8.0001200000000008</v>
      </c>
      <c r="I82" s="81">
        <v>8.0516799999999993</v>
      </c>
      <c r="J82" s="81">
        <v>7.9580599999999997</v>
      </c>
      <c r="K82" s="81">
        <v>7.7108600000000003</v>
      </c>
      <c r="L82" s="81">
        <v>7.7124800000000002</v>
      </c>
      <c r="M82" s="92"/>
      <c r="N82" s="92"/>
      <c r="O82" s="92"/>
    </row>
    <row r="83" spans="1:15" ht="12.75" outlineLevel="2" x14ac:dyDescent="0.2">
      <c r="A83" s="156" t="s">
        <v>6</v>
      </c>
      <c r="B83" s="143">
        <f t="shared" ref="B83:L83" si="13">SUM(B$84:B$88)</f>
        <v>60.379535033479996</v>
      </c>
      <c r="C83" s="143">
        <f t="shared" si="13"/>
        <v>61.813725319029999</v>
      </c>
      <c r="D83" s="143">
        <f t="shared" si="13"/>
        <v>58.524784941669999</v>
      </c>
      <c r="E83" s="143">
        <f t="shared" si="13"/>
        <v>59.827408471300004</v>
      </c>
      <c r="F83" s="143">
        <f t="shared" si="13"/>
        <v>60.758171275780001</v>
      </c>
      <c r="G83" s="143">
        <f t="shared" si="13"/>
        <v>58.890722686979998</v>
      </c>
      <c r="H83" s="143">
        <f t="shared" si="13"/>
        <v>58.708689262319993</v>
      </c>
      <c r="I83" s="143">
        <f t="shared" si="13"/>
        <v>59.087061089040006</v>
      </c>
      <c r="J83" s="143">
        <f t="shared" si="13"/>
        <v>57.258449463469994</v>
      </c>
      <c r="K83" s="143">
        <f t="shared" si="13"/>
        <v>55.130890478620003</v>
      </c>
      <c r="L83" s="143">
        <f t="shared" si="13"/>
        <v>55.220086257609999</v>
      </c>
      <c r="M83" s="92"/>
      <c r="N83" s="92"/>
      <c r="O83" s="92"/>
    </row>
    <row r="84" spans="1:15" ht="12.75" outlineLevel="3" x14ac:dyDescent="0.2">
      <c r="A84" s="60" t="s">
        <v>162</v>
      </c>
      <c r="B84" s="81">
        <v>11.098013129230001</v>
      </c>
      <c r="C84" s="81">
        <v>11.36162335096</v>
      </c>
      <c r="D84" s="81">
        <v>10.83237418195</v>
      </c>
      <c r="E84" s="81">
        <v>10.68956353295</v>
      </c>
      <c r="F84" s="81">
        <v>10.922560342300001</v>
      </c>
      <c r="G84" s="81">
        <v>10.37171429238</v>
      </c>
      <c r="H84" s="81">
        <v>10.28687823365</v>
      </c>
      <c r="I84" s="81">
        <v>10.35317616939</v>
      </c>
      <c r="J84" s="81">
        <v>10.049643833319999</v>
      </c>
      <c r="K84" s="81">
        <v>9.2386933200199994</v>
      </c>
      <c r="L84" s="81">
        <v>9.3182474560100008</v>
      </c>
      <c r="M84" s="92"/>
      <c r="N84" s="92"/>
      <c r="O84" s="92"/>
    </row>
    <row r="85" spans="1:15" ht="12.75" outlineLevel="3" x14ac:dyDescent="0.2">
      <c r="A85" s="60" t="s">
        <v>60</v>
      </c>
      <c r="B85" s="81">
        <v>25.318149999999999</v>
      </c>
      <c r="C85" s="81">
        <v>25.919530000000002</v>
      </c>
      <c r="D85" s="81">
        <v>25.097149999999999</v>
      </c>
      <c r="E85" s="81">
        <v>25.857780000000002</v>
      </c>
      <c r="F85" s="81">
        <v>26.224965000000001</v>
      </c>
      <c r="G85" s="81">
        <v>25.532129999999999</v>
      </c>
      <c r="H85" s="81">
        <v>26.000389999999999</v>
      </c>
      <c r="I85" s="81">
        <v>26.167960000000001</v>
      </c>
      <c r="J85" s="81">
        <v>25.863695</v>
      </c>
      <c r="K85" s="81">
        <v>25.060295</v>
      </c>
      <c r="L85" s="81">
        <v>25.065560000000001</v>
      </c>
      <c r="M85" s="92"/>
      <c r="N85" s="92"/>
      <c r="O85" s="92"/>
    </row>
    <row r="86" spans="1:15" ht="12.75" outlineLevel="3" x14ac:dyDescent="0.2">
      <c r="A86" s="60" t="s">
        <v>75</v>
      </c>
      <c r="B86" s="81">
        <v>1.99153347E-3</v>
      </c>
      <c r="C86" s="81">
        <v>2.0388382099999999E-3</v>
      </c>
      <c r="D86" s="81">
        <v>1.9741495400000001E-3</v>
      </c>
      <c r="E86" s="81">
        <v>2.0339809300000001E-3</v>
      </c>
      <c r="F86" s="81">
        <v>2.06286382E-3</v>
      </c>
      <c r="G86" s="81">
        <v>2.0083651999999999E-3</v>
      </c>
      <c r="H86" s="81">
        <v>2.0451986800000001E-3</v>
      </c>
      <c r="I86" s="81">
        <v>2.0583797899999998E-3</v>
      </c>
      <c r="J86" s="81">
        <v>2.0344462100000001E-3</v>
      </c>
      <c r="K86" s="81">
        <v>1.97125052E-3</v>
      </c>
      <c r="L86" s="81">
        <v>1.9716646600000001E-3</v>
      </c>
      <c r="M86" s="92"/>
      <c r="N86" s="92"/>
      <c r="O86" s="92"/>
    </row>
    <row r="87" spans="1:15" ht="12.75" outlineLevel="3" x14ac:dyDescent="0.2">
      <c r="A87" s="60" t="s">
        <v>169</v>
      </c>
      <c r="B87" s="81">
        <v>0</v>
      </c>
      <c r="C87" s="81">
        <v>0</v>
      </c>
      <c r="D87" s="81">
        <v>0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0.14983143363000001</v>
      </c>
      <c r="L87" s="81">
        <v>0.14986291221</v>
      </c>
      <c r="M87" s="92"/>
      <c r="N87" s="92"/>
      <c r="O87" s="92"/>
    </row>
    <row r="88" spans="1:15" ht="12.75" outlineLevel="3" x14ac:dyDescent="0.2">
      <c r="A88" s="60" t="s">
        <v>47</v>
      </c>
      <c r="B88" s="81">
        <v>23.961380370779999</v>
      </c>
      <c r="C88" s="81">
        <v>24.53053312986</v>
      </c>
      <c r="D88" s="81">
        <v>22.593286610180002</v>
      </c>
      <c r="E88" s="81">
        <v>23.27803095742</v>
      </c>
      <c r="F88" s="81">
        <v>23.60858306966</v>
      </c>
      <c r="G88" s="81">
        <v>22.9848700294</v>
      </c>
      <c r="H88" s="81">
        <v>22.419375829989999</v>
      </c>
      <c r="I88" s="81">
        <v>22.563866539860001</v>
      </c>
      <c r="J88" s="81">
        <v>21.343076183939999</v>
      </c>
      <c r="K88" s="81">
        <v>20.68009947445</v>
      </c>
      <c r="L88" s="81">
        <v>20.684444224730001</v>
      </c>
      <c r="M88" s="92"/>
      <c r="N88" s="92"/>
      <c r="O88" s="92"/>
    </row>
    <row r="89" spans="1:15" ht="12.75" outlineLevel="2" x14ac:dyDescent="0.2">
      <c r="A89" s="156" t="s">
        <v>119</v>
      </c>
      <c r="B89" s="143">
        <f t="shared" ref="B89:L89" si="14">SUM(B$90:B$96)</f>
        <v>828.54262421800001</v>
      </c>
      <c r="C89" s="143">
        <f t="shared" si="14"/>
        <v>830.62432421800008</v>
      </c>
      <c r="D89" s="143">
        <f t="shared" si="14"/>
        <v>827.77762421800003</v>
      </c>
      <c r="E89" s="143">
        <f t="shared" si="14"/>
        <v>830.41057421799997</v>
      </c>
      <c r="F89" s="143">
        <f t="shared" si="14"/>
        <v>831.68159921799997</v>
      </c>
      <c r="G89" s="143">
        <f t="shared" si="14"/>
        <v>829.28332421799996</v>
      </c>
      <c r="H89" s="143">
        <f t="shared" si="14"/>
        <v>830.90422421799997</v>
      </c>
      <c r="I89" s="143">
        <f t="shared" si="14"/>
        <v>831.48427421800011</v>
      </c>
      <c r="J89" s="143">
        <f t="shared" si="14"/>
        <v>830.431049218</v>
      </c>
      <c r="K89" s="143">
        <f t="shared" si="14"/>
        <v>827.65004921800005</v>
      </c>
      <c r="L89" s="143">
        <f t="shared" si="14"/>
        <v>823.56144451700004</v>
      </c>
      <c r="M89" s="92"/>
      <c r="N89" s="92"/>
      <c r="O89" s="92"/>
    </row>
    <row r="90" spans="1:15" ht="12.75" outlineLevel="3" x14ac:dyDescent="0.2">
      <c r="A90" s="60" t="s">
        <v>2</v>
      </c>
      <c r="B90" s="81">
        <v>109.7058</v>
      </c>
      <c r="C90" s="81">
        <v>109.7058</v>
      </c>
      <c r="D90" s="81">
        <v>109.7058</v>
      </c>
      <c r="E90" s="81">
        <v>109.7058</v>
      </c>
      <c r="F90" s="81">
        <v>109.7058</v>
      </c>
      <c r="G90" s="81">
        <v>109.7058</v>
      </c>
      <c r="H90" s="81">
        <v>109.7058</v>
      </c>
      <c r="I90" s="81">
        <v>109.7058</v>
      </c>
      <c r="J90" s="81">
        <v>109.7058</v>
      </c>
      <c r="K90" s="81">
        <v>109.7058</v>
      </c>
      <c r="L90" s="81">
        <v>109.0977</v>
      </c>
      <c r="M90" s="92"/>
      <c r="N90" s="92"/>
      <c r="O90" s="92"/>
    </row>
    <row r="91" spans="1:15" ht="12.75" outlineLevel="3" x14ac:dyDescent="0.2">
      <c r="A91" s="60" t="s">
        <v>72</v>
      </c>
      <c r="B91" s="81">
        <v>276.48165421800002</v>
      </c>
      <c r="C91" s="81">
        <v>276.48165421800002</v>
      </c>
      <c r="D91" s="81">
        <v>276.48165421800002</v>
      </c>
      <c r="E91" s="81">
        <v>276.48165421800002</v>
      </c>
      <c r="F91" s="81">
        <v>276.48165421800002</v>
      </c>
      <c r="G91" s="81">
        <v>276.48165421800002</v>
      </c>
      <c r="H91" s="81">
        <v>276.48165421800002</v>
      </c>
      <c r="I91" s="81">
        <v>276.48165421800002</v>
      </c>
      <c r="J91" s="81">
        <v>276.48165421800002</v>
      </c>
      <c r="K91" s="81">
        <v>276.48165421800002</v>
      </c>
      <c r="L91" s="81">
        <v>274.949114517</v>
      </c>
      <c r="M91" s="92"/>
      <c r="N91" s="92"/>
      <c r="O91" s="92"/>
    </row>
    <row r="92" spans="1:15" ht="12.75" outlineLevel="3" x14ac:dyDescent="0.2">
      <c r="A92" s="60" t="s">
        <v>15</v>
      </c>
      <c r="B92" s="81">
        <v>109.7058</v>
      </c>
      <c r="C92" s="81">
        <v>109.7058</v>
      </c>
      <c r="D92" s="81">
        <v>109.7058</v>
      </c>
      <c r="E92" s="81">
        <v>109.7058</v>
      </c>
      <c r="F92" s="81">
        <v>109.7058</v>
      </c>
      <c r="G92" s="81">
        <v>109.7058</v>
      </c>
      <c r="H92" s="81">
        <v>109.7058</v>
      </c>
      <c r="I92" s="81">
        <v>109.7058</v>
      </c>
      <c r="J92" s="81">
        <v>109.7058</v>
      </c>
      <c r="K92" s="81">
        <v>109.7058</v>
      </c>
      <c r="L92" s="81">
        <v>109.0977</v>
      </c>
      <c r="M92" s="92"/>
      <c r="N92" s="92"/>
      <c r="O92" s="92"/>
    </row>
    <row r="93" spans="1:15" ht="12.75" outlineLevel="3" x14ac:dyDescent="0.2">
      <c r="A93" s="60" t="s">
        <v>152</v>
      </c>
      <c r="B93" s="81">
        <v>85.936210000000003</v>
      </c>
      <c r="C93" s="81">
        <v>85.936210000000003</v>
      </c>
      <c r="D93" s="81">
        <v>85.936210000000003</v>
      </c>
      <c r="E93" s="81">
        <v>85.936210000000003</v>
      </c>
      <c r="F93" s="81">
        <v>85.936210000000003</v>
      </c>
      <c r="G93" s="81">
        <v>85.936210000000003</v>
      </c>
      <c r="H93" s="81">
        <v>85.936210000000003</v>
      </c>
      <c r="I93" s="81">
        <v>85.936210000000003</v>
      </c>
      <c r="J93" s="81">
        <v>85.936210000000003</v>
      </c>
      <c r="K93" s="81">
        <v>85.936210000000003</v>
      </c>
      <c r="L93" s="81">
        <v>85.459864999999994</v>
      </c>
      <c r="M93" s="92"/>
      <c r="N93" s="92"/>
      <c r="O93" s="92"/>
    </row>
    <row r="94" spans="1:15" ht="12.75" outlineLevel="3" x14ac:dyDescent="0.2">
      <c r="A94" s="60" t="s">
        <v>88</v>
      </c>
      <c r="B94" s="81">
        <v>38.951000000000001</v>
      </c>
      <c r="C94" s="81">
        <v>39.876199999999997</v>
      </c>
      <c r="D94" s="81">
        <v>38.610999999999997</v>
      </c>
      <c r="E94" s="81">
        <v>39.781199999999998</v>
      </c>
      <c r="F94" s="81">
        <v>40.3461</v>
      </c>
      <c r="G94" s="81">
        <v>39.280200000000001</v>
      </c>
      <c r="H94" s="81">
        <v>40.000599999999999</v>
      </c>
      <c r="I94" s="81">
        <v>40.258400000000002</v>
      </c>
      <c r="J94" s="81">
        <v>39.790300000000002</v>
      </c>
      <c r="K94" s="81">
        <v>38.554299999999998</v>
      </c>
      <c r="L94" s="81">
        <v>38.562399999999997</v>
      </c>
      <c r="M94" s="92"/>
      <c r="N94" s="92"/>
      <c r="O94" s="92"/>
    </row>
    <row r="95" spans="1:15" ht="12.75" outlineLevel="3" x14ac:dyDescent="0.2">
      <c r="A95" s="60" t="s">
        <v>93</v>
      </c>
      <c r="B95" s="81">
        <v>143.76711</v>
      </c>
      <c r="C95" s="81">
        <v>144.92361</v>
      </c>
      <c r="D95" s="81">
        <v>143.34210999999999</v>
      </c>
      <c r="E95" s="81">
        <v>144.80485999999999</v>
      </c>
      <c r="F95" s="81">
        <v>145.51098500000001</v>
      </c>
      <c r="G95" s="81">
        <v>144.17860999999999</v>
      </c>
      <c r="H95" s="81">
        <v>145.07910999999999</v>
      </c>
      <c r="I95" s="81">
        <v>145.40136000000001</v>
      </c>
      <c r="J95" s="81">
        <v>144.81623500000001</v>
      </c>
      <c r="K95" s="81">
        <v>143.27123499999999</v>
      </c>
      <c r="L95" s="81">
        <v>142.75434000000001</v>
      </c>
      <c r="M95" s="92"/>
      <c r="N95" s="92"/>
      <c r="O95" s="92"/>
    </row>
    <row r="96" spans="1:15" ht="12.75" outlineLevel="3" x14ac:dyDescent="0.2">
      <c r="A96" s="60" t="s">
        <v>28</v>
      </c>
      <c r="B96" s="81">
        <v>63.995049999999999</v>
      </c>
      <c r="C96" s="81">
        <v>63.995049999999999</v>
      </c>
      <c r="D96" s="81">
        <v>63.995049999999999</v>
      </c>
      <c r="E96" s="81">
        <v>63.995049999999999</v>
      </c>
      <c r="F96" s="81">
        <v>63.995049999999999</v>
      </c>
      <c r="G96" s="81">
        <v>63.995049999999999</v>
      </c>
      <c r="H96" s="81">
        <v>63.995049999999999</v>
      </c>
      <c r="I96" s="81">
        <v>63.995049999999999</v>
      </c>
      <c r="J96" s="81">
        <v>63.995049999999999</v>
      </c>
      <c r="K96" s="81">
        <v>63.995049999999999</v>
      </c>
      <c r="L96" s="81">
        <v>63.640324999999997</v>
      </c>
      <c r="M96" s="92"/>
      <c r="N96" s="92"/>
      <c r="O96" s="92"/>
    </row>
    <row r="97" spans="1:15" ht="12.75" outlineLevel="2" x14ac:dyDescent="0.2">
      <c r="A97" s="156" t="s">
        <v>106</v>
      </c>
      <c r="B97" s="143">
        <f t="shared" ref="B97:L97" si="15">SUM(B$98:B$98)</f>
        <v>153.60404350837999</v>
      </c>
      <c r="C97" s="143">
        <f t="shared" si="15"/>
        <v>155.63827136945</v>
      </c>
      <c r="D97" s="143">
        <f t="shared" si="15"/>
        <v>153.36646537387</v>
      </c>
      <c r="E97" s="143">
        <f t="shared" si="15"/>
        <v>155.26454653677999</v>
      </c>
      <c r="F97" s="143">
        <f t="shared" si="15"/>
        <v>155.46971660617999</v>
      </c>
      <c r="G97" s="143">
        <f t="shared" si="15"/>
        <v>153.21397576948999</v>
      </c>
      <c r="H97" s="143">
        <f t="shared" si="15"/>
        <v>153.51517382691</v>
      </c>
      <c r="I97" s="143">
        <f t="shared" si="15"/>
        <v>154.99973969389001</v>
      </c>
      <c r="J97" s="143">
        <f t="shared" si="15"/>
        <v>153.49985984834001</v>
      </c>
      <c r="K97" s="143">
        <f t="shared" si="15"/>
        <v>151.77264064539</v>
      </c>
      <c r="L97" s="143">
        <f t="shared" si="15"/>
        <v>150.83496876772</v>
      </c>
      <c r="M97" s="92"/>
      <c r="N97" s="92"/>
      <c r="O97" s="92"/>
    </row>
    <row r="98" spans="1:15" ht="12.75" outlineLevel="3" x14ac:dyDescent="0.2">
      <c r="A98" s="60" t="s">
        <v>43</v>
      </c>
      <c r="B98" s="81">
        <v>153.60404350837999</v>
      </c>
      <c r="C98" s="81">
        <v>155.63827136945</v>
      </c>
      <c r="D98" s="81">
        <v>153.36646537387</v>
      </c>
      <c r="E98" s="81">
        <v>155.26454653677999</v>
      </c>
      <c r="F98" s="81">
        <v>155.46971660617999</v>
      </c>
      <c r="G98" s="81">
        <v>153.21397576948999</v>
      </c>
      <c r="H98" s="81">
        <v>153.51517382691</v>
      </c>
      <c r="I98" s="81">
        <v>154.99973969389001</v>
      </c>
      <c r="J98" s="81">
        <v>153.49985984834001</v>
      </c>
      <c r="K98" s="81">
        <v>151.77264064539</v>
      </c>
      <c r="L98" s="81">
        <v>150.83496876772</v>
      </c>
      <c r="M98" s="92"/>
      <c r="N98" s="92"/>
      <c r="O98" s="92"/>
    </row>
    <row r="99" spans="1:15" ht="15" outlineLevel="1" x14ac:dyDescent="0.25">
      <c r="A99" s="134" t="s">
        <v>55</v>
      </c>
      <c r="B99" s="91">
        <f t="shared" ref="B99:L99" si="16">B$100+B$107+B$109+B$113+B$116</f>
        <v>288.11849460007005</v>
      </c>
      <c r="C99" s="91">
        <f t="shared" si="16"/>
        <v>303.20687255962997</v>
      </c>
      <c r="D99" s="91">
        <f t="shared" si="16"/>
        <v>290.39804316115999</v>
      </c>
      <c r="E99" s="91">
        <f t="shared" si="16"/>
        <v>272.08870365215995</v>
      </c>
      <c r="F99" s="91">
        <f t="shared" si="16"/>
        <v>269.66214829113005</v>
      </c>
      <c r="G99" s="91">
        <f t="shared" si="16"/>
        <v>266.74794702782003</v>
      </c>
      <c r="H99" s="91">
        <f t="shared" si="16"/>
        <v>266.62886261952997</v>
      </c>
      <c r="I99" s="91">
        <f t="shared" si="16"/>
        <v>268.85148852089998</v>
      </c>
      <c r="J99" s="91">
        <f t="shared" si="16"/>
        <v>270.90130012673001</v>
      </c>
      <c r="K99" s="91">
        <f t="shared" si="16"/>
        <v>254.82655936205998</v>
      </c>
      <c r="L99" s="91">
        <f t="shared" si="16"/>
        <v>250.85369866281002</v>
      </c>
      <c r="M99" s="92"/>
      <c r="N99" s="92"/>
      <c r="O99" s="92"/>
    </row>
    <row r="100" spans="1:15" ht="12.75" outlineLevel="2" x14ac:dyDescent="0.2">
      <c r="A100" s="156" t="s">
        <v>46</v>
      </c>
      <c r="B100" s="143">
        <f t="shared" ref="B100:L100" si="17">SUM(B$101:B$106)</f>
        <v>191.11922107045001</v>
      </c>
      <c r="C100" s="143">
        <f t="shared" si="17"/>
        <v>206.15024307968997</v>
      </c>
      <c r="D100" s="143">
        <f t="shared" si="17"/>
        <v>193.54126022764001</v>
      </c>
      <c r="E100" s="143">
        <f t="shared" si="17"/>
        <v>175.38595210138999</v>
      </c>
      <c r="F100" s="143">
        <f t="shared" si="17"/>
        <v>172.72253516129001</v>
      </c>
      <c r="G100" s="143">
        <f t="shared" si="17"/>
        <v>169.86654125664001</v>
      </c>
      <c r="H100" s="143">
        <f t="shared" si="17"/>
        <v>169.22384987172001</v>
      </c>
      <c r="I100" s="143">
        <f t="shared" si="17"/>
        <v>171.24182764865</v>
      </c>
      <c r="J100" s="143">
        <f t="shared" si="17"/>
        <v>173.04472718799002</v>
      </c>
      <c r="K100" s="143">
        <f t="shared" si="17"/>
        <v>157.03870614709001</v>
      </c>
      <c r="L100" s="143">
        <f t="shared" si="17"/>
        <v>153.44301588565</v>
      </c>
      <c r="M100" s="92"/>
      <c r="N100" s="92"/>
      <c r="O100" s="92"/>
    </row>
    <row r="101" spans="1:15" ht="12.75" outlineLevel="3" x14ac:dyDescent="0.2">
      <c r="A101" s="60" t="s">
        <v>80</v>
      </c>
      <c r="B101" s="81">
        <v>5.6845157299999999E-3</v>
      </c>
      <c r="C101" s="81">
        <v>5.6845157299999999E-3</v>
      </c>
      <c r="D101" s="81">
        <v>5.6845157299999999E-3</v>
      </c>
      <c r="E101" s="81">
        <v>5.6845157299999999E-3</v>
      </c>
      <c r="F101" s="81">
        <v>5.6845157299999999E-3</v>
      </c>
      <c r="G101" s="81">
        <v>5.6845157299999999E-3</v>
      </c>
      <c r="H101" s="81">
        <v>5.6845157299999999E-3</v>
      </c>
      <c r="I101" s="81">
        <v>5.6845157299999999E-3</v>
      </c>
      <c r="J101" s="81">
        <v>5.6845157299999999E-3</v>
      </c>
      <c r="K101" s="81">
        <v>5.6845157299999999E-3</v>
      </c>
      <c r="L101" s="81">
        <v>5.6530064200000004E-3</v>
      </c>
      <c r="M101" s="92"/>
      <c r="N101" s="92"/>
      <c r="O101" s="92"/>
    </row>
    <row r="102" spans="1:15" ht="12.75" outlineLevel="3" x14ac:dyDescent="0.2">
      <c r="A102" s="60" t="s">
        <v>102</v>
      </c>
      <c r="B102" s="81">
        <v>22.055347160010001</v>
      </c>
      <c r="C102" s="81">
        <v>34.192713608849999</v>
      </c>
      <c r="D102" s="81">
        <v>28.893313868469999</v>
      </c>
      <c r="E102" s="81">
        <v>24.505909122959999</v>
      </c>
      <c r="F102" s="81">
        <v>24.853897319990001</v>
      </c>
      <c r="G102" s="81">
        <v>24.197284434149999</v>
      </c>
      <c r="H102" s="81">
        <v>28.502454580809999</v>
      </c>
      <c r="I102" s="81">
        <v>29.434476686989999</v>
      </c>
      <c r="J102" s="81">
        <v>36.783663854099999</v>
      </c>
      <c r="K102" s="81">
        <v>37.926533063729998</v>
      </c>
      <c r="L102" s="81">
        <v>38.263762543399999</v>
      </c>
      <c r="M102" s="92"/>
      <c r="N102" s="92"/>
      <c r="O102" s="92"/>
    </row>
    <row r="103" spans="1:15" ht="12.75" outlineLevel="3" x14ac:dyDescent="0.2">
      <c r="A103" s="60" t="s">
        <v>101</v>
      </c>
      <c r="B103" s="81">
        <v>4.0027995150000004</v>
      </c>
      <c r="C103" s="81">
        <v>4.0629860180000001</v>
      </c>
      <c r="D103" s="81">
        <v>3.9340747899999999</v>
      </c>
      <c r="E103" s="81">
        <v>4.0533064679999997</v>
      </c>
      <c r="F103" s="81">
        <v>4.1108641290000003</v>
      </c>
      <c r="G103" s="81">
        <v>4.0022595780000003</v>
      </c>
      <c r="H103" s="81">
        <v>4.0756611339999997</v>
      </c>
      <c r="I103" s="81">
        <v>4.0526118359999996</v>
      </c>
      <c r="J103" s="81">
        <v>4.0054905495000002</v>
      </c>
      <c r="K103" s="81">
        <v>3.8810686095000002</v>
      </c>
      <c r="L103" s="81">
        <v>3.881883996</v>
      </c>
      <c r="M103" s="92"/>
      <c r="N103" s="92"/>
      <c r="O103" s="92"/>
    </row>
    <row r="104" spans="1:15" ht="12.75" outlineLevel="3" x14ac:dyDescent="0.2">
      <c r="A104" s="60" t="s">
        <v>64</v>
      </c>
      <c r="B104" s="81">
        <v>11.6853</v>
      </c>
      <c r="C104" s="81">
        <v>11.962859999999999</v>
      </c>
      <c r="D104" s="81">
        <v>11.583299999999999</v>
      </c>
      <c r="E104" s="81">
        <v>11.93436</v>
      </c>
      <c r="F104" s="81">
        <v>12.10383</v>
      </c>
      <c r="G104" s="81">
        <v>11.78406</v>
      </c>
      <c r="H104" s="81">
        <v>12.00018</v>
      </c>
      <c r="I104" s="81">
        <v>12.07752</v>
      </c>
      <c r="J104" s="81">
        <v>11.93709</v>
      </c>
      <c r="K104" s="81">
        <v>11.56629</v>
      </c>
      <c r="L104" s="81">
        <v>11.568720000000001</v>
      </c>
      <c r="M104" s="92"/>
      <c r="N104" s="92"/>
      <c r="O104" s="92"/>
    </row>
    <row r="105" spans="1:15" ht="12.75" outlineLevel="3" x14ac:dyDescent="0.2">
      <c r="A105" s="60" t="s">
        <v>45</v>
      </c>
      <c r="B105" s="81">
        <v>17.16922751996</v>
      </c>
      <c r="C105" s="81">
        <v>17.921384654000001</v>
      </c>
      <c r="D105" s="81">
        <v>17.921384654000001</v>
      </c>
      <c r="E105" s="81">
        <v>17.83082106725</v>
      </c>
      <c r="F105" s="81">
        <v>17.450873313980001</v>
      </c>
      <c r="G105" s="81">
        <v>17.336779281609999</v>
      </c>
      <c r="H105" s="81">
        <v>17.958023768490001</v>
      </c>
      <c r="I105" s="81">
        <v>17.958023768490001</v>
      </c>
      <c r="J105" s="81">
        <v>18.432457035639999</v>
      </c>
      <c r="K105" s="81">
        <v>18.341893448899999</v>
      </c>
      <c r="L105" s="81">
        <v>17.856200304750001</v>
      </c>
      <c r="M105" s="92"/>
      <c r="N105" s="92"/>
      <c r="O105" s="92"/>
    </row>
    <row r="106" spans="1:15" ht="12.75" outlineLevel="3" x14ac:dyDescent="0.2">
      <c r="A106" s="60" t="s">
        <v>43</v>
      </c>
      <c r="B106" s="81">
        <v>136.20086235975</v>
      </c>
      <c r="C106" s="81">
        <v>138.00461428310999</v>
      </c>
      <c r="D106" s="81">
        <v>131.20350239944</v>
      </c>
      <c r="E106" s="81">
        <v>117.05587092745</v>
      </c>
      <c r="F106" s="81">
        <v>114.19738588259</v>
      </c>
      <c r="G106" s="81">
        <v>112.54047344715001</v>
      </c>
      <c r="H106" s="81">
        <v>106.68184587269</v>
      </c>
      <c r="I106" s="81">
        <v>107.71351084144</v>
      </c>
      <c r="J106" s="81">
        <v>101.88034123302</v>
      </c>
      <c r="K106" s="81">
        <v>85.31723650923</v>
      </c>
      <c r="L106" s="81">
        <v>81.86679603508</v>
      </c>
      <c r="M106" s="92"/>
      <c r="N106" s="92"/>
      <c r="O106" s="92"/>
    </row>
    <row r="107" spans="1:15" ht="12.75" outlineLevel="2" x14ac:dyDescent="0.2">
      <c r="A107" s="156" t="s">
        <v>100</v>
      </c>
      <c r="B107" s="143">
        <f t="shared" ref="B107:L107" si="18">SUM(B$108:B$108)</f>
        <v>0</v>
      </c>
      <c r="C107" s="143">
        <f t="shared" si="18"/>
        <v>0</v>
      </c>
      <c r="D107" s="143">
        <f t="shared" si="18"/>
        <v>0</v>
      </c>
      <c r="E107" s="143">
        <f t="shared" si="18"/>
        <v>0</v>
      </c>
      <c r="F107" s="143">
        <f t="shared" si="18"/>
        <v>0</v>
      </c>
      <c r="G107" s="143">
        <f t="shared" si="18"/>
        <v>0</v>
      </c>
      <c r="H107" s="143">
        <f t="shared" si="18"/>
        <v>0.27517132751000001</v>
      </c>
      <c r="I107" s="143">
        <f t="shared" si="18"/>
        <v>0.57608401614000004</v>
      </c>
      <c r="J107" s="143">
        <f t="shared" si="18"/>
        <v>0.77746864024999995</v>
      </c>
      <c r="K107" s="143">
        <f t="shared" si="18"/>
        <v>0.75331825085000004</v>
      </c>
      <c r="L107" s="143">
        <f t="shared" si="18"/>
        <v>0.91649829271000005</v>
      </c>
      <c r="M107" s="92"/>
      <c r="N107" s="92"/>
      <c r="O107" s="92"/>
    </row>
    <row r="108" spans="1:15" ht="12.75" outlineLevel="3" x14ac:dyDescent="0.2">
      <c r="A108" s="60" t="s">
        <v>136</v>
      </c>
      <c r="B108" s="81">
        <v>0</v>
      </c>
      <c r="C108" s="81">
        <v>0</v>
      </c>
      <c r="D108" s="81">
        <v>0</v>
      </c>
      <c r="E108" s="81">
        <v>0</v>
      </c>
      <c r="F108" s="81">
        <v>0</v>
      </c>
      <c r="G108" s="81">
        <v>0</v>
      </c>
      <c r="H108" s="81">
        <v>0.27517132751000001</v>
      </c>
      <c r="I108" s="81">
        <v>0.57608401614000004</v>
      </c>
      <c r="J108" s="81">
        <v>0.77746864024999995</v>
      </c>
      <c r="K108" s="81">
        <v>0.75331825085000004</v>
      </c>
      <c r="L108" s="81">
        <v>0.91649829271000005</v>
      </c>
      <c r="M108" s="92"/>
      <c r="N108" s="92"/>
      <c r="O108" s="92"/>
    </row>
    <row r="109" spans="1:15" ht="12.75" outlineLevel="2" x14ac:dyDescent="0.2">
      <c r="A109" s="156" t="s">
        <v>6</v>
      </c>
      <c r="B109" s="143">
        <f t="shared" ref="B109:L109" si="19">SUM(B$110:B$112)</f>
        <v>37.268544666909996</v>
      </c>
      <c r="C109" s="143">
        <f t="shared" si="19"/>
        <v>37.273409201210001</v>
      </c>
      <c r="D109" s="143">
        <f t="shared" si="19"/>
        <v>37.132184560390002</v>
      </c>
      <c r="E109" s="143">
        <f t="shared" si="19"/>
        <v>36.929174904420002</v>
      </c>
      <c r="F109" s="143">
        <f t="shared" si="19"/>
        <v>37.160742254820001</v>
      </c>
      <c r="G109" s="143">
        <f t="shared" si="19"/>
        <v>37.160742254820001</v>
      </c>
      <c r="H109" s="143">
        <f t="shared" si="19"/>
        <v>37.40140575961</v>
      </c>
      <c r="I109" s="143">
        <f t="shared" si="19"/>
        <v>37.26683331161</v>
      </c>
      <c r="J109" s="143">
        <f t="shared" si="19"/>
        <v>37.351063801209996</v>
      </c>
      <c r="K109" s="143">
        <f t="shared" si="19"/>
        <v>37.351063801209996</v>
      </c>
      <c r="L109" s="143">
        <f t="shared" si="19"/>
        <v>37.144026599</v>
      </c>
      <c r="M109" s="92"/>
      <c r="N109" s="92"/>
      <c r="O109" s="92"/>
    </row>
    <row r="110" spans="1:15" ht="12.75" outlineLevel="3" x14ac:dyDescent="0.2">
      <c r="A110" s="60" t="s">
        <v>142</v>
      </c>
      <c r="B110" s="81">
        <v>6.8946523524199996</v>
      </c>
      <c r="C110" s="81">
        <v>6.8946523524199996</v>
      </c>
      <c r="D110" s="81">
        <v>6.7600799044200004</v>
      </c>
      <c r="E110" s="81">
        <v>6.7600799044200004</v>
      </c>
      <c r="F110" s="81">
        <v>6.9916472548200002</v>
      </c>
      <c r="G110" s="81">
        <v>6.9916472548200002</v>
      </c>
      <c r="H110" s="81">
        <v>7.2323107596099998</v>
      </c>
      <c r="I110" s="81">
        <v>7.0977383116099997</v>
      </c>
      <c r="J110" s="81">
        <v>7.18196880121</v>
      </c>
      <c r="K110" s="81">
        <v>7.18196880121</v>
      </c>
      <c r="L110" s="81">
        <v>7.1421590989999997</v>
      </c>
      <c r="M110" s="92"/>
      <c r="N110" s="92"/>
      <c r="O110" s="92"/>
    </row>
    <row r="111" spans="1:15" ht="12.75" outlineLevel="3" x14ac:dyDescent="0.2">
      <c r="A111" s="60" t="s">
        <v>47</v>
      </c>
      <c r="B111" s="81">
        <v>0.20479731448999999</v>
      </c>
      <c r="C111" s="81">
        <v>0.20966184878999999</v>
      </c>
      <c r="D111" s="81">
        <v>0.20300965597000001</v>
      </c>
      <c r="E111" s="81">
        <v>0</v>
      </c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92"/>
      <c r="N111" s="92"/>
      <c r="O111" s="92"/>
    </row>
    <row r="112" spans="1:15" ht="12.75" outlineLevel="3" x14ac:dyDescent="0.2">
      <c r="A112" s="60" t="s">
        <v>160</v>
      </c>
      <c r="B112" s="81">
        <v>30.169094999999999</v>
      </c>
      <c r="C112" s="81">
        <v>30.169094999999999</v>
      </c>
      <c r="D112" s="81">
        <v>30.169094999999999</v>
      </c>
      <c r="E112" s="81">
        <v>30.169094999999999</v>
      </c>
      <c r="F112" s="81">
        <v>30.169094999999999</v>
      </c>
      <c r="G112" s="81">
        <v>30.169094999999999</v>
      </c>
      <c r="H112" s="81">
        <v>30.169094999999999</v>
      </c>
      <c r="I112" s="81">
        <v>30.169094999999999</v>
      </c>
      <c r="J112" s="81">
        <v>30.169094999999999</v>
      </c>
      <c r="K112" s="81">
        <v>30.169094999999999</v>
      </c>
      <c r="L112" s="81">
        <v>30.001867499999999</v>
      </c>
      <c r="M112" s="92"/>
      <c r="N112" s="92"/>
      <c r="O112" s="92"/>
    </row>
    <row r="113" spans="1:15" ht="12.75" outlineLevel="2" x14ac:dyDescent="0.2">
      <c r="A113" s="156" t="s">
        <v>119</v>
      </c>
      <c r="B113" s="143">
        <f t="shared" ref="B113:L113" si="20">SUM(B$114:B$115)</f>
        <v>55.767115000000004</v>
      </c>
      <c r="C113" s="143">
        <f t="shared" si="20"/>
        <v>55.767115000000004</v>
      </c>
      <c r="D113" s="143">
        <f t="shared" si="20"/>
        <v>55.767115000000004</v>
      </c>
      <c r="E113" s="143">
        <f t="shared" si="20"/>
        <v>55.767115000000004</v>
      </c>
      <c r="F113" s="143">
        <f t="shared" si="20"/>
        <v>55.767115000000004</v>
      </c>
      <c r="G113" s="143">
        <f t="shared" si="20"/>
        <v>55.767115000000004</v>
      </c>
      <c r="H113" s="143">
        <f t="shared" si="20"/>
        <v>55.767115000000004</v>
      </c>
      <c r="I113" s="143">
        <f t="shared" si="20"/>
        <v>55.767115000000004</v>
      </c>
      <c r="J113" s="143">
        <f t="shared" si="20"/>
        <v>55.767115000000004</v>
      </c>
      <c r="K113" s="143">
        <f t="shared" si="20"/>
        <v>55.767115000000004</v>
      </c>
      <c r="L113" s="143">
        <f t="shared" si="20"/>
        <v>55.457997500000005</v>
      </c>
      <c r="M113" s="92"/>
      <c r="N113" s="92"/>
      <c r="O113" s="92"/>
    </row>
    <row r="114" spans="1:15" ht="12.75" outlineLevel="3" x14ac:dyDescent="0.2">
      <c r="A114" s="60" t="s">
        <v>0</v>
      </c>
      <c r="B114" s="81">
        <v>25.598020000000002</v>
      </c>
      <c r="C114" s="81">
        <v>25.598020000000002</v>
      </c>
      <c r="D114" s="81">
        <v>25.598020000000002</v>
      </c>
      <c r="E114" s="81">
        <v>25.598020000000002</v>
      </c>
      <c r="F114" s="81">
        <v>25.598020000000002</v>
      </c>
      <c r="G114" s="81">
        <v>25.598020000000002</v>
      </c>
      <c r="H114" s="81">
        <v>25.598020000000002</v>
      </c>
      <c r="I114" s="81">
        <v>25.598020000000002</v>
      </c>
      <c r="J114" s="81">
        <v>25.598020000000002</v>
      </c>
      <c r="K114" s="81">
        <v>25.598020000000002</v>
      </c>
      <c r="L114" s="81">
        <v>25.456130000000002</v>
      </c>
      <c r="M114" s="92"/>
      <c r="N114" s="92"/>
      <c r="O114" s="92"/>
    </row>
    <row r="115" spans="1:15" ht="12.75" outlineLevel="3" x14ac:dyDescent="0.2">
      <c r="A115" s="60" t="s">
        <v>114</v>
      </c>
      <c r="B115" s="81">
        <v>30.169094999999999</v>
      </c>
      <c r="C115" s="81">
        <v>30.169094999999999</v>
      </c>
      <c r="D115" s="81">
        <v>30.169094999999999</v>
      </c>
      <c r="E115" s="81">
        <v>30.169094999999999</v>
      </c>
      <c r="F115" s="81">
        <v>30.169094999999999</v>
      </c>
      <c r="G115" s="81">
        <v>30.169094999999999</v>
      </c>
      <c r="H115" s="81">
        <v>30.169094999999999</v>
      </c>
      <c r="I115" s="81">
        <v>30.169094999999999</v>
      </c>
      <c r="J115" s="81">
        <v>30.169094999999999</v>
      </c>
      <c r="K115" s="81">
        <v>30.169094999999999</v>
      </c>
      <c r="L115" s="81">
        <v>30.001867499999999</v>
      </c>
      <c r="M115" s="92"/>
      <c r="N115" s="92"/>
      <c r="O115" s="92"/>
    </row>
    <row r="116" spans="1:15" ht="12.75" outlineLevel="2" x14ac:dyDescent="0.2">
      <c r="A116" s="156" t="s">
        <v>106</v>
      </c>
      <c r="B116" s="143">
        <f t="shared" ref="B116:L116" si="21">SUM(B$117:B$117)</f>
        <v>3.9636138627099999</v>
      </c>
      <c r="C116" s="143">
        <f t="shared" si="21"/>
        <v>4.0161052787299996</v>
      </c>
      <c r="D116" s="143">
        <f t="shared" si="21"/>
        <v>3.9574833731300001</v>
      </c>
      <c r="E116" s="143">
        <f t="shared" si="21"/>
        <v>4.00646164635</v>
      </c>
      <c r="F116" s="143">
        <f t="shared" si="21"/>
        <v>4.0117558750200004</v>
      </c>
      <c r="G116" s="143">
        <f t="shared" si="21"/>
        <v>3.9535485163600002</v>
      </c>
      <c r="H116" s="143">
        <f t="shared" si="21"/>
        <v>3.9613206606900002</v>
      </c>
      <c r="I116" s="143">
        <f t="shared" si="21"/>
        <v>3.9996285445000002</v>
      </c>
      <c r="J116" s="143">
        <f t="shared" si="21"/>
        <v>3.9609254972799999</v>
      </c>
      <c r="K116" s="143">
        <f t="shared" si="21"/>
        <v>3.9163561629100001</v>
      </c>
      <c r="L116" s="143">
        <f t="shared" si="21"/>
        <v>3.89216038545</v>
      </c>
      <c r="M116" s="92"/>
      <c r="N116" s="92"/>
      <c r="O116" s="92"/>
    </row>
    <row r="117" spans="1:15" ht="12.75" outlineLevel="3" x14ac:dyDescent="0.2">
      <c r="A117" s="60" t="s">
        <v>43</v>
      </c>
      <c r="B117" s="81">
        <v>3.9636138627099999</v>
      </c>
      <c r="C117" s="81">
        <v>4.0161052787299996</v>
      </c>
      <c r="D117" s="81">
        <v>3.9574833731300001</v>
      </c>
      <c r="E117" s="81">
        <v>4.00646164635</v>
      </c>
      <c r="F117" s="81">
        <v>4.0117558750200004</v>
      </c>
      <c r="G117" s="81">
        <v>3.9535485163600002</v>
      </c>
      <c r="H117" s="81">
        <v>3.9613206606900002</v>
      </c>
      <c r="I117" s="81">
        <v>3.9996285445000002</v>
      </c>
      <c r="J117" s="81">
        <v>3.9609254972799999</v>
      </c>
      <c r="K117" s="81">
        <v>3.9163561629100001</v>
      </c>
      <c r="L117" s="81">
        <v>3.89216038545</v>
      </c>
      <c r="M117" s="92"/>
      <c r="N117" s="92"/>
      <c r="O117" s="92"/>
    </row>
    <row r="118" spans="1:15" x14ac:dyDescent="0.2"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92"/>
      <c r="N118" s="92"/>
      <c r="O118" s="92"/>
    </row>
    <row r="119" spans="1:15" x14ac:dyDescent="0.2"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92"/>
      <c r="N119" s="92"/>
      <c r="O119" s="92"/>
    </row>
    <row r="120" spans="1:15" x14ac:dyDescent="0.2"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92"/>
      <c r="N120" s="92"/>
      <c r="O120" s="92"/>
    </row>
    <row r="121" spans="1:15" x14ac:dyDescent="0.2"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92"/>
      <c r="N121" s="92"/>
      <c r="O121" s="92"/>
    </row>
    <row r="122" spans="1:15" x14ac:dyDescent="0.2"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92"/>
      <c r="N122" s="92"/>
      <c r="O122" s="92"/>
    </row>
    <row r="123" spans="1:15" x14ac:dyDescent="0.2"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92"/>
      <c r="N123" s="92"/>
      <c r="O123" s="92"/>
    </row>
    <row r="124" spans="1:15" x14ac:dyDescent="0.2"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92"/>
      <c r="N124" s="92"/>
      <c r="O124" s="92"/>
    </row>
    <row r="125" spans="1:15" x14ac:dyDescent="0.2"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92"/>
      <c r="N125" s="92"/>
      <c r="O125" s="92"/>
    </row>
    <row r="126" spans="1:15" x14ac:dyDescent="0.2"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92"/>
      <c r="N126" s="92"/>
      <c r="O126" s="92"/>
    </row>
    <row r="127" spans="1:15" x14ac:dyDescent="0.2"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92"/>
      <c r="N127" s="92"/>
      <c r="O127" s="92"/>
    </row>
    <row r="128" spans="1:15" x14ac:dyDescent="0.2"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92"/>
      <c r="N128" s="92"/>
      <c r="O128" s="92"/>
    </row>
    <row r="129" spans="2:15" x14ac:dyDescent="0.2"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92"/>
      <c r="N129" s="92"/>
      <c r="O129" s="92"/>
    </row>
    <row r="130" spans="2:15" x14ac:dyDescent="0.2"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92"/>
      <c r="N130" s="92"/>
      <c r="O130" s="92"/>
    </row>
    <row r="131" spans="2:15" x14ac:dyDescent="0.2"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92"/>
      <c r="N131" s="92"/>
      <c r="O131" s="92"/>
    </row>
    <row r="132" spans="2:15" x14ac:dyDescent="0.2"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92"/>
      <c r="N132" s="92"/>
      <c r="O132" s="92"/>
    </row>
    <row r="133" spans="2:15" x14ac:dyDescent="0.2"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92"/>
      <c r="N133" s="92"/>
      <c r="O133" s="92"/>
    </row>
    <row r="134" spans="2:15" x14ac:dyDescent="0.2"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92"/>
      <c r="N134" s="92"/>
      <c r="O134" s="92"/>
    </row>
    <row r="135" spans="2:15" x14ac:dyDescent="0.2"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92"/>
      <c r="N135" s="92"/>
      <c r="O135" s="92"/>
    </row>
    <row r="136" spans="2:15" x14ac:dyDescent="0.2"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92"/>
      <c r="N136" s="92"/>
      <c r="O136" s="92"/>
    </row>
    <row r="137" spans="2:15" x14ac:dyDescent="0.2"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92"/>
      <c r="N137" s="92"/>
      <c r="O137" s="92"/>
    </row>
    <row r="138" spans="2:15" x14ac:dyDescent="0.2"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92"/>
      <c r="N138" s="92"/>
      <c r="O138" s="92"/>
    </row>
    <row r="139" spans="2:15" x14ac:dyDescent="0.2"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92"/>
      <c r="N139" s="92"/>
      <c r="O139" s="92"/>
    </row>
    <row r="140" spans="2:15" x14ac:dyDescent="0.2"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92"/>
      <c r="N140" s="92"/>
      <c r="O140" s="92"/>
    </row>
    <row r="141" spans="2:15" x14ac:dyDescent="0.2"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92"/>
      <c r="N141" s="92"/>
      <c r="O141" s="92"/>
    </row>
    <row r="142" spans="2:15" x14ac:dyDescent="0.2"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92"/>
      <c r="N142" s="92"/>
      <c r="O142" s="92"/>
    </row>
    <row r="143" spans="2:15" x14ac:dyDescent="0.2"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92"/>
      <c r="N143" s="92"/>
      <c r="O143" s="92"/>
    </row>
    <row r="144" spans="2:15" x14ac:dyDescent="0.2"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92"/>
      <c r="N144" s="92"/>
      <c r="O144" s="92"/>
    </row>
    <row r="145" spans="2:15" x14ac:dyDescent="0.2"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92"/>
      <c r="N145" s="92"/>
      <c r="O145" s="92"/>
    </row>
    <row r="146" spans="2:15" x14ac:dyDescent="0.2"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92"/>
      <c r="N146" s="92"/>
      <c r="O146" s="92"/>
    </row>
    <row r="147" spans="2:15" x14ac:dyDescent="0.2"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92"/>
      <c r="N147" s="92"/>
      <c r="O147" s="92"/>
    </row>
    <row r="148" spans="2:15" x14ac:dyDescent="0.2"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92"/>
      <c r="N148" s="92"/>
      <c r="O148" s="92"/>
    </row>
    <row r="149" spans="2:15" x14ac:dyDescent="0.2"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92"/>
      <c r="N149" s="92"/>
      <c r="O149" s="92"/>
    </row>
    <row r="150" spans="2:15" x14ac:dyDescent="0.2"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92"/>
      <c r="N150" s="92"/>
      <c r="O150" s="92"/>
    </row>
    <row r="151" spans="2:15" x14ac:dyDescent="0.2"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92"/>
      <c r="N151" s="92"/>
      <c r="O151" s="92"/>
    </row>
    <row r="152" spans="2:15" x14ac:dyDescent="0.2"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92"/>
      <c r="N152" s="92"/>
      <c r="O152" s="92"/>
    </row>
    <row r="153" spans="2:15" x14ac:dyDescent="0.2"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92"/>
      <c r="N153" s="92"/>
      <c r="O153" s="92"/>
    </row>
    <row r="154" spans="2:15" x14ac:dyDescent="0.2"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92"/>
      <c r="N154" s="92"/>
      <c r="O154" s="92"/>
    </row>
    <row r="155" spans="2:15" x14ac:dyDescent="0.2"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92"/>
      <c r="N155" s="92"/>
      <c r="O155" s="92"/>
    </row>
    <row r="156" spans="2:15" x14ac:dyDescent="0.2"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92"/>
      <c r="N156" s="92"/>
      <c r="O156" s="92"/>
    </row>
    <row r="157" spans="2:15" x14ac:dyDescent="0.2"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92"/>
      <c r="N157" s="92"/>
      <c r="O157" s="92"/>
    </row>
    <row r="158" spans="2:15" x14ac:dyDescent="0.2"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92"/>
      <c r="N158" s="92"/>
      <c r="O158" s="92"/>
    </row>
    <row r="159" spans="2:15" x14ac:dyDescent="0.2"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92"/>
      <c r="N159" s="92"/>
      <c r="O159" s="92"/>
    </row>
    <row r="160" spans="2:15" x14ac:dyDescent="0.2"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92"/>
      <c r="N160" s="92"/>
      <c r="O160" s="92"/>
    </row>
    <row r="161" spans="2:15" x14ac:dyDescent="0.2"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92"/>
      <c r="N161" s="92"/>
      <c r="O161" s="92"/>
    </row>
    <row r="162" spans="2:15" x14ac:dyDescent="0.2"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92"/>
      <c r="N162" s="92"/>
      <c r="O162" s="92"/>
    </row>
    <row r="163" spans="2:15" x14ac:dyDescent="0.2"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92"/>
      <c r="N163" s="92"/>
      <c r="O163" s="92"/>
    </row>
    <row r="164" spans="2:15" x14ac:dyDescent="0.2"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92"/>
      <c r="N164" s="92"/>
      <c r="O164" s="92"/>
    </row>
    <row r="165" spans="2:15" x14ac:dyDescent="0.2"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92"/>
      <c r="N165" s="92"/>
      <c r="O165" s="92"/>
    </row>
    <row r="166" spans="2:15" x14ac:dyDescent="0.2"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92"/>
      <c r="N166" s="92"/>
      <c r="O166" s="92"/>
    </row>
    <row r="167" spans="2:15" x14ac:dyDescent="0.2"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92"/>
      <c r="N167" s="92"/>
      <c r="O167" s="92"/>
    </row>
    <row r="168" spans="2:15" x14ac:dyDescent="0.2"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92"/>
      <c r="N168" s="92"/>
      <c r="O168" s="92"/>
    </row>
    <row r="169" spans="2:15" x14ac:dyDescent="0.2"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92"/>
      <c r="N169" s="92"/>
      <c r="O169" s="92"/>
    </row>
    <row r="170" spans="2:15" x14ac:dyDescent="0.2"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92"/>
      <c r="N170" s="92"/>
      <c r="O170" s="92"/>
    </row>
    <row r="171" spans="2:15" x14ac:dyDescent="0.2"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92"/>
      <c r="N171" s="92"/>
      <c r="O171" s="92"/>
    </row>
    <row r="172" spans="2:15" x14ac:dyDescent="0.2"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92"/>
      <c r="N172" s="92"/>
      <c r="O172" s="92"/>
    </row>
    <row r="173" spans="2:15" x14ac:dyDescent="0.2"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92"/>
      <c r="N173" s="92"/>
      <c r="O173" s="92"/>
    </row>
    <row r="174" spans="2:15" x14ac:dyDescent="0.2"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92"/>
      <c r="N174" s="92"/>
      <c r="O174" s="92"/>
    </row>
    <row r="175" spans="2:15" x14ac:dyDescent="0.2"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92"/>
      <c r="N175" s="92"/>
      <c r="O175" s="92"/>
    </row>
    <row r="176" spans="2:15" x14ac:dyDescent="0.2"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92"/>
      <c r="N176" s="92"/>
      <c r="O176" s="92"/>
    </row>
    <row r="177" spans="2:15" x14ac:dyDescent="0.2"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92"/>
      <c r="N177" s="92"/>
      <c r="O177" s="92"/>
    </row>
    <row r="178" spans="2:15" x14ac:dyDescent="0.2"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92"/>
      <c r="N178" s="92"/>
      <c r="O178" s="92"/>
    </row>
    <row r="179" spans="2:15" x14ac:dyDescent="0.2"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92"/>
      <c r="N179" s="92"/>
      <c r="O179" s="92"/>
    </row>
    <row r="180" spans="2:15" x14ac:dyDescent="0.2"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92"/>
      <c r="N180" s="92"/>
      <c r="O180" s="92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1:S251"/>
  <sheetViews>
    <sheetView showGridLines="0" zoomScale="70" zoomScaleNormal="70" workbookViewId="0">
      <selection sqref="A1:XFD1048576"/>
    </sheetView>
  </sheetViews>
  <sheetFormatPr defaultRowHeight="12.75" outlineLevelRow="1" x14ac:dyDescent="0.2"/>
  <cols>
    <col min="1" max="1" width="66" style="57" bestFit="1" customWidth="1"/>
    <col min="2" max="2" width="17.7109375" style="76" customWidth="1"/>
    <col min="3" max="3" width="17.85546875" style="76" customWidth="1"/>
    <col min="4" max="4" width="11.42578125" style="42" bestFit="1" customWidth="1"/>
    <col min="5" max="16384" width="9.140625" style="57"/>
  </cols>
  <sheetData>
    <row r="1" spans="1:19" ht="9.9499999999999993" customHeight="1" x14ac:dyDescent="0.2"/>
    <row r="2" spans="1:19" ht="18.75" x14ac:dyDescent="0.3">
      <c r="A2" s="4" t="s">
        <v>228</v>
      </c>
      <c r="B2" s="3"/>
      <c r="C2" s="3"/>
      <c r="D2" s="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8.75" x14ac:dyDescent="0.3">
      <c r="A3" s="1" t="s">
        <v>229</v>
      </c>
      <c r="B3" s="1"/>
      <c r="C3" s="1"/>
      <c r="D3" s="1"/>
    </row>
    <row r="4" spans="1:19" x14ac:dyDescent="0.2">
      <c r="B4" s="64"/>
      <c r="C4" s="64"/>
      <c r="D4" s="3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9" s="224" customFormat="1" x14ac:dyDescent="0.2">
      <c r="A5" s="178"/>
      <c r="B5" s="238"/>
      <c r="C5" s="238"/>
      <c r="D5" s="224" t="s">
        <v>230</v>
      </c>
    </row>
    <row r="6" spans="1:19" s="146" customFormat="1" x14ac:dyDescent="0.2">
      <c r="A6" s="197"/>
      <c r="B6" s="245" t="s">
        <v>52</v>
      </c>
      <c r="C6" s="245" t="s">
        <v>71</v>
      </c>
      <c r="D6" s="221" t="s">
        <v>188</v>
      </c>
    </row>
    <row r="7" spans="1:19" s="222" customFormat="1" ht="15.75" x14ac:dyDescent="0.2">
      <c r="A7" s="16" t="s">
        <v>231</v>
      </c>
      <c r="B7" s="191">
        <f t="shared" ref="B7:D7" si="0">SUM(B8:B18)</f>
        <v>136.34669660983002</v>
      </c>
      <c r="C7" s="191">
        <f t="shared" si="0"/>
        <v>4958.3703342402196</v>
      </c>
      <c r="D7" s="247">
        <f t="shared" si="0"/>
        <v>0.99999899999999997</v>
      </c>
    </row>
    <row r="8" spans="1:19" s="78" customFormat="1" x14ac:dyDescent="0.2">
      <c r="A8" s="28" t="s">
        <v>206</v>
      </c>
      <c r="B8" s="124">
        <v>5.2241851427799997</v>
      </c>
      <c r="C8" s="124">
        <v>189.98219448109</v>
      </c>
      <c r="D8" s="84">
        <v>3.8315000000000002E-2</v>
      </c>
    </row>
    <row r="9" spans="1:19" s="78" customFormat="1" x14ac:dyDescent="0.2">
      <c r="A9" s="28" t="s">
        <v>49</v>
      </c>
      <c r="B9" s="124">
        <v>91.149180434390004</v>
      </c>
      <c r="C9" s="124">
        <v>3314.72198075607</v>
      </c>
      <c r="D9" s="84">
        <v>0.66851000000000005</v>
      </c>
    </row>
    <row r="10" spans="1:19" s="78" customFormat="1" x14ac:dyDescent="0.2">
      <c r="A10" s="28" t="s">
        <v>186</v>
      </c>
      <c r="B10" s="124">
        <v>10.35439438291</v>
      </c>
      <c r="C10" s="124">
        <v>376.54687068956002</v>
      </c>
      <c r="D10" s="84">
        <v>7.5941999999999996E-2</v>
      </c>
    </row>
    <row r="11" spans="1:19" x14ac:dyDescent="0.2">
      <c r="A11" s="168" t="s">
        <v>180</v>
      </c>
      <c r="B11" s="81">
        <v>0.89048715134</v>
      </c>
      <c r="C11" s="81">
        <v>32.38336669676</v>
      </c>
      <c r="D11" s="29">
        <v>6.5310000000000003E-3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9" x14ac:dyDescent="0.2">
      <c r="A12" s="168" t="s">
        <v>211</v>
      </c>
      <c r="B12" s="81">
        <v>0.14709159060999999</v>
      </c>
      <c r="C12" s="81">
        <v>5.3491180749599998</v>
      </c>
      <c r="D12" s="29">
        <v>1.0790000000000001E-3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9" x14ac:dyDescent="0.2">
      <c r="A13" s="168" t="s">
        <v>232</v>
      </c>
      <c r="B13" s="81">
        <v>3.9920072100100001</v>
      </c>
      <c r="C13" s="81">
        <v>145.172935</v>
      </c>
      <c r="D13" s="29">
        <v>2.9277999999999998E-2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x14ac:dyDescent="0.2">
      <c r="A14" s="168" t="s">
        <v>233</v>
      </c>
      <c r="B14" s="81">
        <v>8.6398124980799995</v>
      </c>
      <c r="C14" s="81">
        <v>314.19455732441003</v>
      </c>
      <c r="D14" s="29">
        <v>6.3366000000000006E-2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x14ac:dyDescent="0.2">
      <c r="A15" s="168" t="s">
        <v>234</v>
      </c>
      <c r="B15" s="81">
        <v>15.676960842270001</v>
      </c>
      <c r="C15" s="81">
        <v>570.10679029456003</v>
      </c>
      <c r="D15" s="29">
        <v>0.114979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x14ac:dyDescent="0.2">
      <c r="A16" s="168" t="s">
        <v>235</v>
      </c>
      <c r="B16" s="81">
        <v>0.27257735744</v>
      </c>
      <c r="C16" s="81">
        <v>9.9125209228099997</v>
      </c>
      <c r="D16" s="29">
        <v>1.9989999999999999E-3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9" x14ac:dyDescent="0.2">
      <c r="A17" s="188"/>
      <c r="B17" s="64"/>
      <c r="C17" s="64"/>
      <c r="D17" s="35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9" x14ac:dyDescent="0.2">
      <c r="A18" s="188"/>
      <c r="B18" s="64"/>
      <c r="C18" s="64"/>
      <c r="D18" s="35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1:19" x14ac:dyDescent="0.2">
      <c r="A19" s="199" t="s">
        <v>236</v>
      </c>
      <c r="B19" s="64"/>
      <c r="C19" s="64"/>
      <c r="D19" s="35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9" x14ac:dyDescent="0.2">
      <c r="B20" s="61"/>
      <c r="C20" s="64"/>
      <c r="D20" s="224" t="s">
        <v>230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9" s="24" customFormat="1" x14ac:dyDescent="0.2">
      <c r="A21" s="197"/>
      <c r="B21" s="245" t="s">
        <v>52</v>
      </c>
      <c r="C21" s="245" t="s">
        <v>71</v>
      </c>
      <c r="D21" s="221" t="s">
        <v>188</v>
      </c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</row>
    <row r="22" spans="1:19" s="101" customFormat="1" ht="15" x14ac:dyDescent="0.25">
      <c r="A22" s="201" t="s">
        <v>231</v>
      </c>
      <c r="B22" s="122">
        <f t="shared" ref="B22:D22" si="1">B$23+B$31</f>
        <v>136.34669660982999</v>
      </c>
      <c r="C22" s="122">
        <f t="shared" si="1"/>
        <v>4958.3703342402196</v>
      </c>
      <c r="D22" s="190">
        <f t="shared" si="1"/>
        <v>0.99999900000000008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</row>
    <row r="23" spans="1:19" s="176" customFormat="1" ht="15" x14ac:dyDescent="0.25">
      <c r="A23" s="121" t="s">
        <v>155</v>
      </c>
      <c r="B23" s="75">
        <f t="shared" ref="B23:D23" si="2">SUM(B$24:B$30)</f>
        <v>127.54447488292999</v>
      </c>
      <c r="C23" s="75">
        <f t="shared" si="2"/>
        <v>4638.2696191427294</v>
      </c>
      <c r="D23" s="117">
        <f t="shared" si="2"/>
        <v>0.93544200000000011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</row>
    <row r="24" spans="1:19" s="176" customFormat="1" outlineLevel="1" x14ac:dyDescent="0.2">
      <c r="A24" s="138" t="s">
        <v>206</v>
      </c>
      <c r="B24" s="7">
        <v>4.05576664118</v>
      </c>
      <c r="C24" s="7">
        <v>147.49160409422001</v>
      </c>
      <c r="D24" s="234">
        <v>2.9746000000000002E-2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9" s="176" customFormat="1" outlineLevel="1" x14ac:dyDescent="0.2">
      <c r="A25" s="138" t="s">
        <v>49</v>
      </c>
      <c r="B25" s="131">
        <v>88.549732843200005</v>
      </c>
      <c r="C25" s="131">
        <v>3220.1907295993301</v>
      </c>
      <c r="D25" s="128">
        <v>0.64944500000000005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1:19" s="176" customFormat="1" outlineLevel="1" x14ac:dyDescent="0.2">
      <c r="A26" s="125" t="s">
        <v>186</v>
      </c>
      <c r="B26" s="81">
        <v>9.0382239922099998</v>
      </c>
      <c r="C26" s="81">
        <v>328.68314987839</v>
      </c>
      <c r="D26" s="29">
        <v>6.6289000000000001E-2</v>
      </c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9" s="176" customFormat="1" outlineLevel="1" x14ac:dyDescent="0.2">
      <c r="A27" s="125" t="s">
        <v>180</v>
      </c>
      <c r="B27" s="81">
        <v>0.89048715134</v>
      </c>
      <c r="C27" s="81">
        <v>32.38336669676</v>
      </c>
      <c r="D27" s="29">
        <v>6.5310000000000003E-3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9" s="158" customFormat="1" outlineLevel="1" x14ac:dyDescent="0.2">
      <c r="A28" s="125" t="s">
        <v>232</v>
      </c>
      <c r="B28" s="81">
        <v>3.9920072100100001</v>
      </c>
      <c r="C28" s="81">
        <v>145.172935</v>
      </c>
      <c r="D28" s="29">
        <v>2.9277999999999998E-2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</row>
    <row r="29" spans="1:19" s="176" customFormat="1" outlineLevel="1" x14ac:dyDescent="0.2">
      <c r="A29" s="125" t="s">
        <v>233</v>
      </c>
      <c r="B29" s="81">
        <v>7.6995207048100003</v>
      </c>
      <c r="C29" s="81">
        <v>280</v>
      </c>
      <c r="D29" s="29">
        <v>5.6469999999999999E-2</v>
      </c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  <row r="30" spans="1:19" s="176" customFormat="1" outlineLevel="1" x14ac:dyDescent="0.2">
      <c r="A30" s="125" t="s">
        <v>234</v>
      </c>
      <c r="B30" s="81">
        <v>13.318736340179999</v>
      </c>
      <c r="C30" s="81">
        <v>484.34783387403002</v>
      </c>
      <c r="D30" s="29">
        <v>9.7683000000000006E-2</v>
      </c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</row>
    <row r="31" spans="1:19" s="176" customFormat="1" ht="15" x14ac:dyDescent="0.25">
      <c r="A31" s="150" t="s">
        <v>55</v>
      </c>
      <c r="B31" s="63">
        <f t="shared" ref="B31:D31" si="3">SUM(B$32:B$38)</f>
        <v>8.8022217268999992</v>
      </c>
      <c r="C31" s="63">
        <f t="shared" si="3"/>
        <v>320.10071509748997</v>
      </c>
      <c r="D31" s="17">
        <f t="shared" si="3"/>
        <v>6.4557000000000003E-2</v>
      </c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9" s="176" customFormat="1" outlineLevel="1" x14ac:dyDescent="0.2">
      <c r="A32" s="125" t="s">
        <v>206</v>
      </c>
      <c r="B32" s="81">
        <v>1.1684185015999999</v>
      </c>
      <c r="C32" s="81">
        <v>42.490590386869997</v>
      </c>
      <c r="D32" s="29">
        <v>8.5690000000000002E-3</v>
      </c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1:17" outlineLevel="1" x14ac:dyDescent="0.2">
      <c r="A33" s="125" t="s">
        <v>49</v>
      </c>
      <c r="B33" s="81">
        <v>2.5994475911900001</v>
      </c>
      <c r="C33" s="81">
        <v>94.531251156739998</v>
      </c>
      <c r="D33" s="29">
        <v>1.9064999999999999E-2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1:17" outlineLevel="1" x14ac:dyDescent="0.2">
      <c r="A34" s="125" t="s">
        <v>186</v>
      </c>
      <c r="B34" s="81">
        <v>1.3161703907</v>
      </c>
      <c r="C34" s="81">
        <v>47.863720811169998</v>
      </c>
      <c r="D34" s="29">
        <v>9.6530000000000001E-3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1:17" outlineLevel="1" x14ac:dyDescent="0.2">
      <c r="A35" s="125" t="s">
        <v>211</v>
      </c>
      <c r="B35" s="81">
        <v>0.14709159060999999</v>
      </c>
      <c r="C35" s="81">
        <v>5.3491180749599998</v>
      </c>
      <c r="D35" s="29">
        <v>1.0790000000000001E-3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1:17" outlineLevel="1" x14ac:dyDescent="0.2">
      <c r="A36" s="125" t="s">
        <v>233</v>
      </c>
      <c r="B36" s="81">
        <v>0.94029179327000001</v>
      </c>
      <c r="C36" s="81">
        <v>34.194557324409999</v>
      </c>
      <c r="D36" s="29">
        <v>6.8960000000000002E-3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1:17" outlineLevel="1" x14ac:dyDescent="0.2">
      <c r="A37" s="125" t="s">
        <v>234</v>
      </c>
      <c r="B37" s="81">
        <v>2.3582245020900001</v>
      </c>
      <c r="C37" s="81">
        <v>85.758956420529998</v>
      </c>
      <c r="D37" s="29">
        <v>1.7295999999999999E-2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1:17" outlineLevel="1" x14ac:dyDescent="0.2">
      <c r="A38" s="125" t="s">
        <v>235</v>
      </c>
      <c r="B38" s="81">
        <v>0.27257735744</v>
      </c>
      <c r="C38" s="81">
        <v>9.9125209228099997</v>
      </c>
      <c r="D38" s="29">
        <v>1.9989999999999999E-3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17" x14ac:dyDescent="0.2">
      <c r="B39" s="64"/>
      <c r="C39" s="64"/>
      <c r="D39" s="35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1:17" x14ac:dyDescent="0.2">
      <c r="B40" s="64"/>
      <c r="C40" s="64"/>
      <c r="D40" s="35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1:17" x14ac:dyDescent="0.2">
      <c r="B41" s="64"/>
      <c r="C41" s="64"/>
      <c r="D41" s="35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1:17" x14ac:dyDescent="0.2">
      <c r="B42" s="64"/>
      <c r="C42" s="64"/>
      <c r="D42" s="35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1:17" x14ac:dyDescent="0.2">
      <c r="B43" s="64"/>
      <c r="C43" s="64"/>
      <c r="D43" s="35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1:17" x14ac:dyDescent="0.2">
      <c r="B44" s="64"/>
      <c r="C44" s="64"/>
      <c r="D44" s="35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1:17" x14ac:dyDescent="0.2">
      <c r="B45" s="64"/>
      <c r="C45" s="64"/>
      <c r="D45" s="35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1:17" x14ac:dyDescent="0.2">
      <c r="B46" s="64"/>
      <c r="C46" s="64"/>
      <c r="D46" s="35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x14ac:dyDescent="0.2">
      <c r="B47" s="64"/>
      <c r="C47" s="64"/>
      <c r="D47" s="35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x14ac:dyDescent="0.2">
      <c r="B48" s="64"/>
      <c r="C48" s="64"/>
      <c r="D48" s="35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64"/>
      <c r="C49" s="64"/>
      <c r="D49" s="35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64"/>
      <c r="C50" s="64"/>
      <c r="D50" s="35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64"/>
      <c r="C51" s="64"/>
      <c r="D51" s="35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64"/>
      <c r="C52" s="64"/>
      <c r="D52" s="35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64"/>
      <c r="C53" s="64"/>
      <c r="D53" s="35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64"/>
      <c r="C54" s="64"/>
      <c r="D54" s="35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64"/>
      <c r="C55" s="64"/>
      <c r="D55" s="35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64"/>
      <c r="C56" s="64"/>
      <c r="D56" s="35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64"/>
      <c r="C57" s="64"/>
      <c r="D57" s="35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64"/>
      <c r="C58" s="64"/>
      <c r="D58" s="35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64"/>
      <c r="C59" s="64"/>
      <c r="D59" s="35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64"/>
      <c r="C60" s="64"/>
      <c r="D60" s="35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64"/>
      <c r="C61" s="64"/>
      <c r="D61" s="35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64"/>
      <c r="C62" s="64"/>
      <c r="D62" s="35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64"/>
      <c r="C63" s="64"/>
      <c r="D63" s="35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64"/>
      <c r="C64" s="64"/>
      <c r="D64" s="35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64"/>
      <c r="C65" s="64"/>
      <c r="D65" s="35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64"/>
      <c r="C66" s="64"/>
      <c r="D66" s="35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64"/>
      <c r="C67" s="64"/>
      <c r="D67" s="35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64"/>
      <c r="C68" s="64"/>
      <c r="D68" s="35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64"/>
      <c r="C69" s="64"/>
      <c r="D69" s="35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64"/>
      <c r="C70" s="64"/>
      <c r="D70" s="35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64"/>
      <c r="C71" s="64"/>
      <c r="D71" s="35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64"/>
      <c r="C72" s="64"/>
      <c r="D72" s="35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64"/>
      <c r="C73" s="64"/>
      <c r="D73" s="35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64"/>
      <c r="C74" s="64"/>
      <c r="D74" s="35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64"/>
      <c r="C75" s="64"/>
      <c r="D75" s="35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64"/>
      <c r="C76" s="64"/>
      <c r="D76" s="35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64"/>
      <c r="C77" s="64"/>
      <c r="D77" s="35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64"/>
      <c r="C78" s="64"/>
      <c r="D78" s="35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64"/>
      <c r="C79" s="64"/>
      <c r="D79" s="35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64"/>
      <c r="C80" s="64"/>
      <c r="D80" s="35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64"/>
      <c r="C81" s="64"/>
      <c r="D81" s="35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64"/>
      <c r="C82" s="64"/>
      <c r="D82" s="35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64"/>
      <c r="C83" s="64"/>
      <c r="D83" s="35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64"/>
      <c r="C84" s="64"/>
      <c r="D84" s="35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64"/>
      <c r="C85" s="64"/>
      <c r="D85" s="35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64"/>
      <c r="C86" s="64"/>
      <c r="D86" s="35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64"/>
      <c r="C87" s="64"/>
      <c r="D87" s="35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64"/>
      <c r="C88" s="64"/>
      <c r="D88" s="35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64"/>
      <c r="C89" s="64"/>
      <c r="D89" s="35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64"/>
      <c r="C90" s="64"/>
      <c r="D90" s="35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64"/>
      <c r="C91" s="64"/>
      <c r="D91" s="35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64"/>
      <c r="C92" s="64"/>
      <c r="D92" s="35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64"/>
      <c r="C93" s="64"/>
      <c r="D93" s="35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64"/>
      <c r="C94" s="64"/>
      <c r="D94" s="35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64"/>
      <c r="C95" s="64"/>
      <c r="D95" s="35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64"/>
      <c r="C96" s="64"/>
      <c r="D96" s="35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64"/>
      <c r="C97" s="64"/>
      <c r="D97" s="35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64"/>
      <c r="C98" s="64"/>
      <c r="D98" s="35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64"/>
      <c r="C99" s="64"/>
      <c r="D99" s="35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64"/>
      <c r="C100" s="64"/>
      <c r="D100" s="35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64"/>
      <c r="C101" s="64"/>
      <c r="D101" s="35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64"/>
      <c r="C102" s="64"/>
      <c r="D102" s="35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64"/>
      <c r="C103" s="64"/>
      <c r="D103" s="35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64"/>
      <c r="C104" s="64"/>
      <c r="D104" s="35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64"/>
      <c r="C105" s="64"/>
      <c r="D105" s="35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64"/>
      <c r="C106" s="64"/>
      <c r="D106" s="35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64"/>
      <c r="C107" s="64"/>
      <c r="D107" s="35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64"/>
      <c r="C108" s="64"/>
      <c r="D108" s="35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64"/>
      <c r="C109" s="64"/>
      <c r="D109" s="35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64"/>
      <c r="C110" s="64"/>
      <c r="D110" s="35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64"/>
      <c r="C111" s="64"/>
      <c r="D111" s="35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64"/>
      <c r="C112" s="64"/>
      <c r="D112" s="35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64"/>
      <c r="C113" s="64"/>
      <c r="D113" s="35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64"/>
      <c r="C114" s="64"/>
      <c r="D114" s="35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64"/>
      <c r="C115" s="64"/>
      <c r="D115" s="35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64"/>
      <c r="C116" s="64"/>
      <c r="D116" s="3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64"/>
      <c r="C117" s="64"/>
      <c r="D117" s="35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64"/>
      <c r="C118" s="64"/>
      <c r="D118" s="35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64"/>
      <c r="C119" s="64"/>
      <c r="D119" s="35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64"/>
      <c r="C120" s="64"/>
      <c r="D120" s="35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64"/>
      <c r="C121" s="64"/>
      <c r="D121" s="35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64"/>
      <c r="C122" s="64"/>
      <c r="D122" s="35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64"/>
      <c r="C123" s="64"/>
      <c r="D123" s="35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64"/>
      <c r="C124" s="64"/>
      <c r="D124" s="35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64"/>
      <c r="C125" s="64"/>
      <c r="D125" s="35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64"/>
      <c r="C126" s="64"/>
      <c r="D126" s="35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64"/>
      <c r="C127" s="64"/>
      <c r="D127" s="35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64"/>
      <c r="C128" s="64"/>
      <c r="D128" s="35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64"/>
      <c r="C129" s="64"/>
      <c r="D129" s="35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64"/>
      <c r="C130" s="64"/>
      <c r="D130" s="35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64"/>
      <c r="C131" s="64"/>
      <c r="D131" s="35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64"/>
      <c r="C132" s="64"/>
      <c r="D132" s="35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64"/>
      <c r="C133" s="64"/>
      <c r="D133" s="35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64"/>
      <c r="C134" s="64"/>
      <c r="D134" s="35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64"/>
      <c r="C135" s="64"/>
      <c r="D135" s="35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64"/>
      <c r="C136" s="64"/>
      <c r="D136" s="35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64"/>
      <c r="C137" s="64"/>
      <c r="D137" s="35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64"/>
      <c r="C138" s="64"/>
      <c r="D138" s="35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64"/>
      <c r="C139" s="64"/>
      <c r="D139" s="35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64"/>
      <c r="C140" s="64"/>
      <c r="D140" s="35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64"/>
      <c r="C141" s="64"/>
      <c r="D141" s="35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64"/>
      <c r="C142" s="64"/>
      <c r="D142" s="35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64"/>
      <c r="C143" s="64"/>
      <c r="D143" s="35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64"/>
      <c r="C144" s="64"/>
      <c r="D144" s="35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64"/>
      <c r="C145" s="64"/>
      <c r="D145" s="35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64"/>
      <c r="C146" s="64"/>
      <c r="D146" s="35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64"/>
      <c r="C147" s="64"/>
      <c r="D147" s="35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64"/>
      <c r="C148" s="64"/>
      <c r="D148" s="35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64"/>
      <c r="C149" s="64"/>
      <c r="D149" s="35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64"/>
      <c r="C150" s="64"/>
      <c r="D150" s="35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64"/>
      <c r="C151" s="64"/>
      <c r="D151" s="35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64"/>
      <c r="C152" s="64"/>
      <c r="D152" s="35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64"/>
      <c r="C153" s="64"/>
      <c r="D153" s="35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64"/>
      <c r="C154" s="64"/>
      <c r="D154" s="35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64"/>
      <c r="C155" s="64"/>
      <c r="D155" s="35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64"/>
      <c r="C156" s="64"/>
      <c r="D156" s="35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64"/>
      <c r="C157" s="64"/>
      <c r="D157" s="35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64"/>
      <c r="C158" s="64"/>
      <c r="D158" s="35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64"/>
      <c r="C159" s="64"/>
      <c r="D159" s="35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64"/>
      <c r="C160" s="64"/>
      <c r="D160" s="35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64"/>
      <c r="C161" s="64"/>
      <c r="D161" s="35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64"/>
      <c r="C162" s="64"/>
      <c r="D162" s="35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64"/>
      <c r="C163" s="64"/>
      <c r="D163" s="35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64"/>
      <c r="C164" s="64"/>
      <c r="D164" s="35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64"/>
      <c r="C165" s="64"/>
      <c r="D165" s="35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64"/>
      <c r="C166" s="64"/>
      <c r="D166" s="35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64"/>
      <c r="C167" s="64"/>
      <c r="D167" s="35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64"/>
      <c r="C168" s="64"/>
      <c r="D168" s="35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64"/>
      <c r="C169" s="64"/>
      <c r="D169" s="35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64"/>
      <c r="C170" s="64"/>
      <c r="D170" s="35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64"/>
      <c r="C171" s="64"/>
      <c r="D171" s="35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64"/>
      <c r="C172" s="64"/>
      <c r="D172" s="35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64"/>
      <c r="C173" s="64"/>
      <c r="D173" s="35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64"/>
      <c r="C174" s="64"/>
      <c r="D174" s="35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64"/>
      <c r="C175" s="64"/>
      <c r="D175" s="35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64"/>
      <c r="C176" s="64"/>
      <c r="D176" s="35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64"/>
      <c r="C177" s="64"/>
      <c r="D177" s="35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64"/>
      <c r="C178" s="64"/>
      <c r="D178" s="35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64"/>
      <c r="C179" s="64"/>
      <c r="D179" s="35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64"/>
      <c r="C180" s="64"/>
      <c r="D180" s="35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64"/>
      <c r="C181" s="64"/>
      <c r="D181" s="35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64"/>
      <c r="C182" s="64"/>
      <c r="D182" s="35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64"/>
      <c r="C183" s="64"/>
      <c r="D183" s="35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64"/>
      <c r="C184" s="64"/>
      <c r="D184" s="35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64"/>
      <c r="C185" s="64"/>
      <c r="D185" s="35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64"/>
      <c r="C186" s="64"/>
      <c r="D186" s="35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64"/>
      <c r="C187" s="64"/>
      <c r="D187" s="35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64"/>
      <c r="C188" s="64"/>
      <c r="D188" s="35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64"/>
      <c r="C189" s="64"/>
      <c r="D189" s="35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64"/>
      <c r="C190" s="64"/>
      <c r="D190" s="35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64"/>
      <c r="C191" s="64"/>
      <c r="D191" s="35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64"/>
      <c r="C192" s="64"/>
      <c r="D192" s="35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64"/>
      <c r="C193" s="64"/>
      <c r="D193" s="35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64"/>
      <c r="C194" s="64"/>
      <c r="D194" s="35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64"/>
      <c r="C195" s="64"/>
      <c r="D195" s="35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64"/>
      <c r="C196" s="64"/>
      <c r="D196" s="35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64"/>
      <c r="C197" s="64"/>
      <c r="D197" s="35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64"/>
      <c r="C198" s="64"/>
      <c r="D198" s="35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64"/>
      <c r="C199" s="64"/>
      <c r="D199" s="35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64"/>
      <c r="C200" s="64"/>
      <c r="D200" s="35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64"/>
      <c r="C201" s="64"/>
      <c r="D201" s="35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64"/>
      <c r="C202" s="64"/>
      <c r="D202" s="35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64"/>
      <c r="C203" s="64"/>
      <c r="D203" s="35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64"/>
      <c r="C204" s="64"/>
      <c r="D204" s="35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64"/>
      <c r="C205" s="64"/>
      <c r="D205" s="35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64"/>
      <c r="C206" s="64"/>
      <c r="D206" s="35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64"/>
      <c r="C207" s="64"/>
      <c r="D207" s="35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64"/>
      <c r="C208" s="64"/>
      <c r="D208" s="35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64"/>
      <c r="C209" s="64"/>
      <c r="D209" s="35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64"/>
      <c r="C210" s="64"/>
      <c r="D210" s="35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64"/>
      <c r="C211" s="64"/>
      <c r="D211" s="35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64"/>
      <c r="C212" s="64"/>
      <c r="D212" s="35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64"/>
      <c r="C213" s="64"/>
      <c r="D213" s="35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64"/>
      <c r="C214" s="64"/>
      <c r="D214" s="35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64"/>
      <c r="C215" s="64"/>
      <c r="D215" s="35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64"/>
      <c r="C216" s="64"/>
      <c r="D216" s="35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64"/>
      <c r="C217" s="64"/>
      <c r="D217" s="35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64"/>
      <c r="C218" s="64"/>
      <c r="D218" s="35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64"/>
      <c r="C219" s="64"/>
      <c r="D219" s="35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64"/>
      <c r="C220" s="64"/>
      <c r="D220" s="35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64"/>
      <c r="C221" s="64"/>
      <c r="D221" s="35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64"/>
      <c r="C222" s="64"/>
      <c r="D222" s="35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64"/>
      <c r="C223" s="64"/>
      <c r="D223" s="35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64"/>
      <c r="C224" s="64"/>
      <c r="D224" s="35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64"/>
      <c r="C225" s="64"/>
      <c r="D225" s="35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64"/>
      <c r="C226" s="64"/>
      <c r="D226" s="35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64"/>
      <c r="C227" s="64"/>
      <c r="D227" s="35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64"/>
      <c r="C228" s="64"/>
      <c r="D228" s="35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64"/>
      <c r="C229" s="64"/>
      <c r="D229" s="35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64"/>
      <c r="C230" s="64"/>
      <c r="D230" s="35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64"/>
      <c r="C231" s="64"/>
      <c r="D231" s="35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64"/>
      <c r="C232" s="64"/>
      <c r="D232" s="35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64"/>
      <c r="C233" s="64"/>
      <c r="D233" s="35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64"/>
      <c r="C234" s="64"/>
      <c r="D234" s="35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64"/>
      <c r="C235" s="64"/>
      <c r="D235" s="35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64"/>
      <c r="C236" s="64"/>
      <c r="D236" s="35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64"/>
      <c r="C237" s="64"/>
      <c r="D237" s="35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64"/>
      <c r="C238" s="64"/>
      <c r="D238" s="35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</row>
    <row r="239" spans="2:17" x14ac:dyDescent="0.2">
      <c r="B239" s="64"/>
      <c r="C239" s="64"/>
      <c r="D239" s="35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</row>
    <row r="240" spans="2:17" x14ac:dyDescent="0.2">
      <c r="B240" s="64"/>
      <c r="C240" s="64"/>
      <c r="D240" s="35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</row>
    <row r="241" spans="2:17" x14ac:dyDescent="0.2">
      <c r="B241" s="64"/>
      <c r="C241" s="64"/>
      <c r="D241" s="35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</row>
    <row r="242" spans="2:17" x14ac:dyDescent="0.2">
      <c r="B242" s="64"/>
      <c r="C242" s="64"/>
      <c r="D242" s="35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</row>
    <row r="243" spans="2:17" x14ac:dyDescent="0.2">
      <c r="B243" s="64"/>
      <c r="C243" s="64"/>
      <c r="D243" s="35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</row>
    <row r="244" spans="2:17" x14ac:dyDescent="0.2"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</row>
    <row r="245" spans="2:17" x14ac:dyDescent="0.2"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</row>
    <row r="246" spans="2:17" x14ac:dyDescent="0.2"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</row>
    <row r="247" spans="2:17" x14ac:dyDescent="0.2"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</row>
    <row r="248" spans="2:17" x14ac:dyDescent="0.2"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</row>
    <row r="249" spans="2:17" x14ac:dyDescent="0.2"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</row>
    <row r="250" spans="2:17" x14ac:dyDescent="0.2"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</row>
    <row r="251" spans="2:17" x14ac:dyDescent="0.2"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</row>
  </sheetData>
  <mergeCells count="2">
    <mergeCell ref="A2:D2"/>
    <mergeCell ref="A3:D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57" bestFit="1" customWidth="1"/>
    <col min="2" max="2" width="17.42578125" style="76" customWidth="1"/>
    <col min="3" max="3" width="18.140625" style="76" customWidth="1"/>
    <col min="4" max="4" width="11.42578125" style="42" bestFit="1" customWidth="1"/>
    <col min="5" max="5" width="17.140625" style="76" customWidth="1"/>
    <col min="6" max="6" width="17.5703125" style="76" customWidth="1"/>
    <col min="7" max="7" width="11.42578125" style="42" bestFit="1" customWidth="1"/>
    <col min="8" max="8" width="16.140625" style="76" bestFit="1" customWidth="1"/>
    <col min="9" max="16384" width="9.140625" style="57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3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">
      <c r="A3" s="231"/>
    </row>
    <row r="4" spans="1:19" s="224" customFormat="1" x14ac:dyDescent="0.2">
      <c r="B4" s="238"/>
      <c r="C4" s="238"/>
      <c r="D4" s="206"/>
      <c r="E4" s="238"/>
      <c r="F4" s="238"/>
      <c r="G4" s="206"/>
      <c r="H4" s="224" t="e">
        <f>VALVAL</f>
        <v>#REF!</v>
      </c>
    </row>
    <row r="5" spans="1:19" s="187" customFormat="1" x14ac:dyDescent="0.2">
      <c r="A5" s="93"/>
      <c r="B5" s="254">
        <v>44926</v>
      </c>
      <c r="C5" s="255"/>
      <c r="D5" s="256"/>
      <c r="E5" s="254">
        <v>45230</v>
      </c>
      <c r="F5" s="255"/>
      <c r="G5" s="256"/>
      <c r="H5" s="108"/>
    </row>
    <row r="6" spans="1:19" s="19" customFormat="1" x14ac:dyDescent="0.2">
      <c r="A6" s="98"/>
      <c r="B6" s="245" t="s">
        <v>163</v>
      </c>
      <c r="C6" s="245" t="s">
        <v>165</v>
      </c>
      <c r="D6" s="221" t="s">
        <v>188</v>
      </c>
      <c r="E6" s="245" t="s">
        <v>163</v>
      </c>
      <c r="F6" s="245" t="s">
        <v>165</v>
      </c>
      <c r="G6" s="221" t="s">
        <v>188</v>
      </c>
      <c r="H6" s="245" t="s">
        <v>61</v>
      </c>
    </row>
    <row r="7" spans="1:19" s="222" customFormat="1" ht="15.75" x14ac:dyDescent="0.2">
      <c r="A7" s="16" t="s">
        <v>141</v>
      </c>
      <c r="B7" s="80">
        <f t="shared" ref="B7:H7" si="0">SUM(B8:B15)</f>
        <v>111.16025505848999</v>
      </c>
      <c r="C7" s="80">
        <f t="shared" si="0"/>
        <v>4064.9749031184592</v>
      </c>
      <c r="D7" s="51">
        <f t="shared" si="0"/>
        <v>0.99742900000000001</v>
      </c>
      <c r="E7" s="80">
        <f t="shared" si="0"/>
        <v>136.07411925239001</v>
      </c>
      <c r="F7" s="80">
        <f t="shared" si="0"/>
        <v>4948.45781331741</v>
      </c>
      <c r="G7" s="51">
        <f t="shared" si="0"/>
        <v>0.998</v>
      </c>
      <c r="H7" s="80">
        <f t="shared" si="0"/>
        <v>5.7099999999999512E-4</v>
      </c>
    </row>
    <row r="8" spans="1:19" s="78" customFormat="1" x14ac:dyDescent="0.2">
      <c r="A8" s="28" t="s">
        <v>206</v>
      </c>
      <c r="B8" s="124">
        <v>4.4730832330099997</v>
      </c>
      <c r="C8" s="124">
        <v>163.57439151454</v>
      </c>
      <c r="D8" s="84">
        <v>4.0136999999999999E-2</v>
      </c>
      <c r="E8" s="124">
        <v>5.2241851427799997</v>
      </c>
      <c r="F8" s="124">
        <v>189.98219448109</v>
      </c>
      <c r="G8" s="84">
        <v>3.8315000000000002E-2</v>
      </c>
      <c r="H8" s="124">
        <v>-1.8209999999999999E-3</v>
      </c>
    </row>
    <row r="9" spans="1:19" s="78" customFormat="1" x14ac:dyDescent="0.2">
      <c r="A9" s="28" t="s">
        <v>49</v>
      </c>
      <c r="B9" s="124">
        <v>70.023838795200007</v>
      </c>
      <c r="C9" s="124">
        <v>2560.6737513573398</v>
      </c>
      <c r="D9" s="84">
        <v>0.62831700000000001</v>
      </c>
      <c r="E9" s="124">
        <v>91.149180434390004</v>
      </c>
      <c r="F9" s="124">
        <v>3314.72198075607</v>
      </c>
      <c r="G9" s="84">
        <v>0.66851000000000005</v>
      </c>
      <c r="H9" s="124">
        <v>4.0194000000000001E-2</v>
      </c>
    </row>
    <row r="10" spans="1:19" s="78" customFormat="1" x14ac:dyDescent="0.2">
      <c r="A10" s="28" t="s">
        <v>186</v>
      </c>
      <c r="B10" s="124">
        <v>8.4893443441100001</v>
      </c>
      <c r="C10" s="124">
        <v>310.44343758177001</v>
      </c>
      <c r="D10" s="84">
        <v>7.6174000000000006E-2</v>
      </c>
      <c r="E10" s="124">
        <v>10.35439438291</v>
      </c>
      <c r="F10" s="124">
        <v>376.54687068956002</v>
      </c>
      <c r="G10" s="84">
        <v>7.5941999999999996E-2</v>
      </c>
      <c r="H10" s="124">
        <v>-2.32E-4</v>
      </c>
    </row>
    <row r="11" spans="1:19" s="78" customFormat="1" x14ac:dyDescent="0.2">
      <c r="A11" s="28" t="s">
        <v>180</v>
      </c>
      <c r="B11" s="124">
        <v>0.99791775268000005</v>
      </c>
      <c r="C11" s="124">
        <v>36.492455130940002</v>
      </c>
      <c r="D11" s="84">
        <v>8.9540000000000002E-3</v>
      </c>
      <c r="E11" s="124">
        <v>0.89048715134</v>
      </c>
      <c r="F11" s="124">
        <v>32.38336669676</v>
      </c>
      <c r="G11" s="84">
        <v>6.5310000000000003E-3</v>
      </c>
      <c r="H11" s="124">
        <v>-2.4229999999999998E-3</v>
      </c>
    </row>
    <row r="12" spans="1:19" s="78" customFormat="1" x14ac:dyDescent="0.2">
      <c r="A12" s="28" t="s">
        <v>211</v>
      </c>
      <c r="B12" s="124">
        <v>0.15384109593</v>
      </c>
      <c r="C12" s="124">
        <v>5.6257535006300001</v>
      </c>
      <c r="D12" s="84">
        <v>1.3799999999999999E-3</v>
      </c>
      <c r="E12" s="124">
        <v>0.14709159060999999</v>
      </c>
      <c r="F12" s="124">
        <v>5.3491180749599998</v>
      </c>
      <c r="G12" s="84">
        <v>1.0790000000000001E-3</v>
      </c>
      <c r="H12" s="124">
        <v>-3.0200000000000002E-4</v>
      </c>
    </row>
    <row r="13" spans="1:19" s="78" customFormat="1" x14ac:dyDescent="0.2">
      <c r="A13" s="28" t="s">
        <v>178</v>
      </c>
      <c r="B13" s="124">
        <v>3.96987948686</v>
      </c>
      <c r="C13" s="124">
        <v>145.172935</v>
      </c>
      <c r="D13" s="84">
        <v>3.5621E-2</v>
      </c>
      <c r="E13" s="124">
        <v>3.9920072100100001</v>
      </c>
      <c r="F13" s="124">
        <v>145.172935</v>
      </c>
      <c r="G13" s="84">
        <v>2.9277999999999998E-2</v>
      </c>
      <c r="H13" s="124">
        <v>-6.3429999999999997E-3</v>
      </c>
    </row>
    <row r="14" spans="1:19" x14ac:dyDescent="0.2">
      <c r="A14" s="168" t="s">
        <v>210</v>
      </c>
      <c r="B14" s="81">
        <v>8.6180756625099999</v>
      </c>
      <c r="C14" s="81">
        <v>315.15096167074</v>
      </c>
      <c r="D14" s="29">
        <v>7.7328999999999995E-2</v>
      </c>
      <c r="E14" s="81">
        <v>8.6398124980799995</v>
      </c>
      <c r="F14" s="81">
        <v>314.19455732441003</v>
      </c>
      <c r="G14" s="29">
        <v>6.3366000000000006E-2</v>
      </c>
      <c r="H14" s="124">
        <v>-1.3963E-2</v>
      </c>
      <c r="I14" s="48"/>
      <c r="J14" s="48"/>
      <c r="K14" s="48"/>
      <c r="L14" s="48"/>
      <c r="M14" s="48"/>
      <c r="N14" s="48"/>
      <c r="O14" s="48"/>
      <c r="P14" s="48"/>
      <c r="Q14" s="48"/>
    </row>
    <row r="15" spans="1:19" x14ac:dyDescent="0.2">
      <c r="A15" s="168" t="s">
        <v>117</v>
      </c>
      <c r="B15" s="81">
        <v>14.434274688189999</v>
      </c>
      <c r="C15" s="81">
        <v>527.84121736249995</v>
      </c>
      <c r="D15" s="29">
        <v>0.12951699999999999</v>
      </c>
      <c r="E15" s="81">
        <v>15.676960842270001</v>
      </c>
      <c r="F15" s="81">
        <v>570.10679029456003</v>
      </c>
      <c r="G15" s="29">
        <v>0.114979</v>
      </c>
      <c r="H15" s="124">
        <v>-1.4539E-2</v>
      </c>
      <c r="I15" s="48"/>
      <c r="J15" s="48"/>
      <c r="K15" s="48"/>
      <c r="L15" s="48"/>
      <c r="M15" s="48"/>
      <c r="N15" s="48"/>
      <c r="O15" s="48"/>
      <c r="P15" s="48"/>
      <c r="Q15" s="48"/>
    </row>
    <row r="16" spans="1:19" x14ac:dyDescent="0.2">
      <c r="A16" s="168" t="s">
        <v>95</v>
      </c>
      <c r="B16" s="81">
        <v>0.28645216280000002</v>
      </c>
      <c r="C16" s="81">
        <v>10.4751545607</v>
      </c>
      <c r="D16" s="29">
        <v>2.5699999999999998E-3</v>
      </c>
      <c r="E16" s="81">
        <v>0.27257735744</v>
      </c>
      <c r="F16" s="81">
        <v>9.9125209228099997</v>
      </c>
      <c r="G16" s="29">
        <v>1.9989999999999999E-3</v>
      </c>
      <c r="H16" s="81">
        <v>-5.71E-4</v>
      </c>
      <c r="I16" s="48"/>
      <c r="J16" s="48"/>
      <c r="K16" s="48"/>
      <c r="L16" s="48"/>
      <c r="M16" s="48"/>
      <c r="N16" s="48"/>
      <c r="O16" s="48"/>
      <c r="P16" s="48"/>
      <c r="Q16" s="48"/>
    </row>
    <row r="17" spans="1:19" x14ac:dyDescent="0.2">
      <c r="B17" s="64"/>
      <c r="C17" s="64"/>
      <c r="D17" s="35"/>
      <c r="E17" s="64"/>
      <c r="F17" s="64"/>
      <c r="G17" s="35"/>
      <c r="H17" s="224" t="e">
        <f>VALVAL</f>
        <v>#REF!</v>
      </c>
      <c r="I17" s="48"/>
      <c r="J17" s="48"/>
      <c r="K17" s="48"/>
      <c r="L17" s="48"/>
      <c r="M17" s="48"/>
      <c r="N17" s="48"/>
      <c r="O17" s="48"/>
      <c r="P17" s="48"/>
      <c r="Q17" s="48"/>
    </row>
    <row r="18" spans="1:19" x14ac:dyDescent="0.2">
      <c r="A18" s="93"/>
      <c r="B18" s="254">
        <v>44926</v>
      </c>
      <c r="C18" s="255"/>
      <c r="D18" s="256"/>
      <c r="E18" s="254">
        <v>45230</v>
      </c>
      <c r="F18" s="255"/>
      <c r="G18" s="256"/>
      <c r="H18" s="108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</row>
    <row r="19" spans="1:19" s="141" customFormat="1" x14ac:dyDescent="0.2">
      <c r="A19" s="198"/>
      <c r="B19" s="114" t="s">
        <v>163</v>
      </c>
      <c r="C19" s="114" t="s">
        <v>165</v>
      </c>
      <c r="D19" s="70" t="s">
        <v>188</v>
      </c>
      <c r="E19" s="114" t="s">
        <v>163</v>
      </c>
      <c r="F19" s="114" t="s">
        <v>165</v>
      </c>
      <c r="G19" s="70" t="s">
        <v>188</v>
      </c>
      <c r="H19" s="114" t="s">
        <v>61</v>
      </c>
      <c r="I19" s="135"/>
      <c r="J19" s="135"/>
      <c r="K19" s="135"/>
      <c r="L19" s="135"/>
      <c r="M19" s="135"/>
      <c r="N19" s="135"/>
      <c r="O19" s="135"/>
      <c r="P19" s="135"/>
      <c r="Q19" s="135"/>
    </row>
    <row r="20" spans="1:19" s="101" customFormat="1" ht="15" x14ac:dyDescent="0.25">
      <c r="A20" s="201" t="s">
        <v>141</v>
      </c>
      <c r="B20" s="11">
        <f t="shared" ref="B20:H20" si="1">B$21+B$29</f>
        <v>111.44670722128998</v>
      </c>
      <c r="C20" s="11">
        <f t="shared" si="1"/>
        <v>4075.4500576791602</v>
      </c>
      <c r="D20" s="215">
        <f t="shared" si="1"/>
        <v>0.99999799999999994</v>
      </c>
      <c r="E20" s="11">
        <f t="shared" si="1"/>
        <v>136.34669660982999</v>
      </c>
      <c r="F20" s="11">
        <f t="shared" si="1"/>
        <v>4958.3703342402196</v>
      </c>
      <c r="G20" s="215">
        <f t="shared" si="1"/>
        <v>0.99999900000000008</v>
      </c>
      <c r="H20" s="11">
        <f t="shared" si="1"/>
        <v>-1.0000000000010001E-6</v>
      </c>
      <c r="I20" s="90"/>
      <c r="J20" s="90"/>
      <c r="K20" s="90"/>
      <c r="L20" s="90"/>
      <c r="M20" s="90"/>
      <c r="N20" s="90"/>
      <c r="O20" s="90"/>
      <c r="P20" s="90"/>
      <c r="Q20" s="90"/>
    </row>
    <row r="21" spans="1:19" s="158" customFormat="1" ht="15" x14ac:dyDescent="0.25">
      <c r="A21" s="121" t="s">
        <v>155</v>
      </c>
      <c r="B21" s="214">
        <f t="shared" ref="B21:H21" si="2">SUM(B$22:B$28)</f>
        <v>101.59354286954998</v>
      </c>
      <c r="C21" s="214">
        <f t="shared" si="2"/>
        <v>3715.1336317660903</v>
      </c>
      <c r="D21" s="177">
        <f t="shared" si="2"/>
        <v>0.91158799999999995</v>
      </c>
      <c r="E21" s="214">
        <f t="shared" si="2"/>
        <v>127.54447488292999</v>
      </c>
      <c r="F21" s="214">
        <f t="shared" si="2"/>
        <v>4638.2696191427294</v>
      </c>
      <c r="G21" s="177">
        <f t="shared" si="2"/>
        <v>0.93544200000000011</v>
      </c>
      <c r="H21" s="214">
        <f t="shared" si="2"/>
        <v>2.3853999999999997E-2</v>
      </c>
      <c r="I21" s="147"/>
      <c r="J21" s="147"/>
      <c r="K21" s="147"/>
      <c r="L21" s="147"/>
      <c r="M21" s="147"/>
      <c r="N21" s="147"/>
      <c r="O21" s="147"/>
      <c r="P21" s="147"/>
      <c r="Q21" s="147"/>
    </row>
    <row r="22" spans="1:19" s="176" customFormat="1" outlineLevel="1" x14ac:dyDescent="0.2">
      <c r="A22" s="138" t="s">
        <v>206</v>
      </c>
      <c r="B22" s="7">
        <v>3.74338818323</v>
      </c>
      <c r="C22" s="7">
        <v>136.89046511704001</v>
      </c>
      <c r="D22" s="234">
        <v>3.3589000000000001E-2</v>
      </c>
      <c r="E22" s="7">
        <v>4.05576664118</v>
      </c>
      <c r="F22" s="7">
        <v>147.49160409422001</v>
      </c>
      <c r="G22" s="234">
        <v>2.9746000000000002E-2</v>
      </c>
      <c r="H22" s="7">
        <v>-3.8430000000000001E-3</v>
      </c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9" outlineLevel="1" x14ac:dyDescent="0.2">
      <c r="A23" s="125" t="s">
        <v>49</v>
      </c>
      <c r="B23" s="81">
        <v>67.42947788104</v>
      </c>
      <c r="C23" s="81">
        <v>2465.8016048319901</v>
      </c>
      <c r="D23" s="29">
        <v>0.60503799999999996</v>
      </c>
      <c r="E23" s="81">
        <v>88.549732843200005</v>
      </c>
      <c r="F23" s="81">
        <v>3220.1907295993301</v>
      </c>
      <c r="G23" s="29">
        <v>0.64944500000000005</v>
      </c>
      <c r="H23" s="81">
        <v>4.4408000000000003E-2</v>
      </c>
      <c r="I23" s="48"/>
      <c r="J23" s="48"/>
      <c r="K23" s="48"/>
      <c r="L23" s="48"/>
      <c r="M23" s="48"/>
      <c r="N23" s="48"/>
      <c r="O23" s="48"/>
      <c r="P23" s="48"/>
      <c r="Q23" s="48"/>
    </row>
    <row r="24" spans="1:19" outlineLevel="1" x14ac:dyDescent="0.2">
      <c r="A24" s="125" t="s">
        <v>186</v>
      </c>
      <c r="B24" s="81">
        <v>7.1946815176500003</v>
      </c>
      <c r="C24" s="81">
        <v>263.09943054607999</v>
      </c>
      <c r="D24" s="29">
        <v>6.4557000000000003E-2</v>
      </c>
      <c r="E24" s="81">
        <v>9.0382239922099998</v>
      </c>
      <c r="F24" s="81">
        <v>328.68314987839</v>
      </c>
      <c r="G24" s="29">
        <v>6.6289000000000001E-2</v>
      </c>
      <c r="H24" s="81">
        <v>1.7309999999999999E-3</v>
      </c>
      <c r="I24" s="48"/>
      <c r="J24" s="48"/>
      <c r="K24" s="48"/>
      <c r="L24" s="48"/>
      <c r="M24" s="48"/>
      <c r="N24" s="48"/>
      <c r="O24" s="48"/>
      <c r="P24" s="48"/>
      <c r="Q24" s="48"/>
    </row>
    <row r="25" spans="1:19" outlineLevel="1" x14ac:dyDescent="0.2">
      <c r="A25" s="125" t="s">
        <v>180</v>
      </c>
      <c r="B25" s="81">
        <v>0.99791775268000005</v>
      </c>
      <c r="C25" s="81">
        <v>36.492455130940002</v>
      </c>
      <c r="D25" s="29">
        <v>8.9540000000000002E-3</v>
      </c>
      <c r="E25" s="81">
        <v>0.89048715134</v>
      </c>
      <c r="F25" s="81">
        <v>32.38336669676</v>
      </c>
      <c r="G25" s="29">
        <v>6.5310000000000003E-3</v>
      </c>
      <c r="H25" s="81">
        <v>-2.4229999999999998E-3</v>
      </c>
      <c r="I25" s="48"/>
      <c r="J25" s="48"/>
      <c r="K25" s="48"/>
      <c r="L25" s="48"/>
      <c r="M25" s="48"/>
      <c r="N25" s="48"/>
      <c r="O25" s="48"/>
      <c r="P25" s="48"/>
      <c r="Q25" s="48"/>
    </row>
    <row r="26" spans="1:19" outlineLevel="1" x14ac:dyDescent="0.2">
      <c r="A26" s="125" t="s">
        <v>178</v>
      </c>
      <c r="B26" s="81">
        <v>3.96987948686</v>
      </c>
      <c r="C26" s="81">
        <v>145.172935</v>
      </c>
      <c r="D26" s="29">
        <v>3.5621E-2</v>
      </c>
      <c r="E26" s="81">
        <v>3.9920072100100001</v>
      </c>
      <c r="F26" s="81">
        <v>145.172935</v>
      </c>
      <c r="G26" s="29">
        <v>2.9277999999999998E-2</v>
      </c>
      <c r="H26" s="81">
        <v>-6.3429999999999997E-3</v>
      </c>
      <c r="I26" s="48"/>
      <c r="J26" s="48"/>
      <c r="K26" s="48"/>
      <c r="L26" s="48"/>
      <c r="M26" s="48"/>
      <c r="N26" s="48"/>
      <c r="O26" s="48"/>
      <c r="P26" s="48"/>
      <c r="Q26" s="48"/>
    </row>
    <row r="27" spans="1:19" outlineLevel="1" x14ac:dyDescent="0.2">
      <c r="A27" s="125" t="s">
        <v>210</v>
      </c>
      <c r="B27" s="81">
        <v>7.6568422089199997</v>
      </c>
      <c r="C27" s="81">
        <v>280</v>
      </c>
      <c r="D27" s="29">
        <v>6.8704000000000001E-2</v>
      </c>
      <c r="E27" s="81">
        <v>7.6995207048100003</v>
      </c>
      <c r="F27" s="81">
        <v>280</v>
      </c>
      <c r="G27" s="29">
        <v>5.6469999999999999E-2</v>
      </c>
      <c r="H27" s="81">
        <v>-1.2234E-2</v>
      </c>
      <c r="I27" s="48"/>
      <c r="J27" s="48"/>
      <c r="K27" s="48"/>
      <c r="L27" s="48"/>
      <c r="M27" s="48"/>
      <c r="N27" s="48"/>
      <c r="O27" s="48"/>
      <c r="P27" s="48"/>
      <c r="Q27" s="48"/>
    </row>
    <row r="28" spans="1:19" outlineLevel="1" x14ac:dyDescent="0.2">
      <c r="A28" s="125" t="s">
        <v>117</v>
      </c>
      <c r="B28" s="81">
        <v>10.601355839169999</v>
      </c>
      <c r="C28" s="81">
        <v>387.67674114004001</v>
      </c>
      <c r="D28" s="29">
        <v>9.5125000000000001E-2</v>
      </c>
      <c r="E28" s="81">
        <v>13.318736340179999</v>
      </c>
      <c r="F28" s="81">
        <v>484.34783387403002</v>
      </c>
      <c r="G28" s="29">
        <v>9.7683000000000006E-2</v>
      </c>
      <c r="H28" s="81">
        <v>2.5579999999999999E-3</v>
      </c>
      <c r="I28" s="48"/>
      <c r="J28" s="48"/>
      <c r="K28" s="48"/>
      <c r="L28" s="48"/>
      <c r="M28" s="48"/>
      <c r="N28" s="48"/>
      <c r="O28" s="48"/>
      <c r="P28" s="48"/>
      <c r="Q28" s="48"/>
    </row>
    <row r="29" spans="1:19" ht="15" x14ac:dyDescent="0.25">
      <c r="A29" s="150" t="s">
        <v>55</v>
      </c>
      <c r="B29" s="63">
        <f t="shared" ref="B29:H29" si="3">SUM(B$30:B$36)</f>
        <v>9.8531643517400003</v>
      </c>
      <c r="C29" s="63">
        <f t="shared" si="3"/>
        <v>360.31642591306996</v>
      </c>
      <c r="D29" s="17">
        <f t="shared" si="3"/>
        <v>8.8410000000000002E-2</v>
      </c>
      <c r="E29" s="63">
        <f t="shared" si="3"/>
        <v>8.8022217268999992</v>
      </c>
      <c r="F29" s="63">
        <f t="shared" si="3"/>
        <v>320.10071509748997</v>
      </c>
      <c r="G29" s="17">
        <f t="shared" si="3"/>
        <v>6.4557000000000003E-2</v>
      </c>
      <c r="H29" s="63">
        <f t="shared" si="3"/>
        <v>-2.3854999999999998E-2</v>
      </c>
      <c r="I29" s="48"/>
      <c r="J29" s="48"/>
      <c r="K29" s="48"/>
      <c r="L29" s="48"/>
      <c r="M29" s="48"/>
      <c r="N29" s="48"/>
      <c r="O29" s="48"/>
      <c r="P29" s="48"/>
      <c r="Q29" s="48"/>
    </row>
    <row r="30" spans="1:19" outlineLevel="1" x14ac:dyDescent="0.2">
      <c r="A30" s="125" t="s">
        <v>206</v>
      </c>
      <c r="B30" s="81">
        <v>0.72969504977999999</v>
      </c>
      <c r="C30" s="81">
        <v>26.683926397499999</v>
      </c>
      <c r="D30" s="29">
        <v>6.5469999999999999E-3</v>
      </c>
      <c r="E30" s="81">
        <v>1.1684185015999999</v>
      </c>
      <c r="F30" s="81">
        <v>42.490590386869997</v>
      </c>
      <c r="G30" s="29">
        <v>8.5690000000000002E-3</v>
      </c>
      <c r="H30" s="81">
        <v>2.0219999999999999E-3</v>
      </c>
      <c r="I30" s="48"/>
      <c r="J30" s="48"/>
      <c r="K30" s="48"/>
      <c r="L30" s="48"/>
      <c r="M30" s="48"/>
      <c r="N30" s="48"/>
      <c r="O30" s="48"/>
      <c r="P30" s="48"/>
      <c r="Q30" s="48"/>
    </row>
    <row r="31" spans="1:19" outlineLevel="1" x14ac:dyDescent="0.2">
      <c r="A31" s="125" t="s">
        <v>49</v>
      </c>
      <c r="B31" s="81">
        <v>2.5943609141600001</v>
      </c>
      <c r="C31" s="81">
        <v>94.872146525350004</v>
      </c>
      <c r="D31" s="29">
        <v>2.3279000000000001E-2</v>
      </c>
      <c r="E31" s="81">
        <v>2.5994475911900001</v>
      </c>
      <c r="F31" s="81">
        <v>94.531251156739998</v>
      </c>
      <c r="G31" s="29">
        <v>1.9064999999999999E-2</v>
      </c>
      <c r="H31" s="81">
        <v>-4.2139999999999999E-3</v>
      </c>
      <c r="I31" s="48"/>
      <c r="J31" s="48"/>
      <c r="K31" s="48"/>
      <c r="L31" s="48"/>
      <c r="M31" s="48"/>
      <c r="N31" s="48"/>
      <c r="O31" s="48"/>
      <c r="P31" s="48"/>
      <c r="Q31" s="48"/>
    </row>
    <row r="32" spans="1:19" outlineLevel="1" x14ac:dyDescent="0.2">
      <c r="A32" s="125" t="s">
        <v>186</v>
      </c>
      <c r="B32" s="81">
        <v>1.29466282646</v>
      </c>
      <c r="C32" s="81">
        <v>47.344007035689998</v>
      </c>
      <c r="D32" s="29">
        <v>1.1617000000000001E-2</v>
      </c>
      <c r="E32" s="81">
        <v>1.3161703907</v>
      </c>
      <c r="F32" s="81">
        <v>47.863720811169998</v>
      </c>
      <c r="G32" s="29">
        <v>9.6530000000000001E-3</v>
      </c>
      <c r="H32" s="81">
        <v>-1.964E-3</v>
      </c>
      <c r="I32" s="48"/>
      <c r="J32" s="48"/>
      <c r="K32" s="48"/>
      <c r="L32" s="48"/>
      <c r="M32" s="48"/>
      <c r="N32" s="48"/>
      <c r="O32" s="48"/>
      <c r="P32" s="48"/>
      <c r="Q32" s="48"/>
    </row>
    <row r="33" spans="1:17" outlineLevel="1" x14ac:dyDescent="0.2">
      <c r="A33" s="125" t="s">
        <v>211</v>
      </c>
      <c r="B33" s="81">
        <v>0.15384109593</v>
      </c>
      <c r="C33" s="81">
        <v>5.6257535006300001</v>
      </c>
      <c r="D33" s="29">
        <v>1.3799999999999999E-3</v>
      </c>
      <c r="E33" s="81">
        <v>0.14709159060999999</v>
      </c>
      <c r="F33" s="81">
        <v>5.3491180749599998</v>
      </c>
      <c r="G33" s="29">
        <v>1.0790000000000001E-3</v>
      </c>
      <c r="H33" s="81">
        <v>-3.0200000000000002E-4</v>
      </c>
      <c r="I33" s="48"/>
      <c r="J33" s="48"/>
      <c r="K33" s="48"/>
      <c r="L33" s="48"/>
      <c r="M33" s="48"/>
      <c r="N33" s="48"/>
      <c r="O33" s="48"/>
      <c r="P33" s="48"/>
      <c r="Q33" s="48"/>
    </row>
    <row r="34" spans="1:17" outlineLevel="1" x14ac:dyDescent="0.2">
      <c r="A34" s="125" t="s">
        <v>210</v>
      </c>
      <c r="B34" s="81">
        <v>0.96123345359000001</v>
      </c>
      <c r="C34" s="81">
        <v>35.150961670740003</v>
      </c>
      <c r="D34" s="29">
        <v>8.6250000000000007E-3</v>
      </c>
      <c r="E34" s="81">
        <v>0.94029179327000001</v>
      </c>
      <c r="F34" s="81">
        <v>34.194557324409999</v>
      </c>
      <c r="G34" s="29">
        <v>6.8960000000000002E-3</v>
      </c>
      <c r="H34" s="81">
        <v>-1.7290000000000001E-3</v>
      </c>
      <c r="I34" s="48"/>
      <c r="J34" s="48"/>
      <c r="K34" s="48"/>
      <c r="L34" s="48"/>
      <c r="M34" s="48"/>
      <c r="N34" s="48"/>
      <c r="O34" s="48"/>
      <c r="P34" s="48"/>
      <c r="Q34" s="48"/>
    </row>
    <row r="35" spans="1:17" outlineLevel="1" x14ac:dyDescent="0.2">
      <c r="A35" s="125" t="s">
        <v>117</v>
      </c>
      <c r="B35" s="81">
        <v>3.8329188490199999</v>
      </c>
      <c r="C35" s="81">
        <v>140.16447622246</v>
      </c>
      <c r="D35" s="29">
        <v>3.4391999999999999E-2</v>
      </c>
      <c r="E35" s="81">
        <v>2.3582245020900001</v>
      </c>
      <c r="F35" s="81">
        <v>85.758956420529998</v>
      </c>
      <c r="G35" s="29">
        <v>1.7295999999999999E-2</v>
      </c>
      <c r="H35" s="81">
        <v>-1.7097000000000001E-2</v>
      </c>
      <c r="I35" s="48"/>
      <c r="J35" s="48"/>
      <c r="K35" s="48"/>
      <c r="L35" s="48"/>
      <c r="M35" s="48"/>
      <c r="N35" s="48"/>
      <c r="O35" s="48"/>
      <c r="P35" s="48"/>
      <c r="Q35" s="48"/>
    </row>
    <row r="36" spans="1:17" outlineLevel="1" x14ac:dyDescent="0.2">
      <c r="A36" s="125" t="s">
        <v>95</v>
      </c>
      <c r="B36" s="81">
        <v>0.28645216280000002</v>
      </c>
      <c r="C36" s="81">
        <v>10.4751545607</v>
      </c>
      <c r="D36" s="29">
        <v>2.5699999999999998E-3</v>
      </c>
      <c r="E36" s="81">
        <v>0.27257735744</v>
      </c>
      <c r="F36" s="81">
        <v>9.9125209228099997</v>
      </c>
      <c r="G36" s="29">
        <v>1.9989999999999999E-3</v>
      </c>
      <c r="H36" s="81">
        <v>-5.71E-4</v>
      </c>
      <c r="I36" s="48"/>
      <c r="J36" s="48"/>
      <c r="K36" s="48"/>
      <c r="L36" s="48"/>
      <c r="M36" s="48"/>
      <c r="N36" s="48"/>
      <c r="O36" s="48"/>
      <c r="P36" s="48"/>
      <c r="Q36" s="48"/>
    </row>
    <row r="37" spans="1:17" x14ac:dyDescent="0.2">
      <c r="B37" s="64"/>
      <c r="C37" s="64"/>
      <c r="D37" s="35"/>
      <c r="E37" s="64"/>
      <c r="F37" s="64"/>
      <c r="G37" s="35"/>
      <c r="H37" s="64"/>
      <c r="I37" s="48"/>
      <c r="J37" s="48"/>
      <c r="K37" s="48"/>
      <c r="L37" s="48"/>
      <c r="M37" s="48"/>
      <c r="N37" s="48"/>
      <c r="O37" s="48"/>
      <c r="P37" s="48"/>
      <c r="Q37" s="48"/>
    </row>
    <row r="38" spans="1:17" x14ac:dyDescent="0.2">
      <c r="B38" s="64"/>
      <c r="C38" s="64"/>
      <c r="D38" s="35"/>
      <c r="E38" s="64"/>
      <c r="F38" s="64"/>
      <c r="G38" s="35"/>
      <c r="H38" s="64"/>
      <c r="I38" s="48"/>
      <c r="J38" s="48"/>
      <c r="K38" s="48"/>
      <c r="L38" s="48"/>
      <c r="M38" s="48"/>
      <c r="N38" s="48"/>
      <c r="O38" s="48"/>
      <c r="P38" s="48"/>
      <c r="Q38" s="48"/>
    </row>
    <row r="39" spans="1:17" x14ac:dyDescent="0.2">
      <c r="B39" s="64"/>
      <c r="C39" s="64"/>
      <c r="D39" s="35"/>
      <c r="E39" s="64"/>
      <c r="F39" s="64"/>
      <c r="G39" s="35"/>
      <c r="H39" s="64"/>
      <c r="I39" s="48"/>
      <c r="J39" s="48"/>
      <c r="K39" s="48"/>
      <c r="L39" s="48"/>
      <c r="M39" s="48"/>
      <c r="N39" s="48"/>
      <c r="O39" s="48"/>
      <c r="P39" s="48"/>
      <c r="Q39" s="48"/>
    </row>
    <row r="40" spans="1:17" x14ac:dyDescent="0.2">
      <c r="B40" s="64"/>
      <c r="C40" s="64"/>
      <c r="D40" s="35"/>
      <c r="E40" s="64"/>
      <c r="F40" s="64"/>
      <c r="G40" s="35"/>
      <c r="H40" s="64"/>
      <c r="I40" s="48"/>
      <c r="J40" s="48"/>
      <c r="K40" s="48"/>
      <c r="L40" s="48"/>
      <c r="M40" s="48"/>
      <c r="N40" s="48"/>
      <c r="O40" s="48"/>
      <c r="P40" s="48"/>
      <c r="Q40" s="48"/>
    </row>
    <row r="41" spans="1:17" x14ac:dyDescent="0.2">
      <c r="B41" s="64"/>
      <c r="C41" s="64"/>
      <c r="D41" s="35"/>
      <c r="E41" s="64"/>
      <c r="F41" s="64"/>
      <c r="G41" s="35"/>
      <c r="H41" s="64"/>
      <c r="I41" s="48"/>
      <c r="J41" s="48"/>
      <c r="K41" s="48"/>
      <c r="L41" s="48"/>
      <c r="M41" s="48"/>
      <c r="N41" s="48"/>
      <c r="O41" s="48"/>
      <c r="P41" s="48"/>
      <c r="Q41" s="48"/>
    </row>
    <row r="42" spans="1:17" x14ac:dyDescent="0.2">
      <c r="B42" s="64"/>
      <c r="C42" s="64"/>
      <c r="D42" s="35"/>
      <c r="E42" s="64"/>
      <c r="F42" s="64"/>
      <c r="G42" s="35"/>
      <c r="H42" s="64"/>
      <c r="I42" s="48"/>
      <c r="J42" s="48"/>
      <c r="K42" s="48"/>
      <c r="L42" s="48"/>
      <c r="M42" s="48"/>
      <c r="N42" s="48"/>
      <c r="O42" s="48"/>
      <c r="P42" s="48"/>
      <c r="Q42" s="48"/>
    </row>
    <row r="43" spans="1:17" x14ac:dyDescent="0.2">
      <c r="B43" s="64"/>
      <c r="C43" s="64"/>
      <c r="D43" s="35"/>
      <c r="E43" s="64"/>
      <c r="F43" s="64"/>
      <c r="G43" s="35"/>
      <c r="H43" s="64"/>
      <c r="I43" s="48"/>
      <c r="J43" s="48"/>
      <c r="K43" s="48"/>
      <c r="L43" s="48"/>
      <c r="M43" s="48"/>
      <c r="N43" s="48"/>
      <c r="O43" s="48"/>
      <c r="P43" s="48"/>
      <c r="Q43" s="48"/>
    </row>
    <row r="44" spans="1:17" x14ac:dyDescent="0.2">
      <c r="B44" s="64"/>
      <c r="C44" s="64"/>
      <c r="D44" s="35"/>
      <c r="E44" s="64"/>
      <c r="F44" s="64"/>
      <c r="G44" s="35"/>
      <c r="H44" s="64"/>
      <c r="I44" s="48"/>
      <c r="J44" s="48"/>
      <c r="K44" s="48"/>
      <c r="L44" s="48"/>
      <c r="M44" s="48"/>
      <c r="N44" s="48"/>
      <c r="O44" s="48"/>
      <c r="P44" s="48"/>
      <c r="Q44" s="48"/>
    </row>
    <row r="45" spans="1:17" x14ac:dyDescent="0.2">
      <c r="B45" s="64"/>
      <c r="C45" s="64"/>
      <c r="D45" s="35"/>
      <c r="E45" s="64"/>
      <c r="F45" s="64"/>
      <c r="G45" s="35"/>
      <c r="H45" s="64"/>
      <c r="I45" s="48"/>
      <c r="J45" s="48"/>
      <c r="K45" s="48"/>
      <c r="L45" s="48"/>
      <c r="M45" s="48"/>
      <c r="N45" s="48"/>
      <c r="O45" s="48"/>
      <c r="P45" s="48"/>
      <c r="Q45" s="48"/>
    </row>
    <row r="46" spans="1:17" x14ac:dyDescent="0.2">
      <c r="B46" s="64"/>
      <c r="C46" s="64"/>
      <c r="D46" s="35"/>
      <c r="E46" s="64"/>
      <c r="F46" s="64"/>
      <c r="G46" s="35"/>
      <c r="H46" s="64"/>
      <c r="I46" s="48"/>
      <c r="J46" s="48"/>
      <c r="K46" s="48"/>
      <c r="L46" s="48"/>
      <c r="M46" s="48"/>
      <c r="N46" s="48"/>
      <c r="O46" s="48"/>
      <c r="P46" s="48"/>
      <c r="Q46" s="48"/>
    </row>
    <row r="47" spans="1:17" x14ac:dyDescent="0.2">
      <c r="B47" s="64"/>
      <c r="C47" s="64"/>
      <c r="D47" s="35"/>
      <c r="E47" s="64"/>
      <c r="F47" s="64"/>
      <c r="G47" s="35"/>
      <c r="H47" s="64"/>
      <c r="I47" s="48"/>
      <c r="J47" s="48"/>
      <c r="K47" s="48"/>
      <c r="L47" s="48"/>
      <c r="M47" s="48"/>
      <c r="N47" s="48"/>
      <c r="O47" s="48"/>
      <c r="P47" s="48"/>
      <c r="Q47" s="48"/>
    </row>
    <row r="48" spans="1:17" x14ac:dyDescent="0.2">
      <c r="B48" s="64"/>
      <c r="C48" s="64"/>
      <c r="D48" s="35"/>
      <c r="E48" s="64"/>
      <c r="F48" s="64"/>
      <c r="G48" s="35"/>
      <c r="H48" s="64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64"/>
      <c r="C49" s="64"/>
      <c r="D49" s="35"/>
      <c r="E49" s="64"/>
      <c r="F49" s="64"/>
      <c r="G49" s="35"/>
      <c r="H49" s="64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64"/>
      <c r="C50" s="64"/>
      <c r="D50" s="35"/>
      <c r="E50" s="64"/>
      <c r="F50" s="64"/>
      <c r="G50" s="35"/>
      <c r="H50" s="64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64"/>
      <c r="C51" s="64"/>
      <c r="D51" s="35"/>
      <c r="E51" s="64"/>
      <c r="F51" s="64"/>
      <c r="G51" s="35"/>
      <c r="H51" s="64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64"/>
      <c r="C52" s="64"/>
      <c r="D52" s="35"/>
      <c r="E52" s="64"/>
      <c r="F52" s="64"/>
      <c r="G52" s="35"/>
      <c r="H52" s="64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64"/>
      <c r="C53" s="64"/>
      <c r="D53" s="35"/>
      <c r="E53" s="64"/>
      <c r="F53" s="64"/>
      <c r="G53" s="35"/>
      <c r="H53" s="64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64"/>
      <c r="C54" s="64"/>
      <c r="D54" s="35"/>
      <c r="E54" s="64"/>
      <c r="F54" s="64"/>
      <c r="G54" s="35"/>
      <c r="H54" s="64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64"/>
      <c r="C55" s="64"/>
      <c r="D55" s="35"/>
      <c r="E55" s="64"/>
      <c r="F55" s="64"/>
      <c r="G55" s="35"/>
      <c r="H55" s="64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64"/>
      <c r="C56" s="64"/>
      <c r="D56" s="35"/>
      <c r="E56" s="64"/>
      <c r="F56" s="64"/>
      <c r="G56" s="35"/>
      <c r="H56" s="64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64"/>
      <c r="C57" s="64"/>
      <c r="D57" s="35"/>
      <c r="E57" s="64"/>
      <c r="F57" s="64"/>
      <c r="G57" s="35"/>
      <c r="H57" s="64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64"/>
      <c r="C58" s="64"/>
      <c r="D58" s="35"/>
      <c r="E58" s="64"/>
      <c r="F58" s="64"/>
      <c r="G58" s="35"/>
      <c r="H58" s="64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64"/>
      <c r="C59" s="64"/>
      <c r="D59" s="35"/>
      <c r="E59" s="64"/>
      <c r="F59" s="64"/>
      <c r="G59" s="35"/>
      <c r="H59" s="64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64"/>
      <c r="C60" s="64"/>
      <c r="D60" s="35"/>
      <c r="E60" s="64"/>
      <c r="F60" s="64"/>
      <c r="G60" s="35"/>
      <c r="H60" s="64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64"/>
      <c r="C61" s="64"/>
      <c r="D61" s="35"/>
      <c r="E61" s="64"/>
      <c r="F61" s="64"/>
      <c r="G61" s="35"/>
      <c r="H61" s="64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64"/>
      <c r="C62" s="64"/>
      <c r="D62" s="35"/>
      <c r="E62" s="64"/>
      <c r="F62" s="64"/>
      <c r="G62" s="35"/>
      <c r="H62" s="64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64"/>
      <c r="C63" s="64"/>
      <c r="D63" s="35"/>
      <c r="E63" s="64"/>
      <c r="F63" s="64"/>
      <c r="G63" s="35"/>
      <c r="H63" s="64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64"/>
      <c r="C64" s="64"/>
      <c r="D64" s="35"/>
      <c r="E64" s="64"/>
      <c r="F64" s="64"/>
      <c r="G64" s="35"/>
      <c r="H64" s="64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64"/>
      <c r="C65" s="64"/>
      <c r="D65" s="35"/>
      <c r="E65" s="64"/>
      <c r="F65" s="64"/>
      <c r="G65" s="35"/>
      <c r="H65" s="64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64"/>
      <c r="C66" s="64"/>
      <c r="D66" s="35"/>
      <c r="E66" s="64"/>
      <c r="F66" s="64"/>
      <c r="G66" s="35"/>
      <c r="H66" s="64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64"/>
      <c r="C67" s="64"/>
      <c r="D67" s="35"/>
      <c r="E67" s="64"/>
      <c r="F67" s="64"/>
      <c r="G67" s="35"/>
      <c r="H67" s="64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64"/>
      <c r="C68" s="64"/>
      <c r="D68" s="35"/>
      <c r="E68" s="64"/>
      <c r="F68" s="64"/>
      <c r="G68" s="35"/>
      <c r="H68" s="64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64"/>
      <c r="C69" s="64"/>
      <c r="D69" s="35"/>
      <c r="E69" s="64"/>
      <c r="F69" s="64"/>
      <c r="G69" s="35"/>
      <c r="H69" s="64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64"/>
      <c r="C70" s="64"/>
      <c r="D70" s="35"/>
      <c r="E70" s="64"/>
      <c r="F70" s="64"/>
      <c r="G70" s="35"/>
      <c r="H70" s="64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64"/>
      <c r="C71" s="64"/>
      <c r="D71" s="35"/>
      <c r="E71" s="64"/>
      <c r="F71" s="64"/>
      <c r="G71" s="35"/>
      <c r="H71" s="64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64"/>
      <c r="C72" s="64"/>
      <c r="D72" s="35"/>
      <c r="E72" s="64"/>
      <c r="F72" s="64"/>
      <c r="G72" s="35"/>
      <c r="H72" s="64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64"/>
      <c r="C73" s="64"/>
      <c r="D73" s="35"/>
      <c r="E73" s="64"/>
      <c r="F73" s="64"/>
      <c r="G73" s="35"/>
      <c r="H73" s="64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64"/>
      <c r="C74" s="64"/>
      <c r="D74" s="35"/>
      <c r="E74" s="64"/>
      <c r="F74" s="64"/>
      <c r="G74" s="35"/>
      <c r="H74" s="64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64"/>
      <c r="C75" s="64"/>
      <c r="D75" s="35"/>
      <c r="E75" s="64"/>
      <c r="F75" s="64"/>
      <c r="G75" s="35"/>
      <c r="H75" s="64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64"/>
      <c r="C76" s="64"/>
      <c r="D76" s="35"/>
      <c r="E76" s="64"/>
      <c r="F76" s="64"/>
      <c r="G76" s="35"/>
      <c r="H76" s="64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64"/>
      <c r="C77" s="64"/>
      <c r="D77" s="35"/>
      <c r="E77" s="64"/>
      <c r="F77" s="64"/>
      <c r="G77" s="35"/>
      <c r="H77" s="64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64"/>
      <c r="C78" s="64"/>
      <c r="D78" s="35"/>
      <c r="E78" s="64"/>
      <c r="F78" s="64"/>
      <c r="G78" s="35"/>
      <c r="H78" s="64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64"/>
      <c r="C79" s="64"/>
      <c r="D79" s="35"/>
      <c r="E79" s="64"/>
      <c r="F79" s="64"/>
      <c r="G79" s="35"/>
      <c r="H79" s="64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64"/>
      <c r="C80" s="64"/>
      <c r="D80" s="35"/>
      <c r="E80" s="64"/>
      <c r="F80" s="64"/>
      <c r="G80" s="35"/>
      <c r="H80" s="64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64"/>
      <c r="C81" s="64"/>
      <c r="D81" s="35"/>
      <c r="E81" s="64"/>
      <c r="F81" s="64"/>
      <c r="G81" s="35"/>
      <c r="H81" s="64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64"/>
      <c r="C82" s="64"/>
      <c r="D82" s="35"/>
      <c r="E82" s="64"/>
      <c r="F82" s="64"/>
      <c r="G82" s="35"/>
      <c r="H82" s="64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64"/>
      <c r="C83" s="64"/>
      <c r="D83" s="35"/>
      <c r="E83" s="64"/>
      <c r="F83" s="64"/>
      <c r="G83" s="35"/>
      <c r="H83" s="64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64"/>
      <c r="C84" s="64"/>
      <c r="D84" s="35"/>
      <c r="E84" s="64"/>
      <c r="F84" s="64"/>
      <c r="G84" s="35"/>
      <c r="H84" s="64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64"/>
      <c r="C85" s="64"/>
      <c r="D85" s="35"/>
      <c r="E85" s="64"/>
      <c r="F85" s="64"/>
      <c r="G85" s="35"/>
      <c r="H85" s="64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64"/>
      <c r="C86" s="64"/>
      <c r="D86" s="35"/>
      <c r="E86" s="64"/>
      <c r="F86" s="64"/>
      <c r="G86" s="35"/>
      <c r="H86" s="64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64"/>
      <c r="C87" s="64"/>
      <c r="D87" s="35"/>
      <c r="E87" s="64"/>
      <c r="F87" s="64"/>
      <c r="G87" s="35"/>
      <c r="H87" s="64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64"/>
      <c r="C88" s="64"/>
      <c r="D88" s="35"/>
      <c r="E88" s="64"/>
      <c r="F88" s="64"/>
      <c r="G88" s="35"/>
      <c r="H88" s="64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64"/>
      <c r="C89" s="64"/>
      <c r="D89" s="35"/>
      <c r="E89" s="64"/>
      <c r="F89" s="64"/>
      <c r="G89" s="35"/>
      <c r="H89" s="64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64"/>
      <c r="C90" s="64"/>
      <c r="D90" s="35"/>
      <c r="E90" s="64"/>
      <c r="F90" s="64"/>
      <c r="G90" s="35"/>
      <c r="H90" s="64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64"/>
      <c r="C91" s="64"/>
      <c r="D91" s="35"/>
      <c r="E91" s="64"/>
      <c r="F91" s="64"/>
      <c r="G91" s="35"/>
      <c r="H91" s="64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64"/>
      <c r="C92" s="64"/>
      <c r="D92" s="35"/>
      <c r="E92" s="64"/>
      <c r="F92" s="64"/>
      <c r="G92" s="35"/>
      <c r="H92" s="64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64"/>
      <c r="C93" s="64"/>
      <c r="D93" s="35"/>
      <c r="E93" s="64"/>
      <c r="F93" s="64"/>
      <c r="G93" s="35"/>
      <c r="H93" s="64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64"/>
      <c r="C94" s="64"/>
      <c r="D94" s="35"/>
      <c r="E94" s="64"/>
      <c r="F94" s="64"/>
      <c r="G94" s="35"/>
      <c r="H94" s="64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64"/>
      <c r="C95" s="64"/>
      <c r="D95" s="35"/>
      <c r="E95" s="64"/>
      <c r="F95" s="64"/>
      <c r="G95" s="35"/>
      <c r="H95" s="64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64"/>
      <c r="C96" s="64"/>
      <c r="D96" s="35"/>
      <c r="E96" s="64"/>
      <c r="F96" s="64"/>
      <c r="G96" s="35"/>
      <c r="H96" s="64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64"/>
      <c r="C97" s="64"/>
      <c r="D97" s="35"/>
      <c r="E97" s="64"/>
      <c r="F97" s="64"/>
      <c r="G97" s="35"/>
      <c r="H97" s="64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64"/>
      <c r="C98" s="64"/>
      <c r="D98" s="35"/>
      <c r="E98" s="64"/>
      <c r="F98" s="64"/>
      <c r="G98" s="35"/>
      <c r="H98" s="64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64"/>
      <c r="C99" s="64"/>
      <c r="D99" s="35"/>
      <c r="E99" s="64"/>
      <c r="F99" s="64"/>
      <c r="G99" s="35"/>
      <c r="H99" s="64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64"/>
      <c r="C100" s="64"/>
      <c r="D100" s="35"/>
      <c r="E100" s="64"/>
      <c r="F100" s="64"/>
      <c r="G100" s="35"/>
      <c r="H100" s="64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64"/>
      <c r="C101" s="64"/>
      <c r="D101" s="35"/>
      <c r="E101" s="64"/>
      <c r="F101" s="64"/>
      <c r="G101" s="35"/>
      <c r="H101" s="64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64"/>
      <c r="C102" s="64"/>
      <c r="D102" s="35"/>
      <c r="E102" s="64"/>
      <c r="F102" s="64"/>
      <c r="G102" s="35"/>
      <c r="H102" s="64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64"/>
      <c r="C103" s="64"/>
      <c r="D103" s="35"/>
      <c r="E103" s="64"/>
      <c r="F103" s="64"/>
      <c r="G103" s="35"/>
      <c r="H103" s="64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64"/>
      <c r="C104" s="64"/>
      <c r="D104" s="35"/>
      <c r="E104" s="64"/>
      <c r="F104" s="64"/>
      <c r="G104" s="35"/>
      <c r="H104" s="64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64"/>
      <c r="C105" s="64"/>
      <c r="D105" s="35"/>
      <c r="E105" s="64"/>
      <c r="F105" s="64"/>
      <c r="G105" s="35"/>
      <c r="H105" s="64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64"/>
      <c r="C106" s="64"/>
      <c r="D106" s="35"/>
      <c r="E106" s="64"/>
      <c r="F106" s="64"/>
      <c r="G106" s="35"/>
      <c r="H106" s="64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64"/>
      <c r="C107" s="64"/>
      <c r="D107" s="35"/>
      <c r="E107" s="64"/>
      <c r="F107" s="64"/>
      <c r="G107" s="35"/>
      <c r="H107" s="64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64"/>
      <c r="C108" s="64"/>
      <c r="D108" s="35"/>
      <c r="E108" s="64"/>
      <c r="F108" s="64"/>
      <c r="G108" s="35"/>
      <c r="H108" s="64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64"/>
      <c r="C109" s="64"/>
      <c r="D109" s="35"/>
      <c r="E109" s="64"/>
      <c r="F109" s="64"/>
      <c r="G109" s="35"/>
      <c r="H109" s="64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64"/>
      <c r="C110" s="64"/>
      <c r="D110" s="35"/>
      <c r="E110" s="64"/>
      <c r="F110" s="64"/>
      <c r="G110" s="35"/>
      <c r="H110" s="64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64"/>
      <c r="C111" s="64"/>
      <c r="D111" s="35"/>
      <c r="E111" s="64"/>
      <c r="F111" s="64"/>
      <c r="G111" s="35"/>
      <c r="H111" s="64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64"/>
      <c r="C112" s="64"/>
      <c r="D112" s="35"/>
      <c r="E112" s="64"/>
      <c r="F112" s="64"/>
      <c r="G112" s="35"/>
      <c r="H112" s="64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64"/>
      <c r="C113" s="64"/>
      <c r="D113" s="35"/>
      <c r="E113" s="64"/>
      <c r="F113" s="64"/>
      <c r="G113" s="35"/>
      <c r="H113" s="64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64"/>
      <c r="C114" s="64"/>
      <c r="D114" s="35"/>
      <c r="E114" s="64"/>
      <c r="F114" s="64"/>
      <c r="G114" s="35"/>
      <c r="H114" s="64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64"/>
      <c r="C115" s="64"/>
      <c r="D115" s="35"/>
      <c r="E115" s="64"/>
      <c r="F115" s="64"/>
      <c r="G115" s="35"/>
      <c r="H115" s="64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64"/>
      <c r="C116" s="64"/>
      <c r="D116" s="35"/>
      <c r="E116" s="64"/>
      <c r="F116" s="64"/>
      <c r="G116" s="35"/>
      <c r="H116" s="64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64"/>
      <c r="C117" s="64"/>
      <c r="D117" s="35"/>
      <c r="E117" s="64"/>
      <c r="F117" s="64"/>
      <c r="G117" s="35"/>
      <c r="H117" s="64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64"/>
      <c r="C118" s="64"/>
      <c r="D118" s="35"/>
      <c r="E118" s="64"/>
      <c r="F118" s="64"/>
      <c r="G118" s="35"/>
      <c r="H118" s="64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64"/>
      <c r="C119" s="64"/>
      <c r="D119" s="35"/>
      <c r="E119" s="64"/>
      <c r="F119" s="64"/>
      <c r="G119" s="35"/>
      <c r="H119" s="64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64"/>
      <c r="C120" s="64"/>
      <c r="D120" s="35"/>
      <c r="E120" s="64"/>
      <c r="F120" s="64"/>
      <c r="G120" s="35"/>
      <c r="H120" s="64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64"/>
      <c r="C121" s="64"/>
      <c r="D121" s="35"/>
      <c r="E121" s="64"/>
      <c r="F121" s="64"/>
      <c r="G121" s="35"/>
      <c r="H121" s="64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64"/>
      <c r="C122" s="64"/>
      <c r="D122" s="35"/>
      <c r="E122" s="64"/>
      <c r="F122" s="64"/>
      <c r="G122" s="35"/>
      <c r="H122" s="64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64"/>
      <c r="C123" s="64"/>
      <c r="D123" s="35"/>
      <c r="E123" s="64"/>
      <c r="F123" s="64"/>
      <c r="G123" s="35"/>
      <c r="H123" s="64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64"/>
      <c r="C124" s="64"/>
      <c r="D124" s="35"/>
      <c r="E124" s="64"/>
      <c r="F124" s="64"/>
      <c r="G124" s="35"/>
      <c r="H124" s="64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64"/>
      <c r="C125" s="64"/>
      <c r="D125" s="35"/>
      <c r="E125" s="64"/>
      <c r="F125" s="64"/>
      <c r="G125" s="35"/>
      <c r="H125" s="64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64"/>
      <c r="C126" s="64"/>
      <c r="D126" s="35"/>
      <c r="E126" s="64"/>
      <c r="F126" s="64"/>
      <c r="G126" s="35"/>
      <c r="H126" s="64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64"/>
      <c r="C127" s="64"/>
      <c r="D127" s="35"/>
      <c r="E127" s="64"/>
      <c r="F127" s="64"/>
      <c r="G127" s="35"/>
      <c r="H127" s="64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64"/>
      <c r="C128" s="64"/>
      <c r="D128" s="35"/>
      <c r="E128" s="64"/>
      <c r="F128" s="64"/>
      <c r="G128" s="35"/>
      <c r="H128" s="64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64"/>
      <c r="C129" s="64"/>
      <c r="D129" s="35"/>
      <c r="E129" s="64"/>
      <c r="F129" s="64"/>
      <c r="G129" s="35"/>
      <c r="H129" s="64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64"/>
      <c r="C130" s="64"/>
      <c r="D130" s="35"/>
      <c r="E130" s="64"/>
      <c r="F130" s="64"/>
      <c r="G130" s="35"/>
      <c r="H130" s="64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64"/>
      <c r="C131" s="64"/>
      <c r="D131" s="35"/>
      <c r="E131" s="64"/>
      <c r="F131" s="64"/>
      <c r="G131" s="35"/>
      <c r="H131" s="64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64"/>
      <c r="C132" s="64"/>
      <c r="D132" s="35"/>
      <c r="E132" s="64"/>
      <c r="F132" s="64"/>
      <c r="G132" s="35"/>
      <c r="H132" s="64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64"/>
      <c r="C133" s="64"/>
      <c r="D133" s="35"/>
      <c r="E133" s="64"/>
      <c r="F133" s="64"/>
      <c r="G133" s="35"/>
      <c r="H133" s="64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64"/>
      <c r="C134" s="64"/>
      <c r="D134" s="35"/>
      <c r="E134" s="64"/>
      <c r="F134" s="64"/>
      <c r="G134" s="35"/>
      <c r="H134" s="64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64"/>
      <c r="C135" s="64"/>
      <c r="D135" s="35"/>
      <c r="E135" s="64"/>
      <c r="F135" s="64"/>
      <c r="G135" s="35"/>
      <c r="H135" s="64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64"/>
      <c r="C136" s="64"/>
      <c r="D136" s="35"/>
      <c r="E136" s="64"/>
      <c r="F136" s="64"/>
      <c r="G136" s="35"/>
      <c r="H136" s="64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64"/>
      <c r="C137" s="64"/>
      <c r="D137" s="35"/>
      <c r="E137" s="64"/>
      <c r="F137" s="64"/>
      <c r="G137" s="35"/>
      <c r="H137" s="64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64"/>
      <c r="C138" s="64"/>
      <c r="D138" s="35"/>
      <c r="E138" s="64"/>
      <c r="F138" s="64"/>
      <c r="G138" s="35"/>
      <c r="H138" s="64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64"/>
      <c r="C139" s="64"/>
      <c r="D139" s="35"/>
      <c r="E139" s="64"/>
      <c r="F139" s="64"/>
      <c r="G139" s="35"/>
      <c r="H139" s="64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64"/>
      <c r="C140" s="64"/>
      <c r="D140" s="35"/>
      <c r="E140" s="64"/>
      <c r="F140" s="64"/>
      <c r="G140" s="35"/>
      <c r="H140" s="64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64"/>
      <c r="C141" s="64"/>
      <c r="D141" s="35"/>
      <c r="E141" s="64"/>
      <c r="F141" s="64"/>
      <c r="G141" s="35"/>
      <c r="H141" s="64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64"/>
      <c r="C142" s="64"/>
      <c r="D142" s="35"/>
      <c r="E142" s="64"/>
      <c r="F142" s="64"/>
      <c r="G142" s="35"/>
      <c r="H142" s="64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64"/>
      <c r="C143" s="64"/>
      <c r="D143" s="35"/>
      <c r="E143" s="64"/>
      <c r="F143" s="64"/>
      <c r="G143" s="35"/>
      <c r="H143" s="64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64"/>
      <c r="C144" s="64"/>
      <c r="D144" s="35"/>
      <c r="E144" s="64"/>
      <c r="F144" s="64"/>
      <c r="G144" s="35"/>
      <c r="H144" s="64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64"/>
      <c r="C145" s="64"/>
      <c r="D145" s="35"/>
      <c r="E145" s="64"/>
      <c r="F145" s="64"/>
      <c r="G145" s="35"/>
      <c r="H145" s="64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64"/>
      <c r="C146" s="64"/>
      <c r="D146" s="35"/>
      <c r="E146" s="64"/>
      <c r="F146" s="64"/>
      <c r="G146" s="35"/>
      <c r="H146" s="64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64"/>
      <c r="C147" s="64"/>
      <c r="D147" s="35"/>
      <c r="E147" s="64"/>
      <c r="F147" s="64"/>
      <c r="G147" s="35"/>
      <c r="H147" s="64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64"/>
      <c r="C148" s="64"/>
      <c r="D148" s="35"/>
      <c r="E148" s="64"/>
      <c r="F148" s="64"/>
      <c r="G148" s="35"/>
      <c r="H148" s="64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64"/>
      <c r="C149" s="64"/>
      <c r="D149" s="35"/>
      <c r="E149" s="64"/>
      <c r="F149" s="64"/>
      <c r="G149" s="35"/>
      <c r="H149" s="64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64"/>
      <c r="C150" s="64"/>
      <c r="D150" s="35"/>
      <c r="E150" s="64"/>
      <c r="F150" s="64"/>
      <c r="G150" s="35"/>
      <c r="H150" s="64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64"/>
      <c r="C151" s="64"/>
      <c r="D151" s="35"/>
      <c r="E151" s="64"/>
      <c r="F151" s="64"/>
      <c r="G151" s="35"/>
      <c r="H151" s="64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64"/>
      <c r="C152" s="64"/>
      <c r="D152" s="35"/>
      <c r="E152" s="64"/>
      <c r="F152" s="64"/>
      <c r="G152" s="35"/>
      <c r="H152" s="64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64"/>
      <c r="C153" s="64"/>
      <c r="D153" s="35"/>
      <c r="E153" s="64"/>
      <c r="F153" s="64"/>
      <c r="G153" s="35"/>
      <c r="H153" s="64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64"/>
      <c r="C154" s="64"/>
      <c r="D154" s="35"/>
      <c r="E154" s="64"/>
      <c r="F154" s="64"/>
      <c r="G154" s="35"/>
      <c r="H154" s="64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64"/>
      <c r="C155" s="64"/>
      <c r="D155" s="35"/>
      <c r="E155" s="64"/>
      <c r="F155" s="64"/>
      <c r="G155" s="35"/>
      <c r="H155" s="64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64"/>
      <c r="C156" s="64"/>
      <c r="D156" s="35"/>
      <c r="E156" s="64"/>
      <c r="F156" s="64"/>
      <c r="G156" s="35"/>
      <c r="H156" s="64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64"/>
      <c r="C157" s="64"/>
      <c r="D157" s="35"/>
      <c r="E157" s="64"/>
      <c r="F157" s="64"/>
      <c r="G157" s="35"/>
      <c r="H157" s="64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64"/>
      <c r="C158" s="64"/>
      <c r="D158" s="35"/>
      <c r="E158" s="64"/>
      <c r="F158" s="64"/>
      <c r="G158" s="35"/>
      <c r="H158" s="64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64"/>
      <c r="C159" s="64"/>
      <c r="D159" s="35"/>
      <c r="E159" s="64"/>
      <c r="F159" s="64"/>
      <c r="G159" s="35"/>
      <c r="H159" s="64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64"/>
      <c r="C160" s="64"/>
      <c r="D160" s="35"/>
      <c r="E160" s="64"/>
      <c r="F160" s="64"/>
      <c r="G160" s="35"/>
      <c r="H160" s="64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64"/>
      <c r="C161" s="64"/>
      <c r="D161" s="35"/>
      <c r="E161" s="64"/>
      <c r="F161" s="64"/>
      <c r="G161" s="35"/>
      <c r="H161" s="64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64"/>
      <c r="C162" s="64"/>
      <c r="D162" s="35"/>
      <c r="E162" s="64"/>
      <c r="F162" s="64"/>
      <c r="G162" s="35"/>
      <c r="H162" s="64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64"/>
      <c r="C163" s="64"/>
      <c r="D163" s="35"/>
      <c r="E163" s="64"/>
      <c r="F163" s="64"/>
      <c r="G163" s="35"/>
      <c r="H163" s="64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64"/>
      <c r="C164" s="64"/>
      <c r="D164" s="35"/>
      <c r="E164" s="64"/>
      <c r="F164" s="64"/>
      <c r="G164" s="35"/>
      <c r="H164" s="64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64"/>
      <c r="C165" s="64"/>
      <c r="D165" s="35"/>
      <c r="E165" s="64"/>
      <c r="F165" s="64"/>
      <c r="G165" s="35"/>
      <c r="H165" s="64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64"/>
      <c r="C166" s="64"/>
      <c r="D166" s="35"/>
      <c r="E166" s="64"/>
      <c r="F166" s="64"/>
      <c r="G166" s="35"/>
      <c r="H166" s="64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64"/>
      <c r="C167" s="64"/>
      <c r="D167" s="35"/>
      <c r="E167" s="64"/>
      <c r="F167" s="64"/>
      <c r="G167" s="35"/>
      <c r="H167" s="64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64"/>
      <c r="C168" s="64"/>
      <c r="D168" s="35"/>
      <c r="E168" s="64"/>
      <c r="F168" s="64"/>
      <c r="G168" s="35"/>
      <c r="H168" s="64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64"/>
      <c r="C169" s="64"/>
      <c r="D169" s="35"/>
      <c r="E169" s="64"/>
      <c r="F169" s="64"/>
      <c r="G169" s="35"/>
      <c r="H169" s="64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64"/>
      <c r="C170" s="64"/>
      <c r="D170" s="35"/>
      <c r="E170" s="64"/>
      <c r="F170" s="64"/>
      <c r="G170" s="35"/>
      <c r="H170" s="64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64"/>
      <c r="C171" s="64"/>
      <c r="D171" s="35"/>
      <c r="E171" s="64"/>
      <c r="F171" s="64"/>
      <c r="G171" s="35"/>
      <c r="H171" s="64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64"/>
      <c r="C172" s="64"/>
      <c r="D172" s="35"/>
      <c r="E172" s="64"/>
      <c r="F172" s="64"/>
      <c r="G172" s="35"/>
      <c r="H172" s="64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64"/>
      <c r="C173" s="64"/>
      <c r="D173" s="35"/>
      <c r="E173" s="64"/>
      <c r="F173" s="64"/>
      <c r="G173" s="35"/>
      <c r="H173" s="64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64"/>
      <c r="C174" s="64"/>
      <c r="D174" s="35"/>
      <c r="E174" s="64"/>
      <c r="F174" s="64"/>
      <c r="G174" s="35"/>
      <c r="H174" s="64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64"/>
      <c r="C175" s="64"/>
      <c r="D175" s="35"/>
      <c r="E175" s="64"/>
      <c r="F175" s="64"/>
      <c r="G175" s="35"/>
      <c r="H175" s="64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64"/>
      <c r="C176" s="64"/>
      <c r="D176" s="35"/>
      <c r="E176" s="64"/>
      <c r="F176" s="64"/>
      <c r="G176" s="35"/>
      <c r="H176" s="64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64"/>
      <c r="C177" s="64"/>
      <c r="D177" s="35"/>
      <c r="E177" s="64"/>
      <c r="F177" s="64"/>
      <c r="G177" s="35"/>
      <c r="H177" s="64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64"/>
      <c r="C178" s="64"/>
      <c r="D178" s="35"/>
      <c r="E178" s="64"/>
      <c r="F178" s="64"/>
      <c r="G178" s="35"/>
      <c r="H178" s="64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64"/>
      <c r="C179" s="64"/>
      <c r="D179" s="35"/>
      <c r="E179" s="64"/>
      <c r="F179" s="64"/>
      <c r="G179" s="35"/>
      <c r="H179" s="64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64"/>
      <c r="C180" s="64"/>
      <c r="D180" s="35"/>
      <c r="E180" s="64"/>
      <c r="F180" s="64"/>
      <c r="G180" s="35"/>
      <c r="H180" s="64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64"/>
      <c r="C181" s="64"/>
      <c r="D181" s="35"/>
      <c r="E181" s="64"/>
      <c r="F181" s="64"/>
      <c r="G181" s="35"/>
      <c r="H181" s="64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64"/>
      <c r="C182" s="64"/>
      <c r="D182" s="35"/>
      <c r="E182" s="64"/>
      <c r="F182" s="64"/>
      <c r="G182" s="35"/>
      <c r="H182" s="64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64"/>
      <c r="C183" s="64"/>
      <c r="D183" s="35"/>
      <c r="E183" s="64"/>
      <c r="F183" s="64"/>
      <c r="G183" s="35"/>
      <c r="H183" s="64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64"/>
      <c r="C184" s="64"/>
      <c r="D184" s="35"/>
      <c r="E184" s="64"/>
      <c r="F184" s="64"/>
      <c r="G184" s="35"/>
      <c r="H184" s="64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64"/>
      <c r="C185" s="64"/>
      <c r="D185" s="35"/>
      <c r="E185" s="64"/>
      <c r="F185" s="64"/>
      <c r="G185" s="35"/>
      <c r="H185" s="64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64"/>
      <c r="C186" s="64"/>
      <c r="D186" s="35"/>
      <c r="E186" s="64"/>
      <c r="F186" s="64"/>
      <c r="G186" s="35"/>
      <c r="H186" s="64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64"/>
      <c r="C187" s="64"/>
      <c r="D187" s="35"/>
      <c r="E187" s="64"/>
      <c r="F187" s="64"/>
      <c r="G187" s="35"/>
      <c r="H187" s="64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64"/>
      <c r="C188" s="64"/>
      <c r="D188" s="35"/>
      <c r="E188" s="64"/>
      <c r="F188" s="64"/>
      <c r="G188" s="35"/>
      <c r="H188" s="64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64"/>
      <c r="C189" s="64"/>
      <c r="D189" s="35"/>
      <c r="E189" s="64"/>
      <c r="F189" s="64"/>
      <c r="G189" s="35"/>
      <c r="H189" s="64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64"/>
      <c r="C190" s="64"/>
      <c r="D190" s="35"/>
      <c r="E190" s="64"/>
      <c r="F190" s="64"/>
      <c r="G190" s="35"/>
      <c r="H190" s="64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64"/>
      <c r="C191" s="64"/>
      <c r="D191" s="35"/>
      <c r="E191" s="64"/>
      <c r="F191" s="64"/>
      <c r="G191" s="35"/>
      <c r="H191" s="64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64"/>
      <c r="C192" s="64"/>
      <c r="D192" s="35"/>
      <c r="E192" s="64"/>
      <c r="F192" s="64"/>
      <c r="G192" s="35"/>
      <c r="H192" s="64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64"/>
      <c r="C193" s="64"/>
      <c r="D193" s="35"/>
      <c r="E193" s="64"/>
      <c r="F193" s="64"/>
      <c r="G193" s="35"/>
      <c r="H193" s="64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64"/>
      <c r="C194" s="64"/>
      <c r="D194" s="35"/>
      <c r="E194" s="64"/>
      <c r="F194" s="64"/>
      <c r="G194" s="35"/>
      <c r="H194" s="64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64"/>
      <c r="C195" s="64"/>
      <c r="D195" s="35"/>
      <c r="E195" s="64"/>
      <c r="F195" s="64"/>
      <c r="G195" s="35"/>
      <c r="H195" s="64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64"/>
      <c r="C196" s="64"/>
      <c r="D196" s="35"/>
      <c r="E196" s="64"/>
      <c r="F196" s="64"/>
      <c r="G196" s="35"/>
      <c r="H196" s="64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64"/>
      <c r="C197" s="64"/>
      <c r="D197" s="35"/>
      <c r="E197" s="64"/>
      <c r="F197" s="64"/>
      <c r="G197" s="35"/>
      <c r="H197" s="64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64"/>
      <c r="C198" s="64"/>
      <c r="D198" s="35"/>
      <c r="E198" s="64"/>
      <c r="F198" s="64"/>
      <c r="G198" s="35"/>
      <c r="H198" s="64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64"/>
      <c r="C199" s="64"/>
      <c r="D199" s="35"/>
      <c r="E199" s="64"/>
      <c r="F199" s="64"/>
      <c r="G199" s="35"/>
      <c r="H199" s="64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64"/>
      <c r="C200" s="64"/>
      <c r="D200" s="35"/>
      <c r="E200" s="64"/>
      <c r="F200" s="64"/>
      <c r="G200" s="35"/>
      <c r="H200" s="64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64"/>
      <c r="C201" s="64"/>
      <c r="D201" s="35"/>
      <c r="E201" s="64"/>
      <c r="F201" s="64"/>
      <c r="G201" s="35"/>
      <c r="H201" s="64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64"/>
      <c r="C202" s="64"/>
      <c r="D202" s="35"/>
      <c r="E202" s="64"/>
      <c r="F202" s="64"/>
      <c r="G202" s="35"/>
      <c r="H202" s="64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64"/>
      <c r="C203" s="64"/>
      <c r="D203" s="35"/>
      <c r="E203" s="64"/>
      <c r="F203" s="64"/>
      <c r="G203" s="35"/>
      <c r="H203" s="64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64"/>
      <c r="C204" s="64"/>
      <c r="D204" s="35"/>
      <c r="E204" s="64"/>
      <c r="F204" s="64"/>
      <c r="G204" s="35"/>
      <c r="H204" s="64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64"/>
      <c r="C205" s="64"/>
      <c r="D205" s="35"/>
      <c r="E205" s="64"/>
      <c r="F205" s="64"/>
      <c r="G205" s="35"/>
      <c r="H205" s="64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64"/>
      <c r="C206" s="64"/>
      <c r="D206" s="35"/>
      <c r="E206" s="64"/>
      <c r="F206" s="64"/>
      <c r="G206" s="35"/>
      <c r="H206" s="64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64"/>
      <c r="C207" s="64"/>
      <c r="D207" s="35"/>
      <c r="E207" s="64"/>
      <c r="F207" s="64"/>
      <c r="G207" s="35"/>
      <c r="H207" s="64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64"/>
      <c r="C208" s="64"/>
      <c r="D208" s="35"/>
      <c r="E208" s="64"/>
      <c r="F208" s="64"/>
      <c r="G208" s="35"/>
      <c r="H208" s="64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64"/>
      <c r="C209" s="64"/>
      <c r="D209" s="35"/>
      <c r="E209" s="64"/>
      <c r="F209" s="64"/>
      <c r="G209" s="35"/>
      <c r="H209" s="64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64"/>
      <c r="C210" s="64"/>
      <c r="D210" s="35"/>
      <c r="E210" s="64"/>
      <c r="F210" s="64"/>
      <c r="G210" s="35"/>
      <c r="H210" s="64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64"/>
      <c r="C211" s="64"/>
      <c r="D211" s="35"/>
      <c r="E211" s="64"/>
      <c r="F211" s="64"/>
      <c r="G211" s="35"/>
      <c r="H211" s="64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64"/>
      <c r="C212" s="64"/>
      <c r="D212" s="35"/>
      <c r="E212" s="64"/>
      <c r="F212" s="64"/>
      <c r="G212" s="35"/>
      <c r="H212" s="64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64"/>
      <c r="C213" s="64"/>
      <c r="D213" s="35"/>
      <c r="E213" s="64"/>
      <c r="F213" s="64"/>
      <c r="G213" s="35"/>
      <c r="H213" s="64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64"/>
      <c r="C214" s="64"/>
      <c r="D214" s="35"/>
      <c r="E214" s="64"/>
      <c r="F214" s="64"/>
      <c r="G214" s="35"/>
      <c r="H214" s="64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64"/>
      <c r="C215" s="64"/>
      <c r="D215" s="35"/>
      <c r="E215" s="64"/>
      <c r="F215" s="64"/>
      <c r="G215" s="35"/>
      <c r="H215" s="64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64"/>
      <c r="C216" s="64"/>
      <c r="D216" s="35"/>
      <c r="E216" s="64"/>
      <c r="F216" s="64"/>
      <c r="G216" s="35"/>
      <c r="H216" s="64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64"/>
      <c r="C217" s="64"/>
      <c r="D217" s="35"/>
      <c r="E217" s="64"/>
      <c r="F217" s="64"/>
      <c r="G217" s="35"/>
      <c r="H217" s="64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64"/>
      <c r="C218" s="64"/>
      <c r="D218" s="35"/>
      <c r="E218" s="64"/>
      <c r="F218" s="64"/>
      <c r="G218" s="35"/>
      <c r="H218" s="64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64"/>
      <c r="C219" s="64"/>
      <c r="D219" s="35"/>
      <c r="E219" s="64"/>
      <c r="F219" s="64"/>
      <c r="G219" s="35"/>
      <c r="H219" s="64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64"/>
      <c r="C220" s="64"/>
      <c r="D220" s="35"/>
      <c r="E220" s="64"/>
      <c r="F220" s="64"/>
      <c r="G220" s="35"/>
      <c r="H220" s="64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64"/>
      <c r="C221" s="64"/>
      <c r="D221" s="35"/>
      <c r="E221" s="64"/>
      <c r="F221" s="64"/>
      <c r="G221" s="35"/>
      <c r="H221" s="64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64"/>
      <c r="C222" s="64"/>
      <c r="D222" s="35"/>
      <c r="E222" s="64"/>
      <c r="F222" s="64"/>
      <c r="G222" s="35"/>
      <c r="H222" s="64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64"/>
      <c r="C223" s="64"/>
      <c r="D223" s="35"/>
      <c r="E223" s="64"/>
      <c r="F223" s="64"/>
      <c r="G223" s="35"/>
      <c r="H223" s="64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64"/>
      <c r="C224" s="64"/>
      <c r="D224" s="35"/>
      <c r="E224" s="64"/>
      <c r="F224" s="64"/>
      <c r="G224" s="35"/>
      <c r="H224" s="64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64"/>
      <c r="C225" s="64"/>
      <c r="D225" s="35"/>
      <c r="E225" s="64"/>
      <c r="F225" s="64"/>
      <c r="G225" s="35"/>
      <c r="H225" s="64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64"/>
      <c r="C226" s="64"/>
      <c r="D226" s="35"/>
      <c r="E226" s="64"/>
      <c r="F226" s="64"/>
      <c r="G226" s="35"/>
      <c r="H226" s="64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64"/>
      <c r="C227" s="64"/>
      <c r="D227" s="35"/>
      <c r="E227" s="64"/>
      <c r="F227" s="64"/>
      <c r="G227" s="35"/>
      <c r="H227" s="64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64"/>
      <c r="C228" s="64"/>
      <c r="D228" s="35"/>
      <c r="E228" s="64"/>
      <c r="F228" s="64"/>
      <c r="G228" s="35"/>
      <c r="H228" s="64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64"/>
      <c r="C229" s="64"/>
      <c r="D229" s="35"/>
      <c r="E229" s="64"/>
      <c r="F229" s="64"/>
      <c r="G229" s="35"/>
      <c r="H229" s="64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64"/>
      <c r="C230" s="64"/>
      <c r="D230" s="35"/>
      <c r="E230" s="64"/>
      <c r="F230" s="64"/>
      <c r="G230" s="35"/>
      <c r="H230" s="64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64"/>
      <c r="C231" s="64"/>
      <c r="D231" s="35"/>
      <c r="E231" s="64"/>
      <c r="F231" s="64"/>
      <c r="G231" s="35"/>
      <c r="H231" s="64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64"/>
      <c r="C232" s="64"/>
      <c r="D232" s="35"/>
      <c r="E232" s="64"/>
      <c r="F232" s="64"/>
      <c r="G232" s="35"/>
      <c r="H232" s="64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64"/>
      <c r="C233" s="64"/>
      <c r="D233" s="35"/>
      <c r="E233" s="64"/>
      <c r="F233" s="64"/>
      <c r="G233" s="35"/>
      <c r="H233" s="64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64"/>
      <c r="C234" s="64"/>
      <c r="D234" s="35"/>
      <c r="E234" s="64"/>
      <c r="F234" s="64"/>
      <c r="G234" s="35"/>
      <c r="H234" s="64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64"/>
      <c r="C235" s="64"/>
      <c r="D235" s="35"/>
      <c r="E235" s="64"/>
      <c r="F235" s="64"/>
      <c r="G235" s="35"/>
      <c r="H235" s="64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64"/>
      <c r="C236" s="64"/>
      <c r="D236" s="35"/>
      <c r="E236" s="64"/>
      <c r="F236" s="64"/>
      <c r="G236" s="35"/>
      <c r="H236" s="64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64"/>
      <c r="C237" s="64"/>
      <c r="D237" s="35"/>
      <c r="E237" s="64"/>
      <c r="F237" s="64"/>
      <c r="G237" s="35"/>
      <c r="H237" s="64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64"/>
      <c r="C238" s="64"/>
      <c r="D238" s="35"/>
      <c r="E238" s="64"/>
      <c r="F238" s="64"/>
      <c r="G238" s="35"/>
      <c r="H238" s="64"/>
      <c r="I238" s="48"/>
      <c r="J238" s="48"/>
      <c r="K238" s="48"/>
      <c r="L238" s="48"/>
      <c r="M238" s="48"/>
      <c r="N238" s="48"/>
      <c r="O238" s="48"/>
      <c r="P238" s="48"/>
      <c r="Q238" s="48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1:S245"/>
  <sheetViews>
    <sheetView showGridLines="0" zoomScale="70" zoomScaleNormal="70" workbookViewId="0">
      <selection sqref="A1:XFD1048576"/>
    </sheetView>
  </sheetViews>
  <sheetFormatPr defaultRowHeight="12.75" outlineLevelRow="1" x14ac:dyDescent="0.2"/>
  <cols>
    <col min="1" max="1" width="66" style="57" bestFit="1" customWidth="1"/>
    <col min="2" max="2" width="14.42578125" style="76" bestFit="1" customWidth="1"/>
    <col min="3" max="3" width="16" style="76" bestFit="1" customWidth="1"/>
    <col min="4" max="4" width="11.42578125" style="42" bestFit="1" customWidth="1"/>
    <col min="5" max="16384" width="9.140625" style="57"/>
  </cols>
  <sheetData>
    <row r="1" spans="1:19" ht="9.9499999999999993" customHeight="1" x14ac:dyDescent="0.2"/>
    <row r="2" spans="1:19" ht="18.75" x14ac:dyDescent="0.3">
      <c r="A2" s="4" t="s">
        <v>228</v>
      </c>
      <c r="B2" s="3"/>
      <c r="C2" s="3"/>
      <c r="D2" s="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8.75" x14ac:dyDescent="0.3">
      <c r="A3" s="1" t="s">
        <v>237</v>
      </c>
      <c r="B3" s="1"/>
      <c r="C3" s="1"/>
      <c r="D3" s="1"/>
    </row>
    <row r="4" spans="1:19" x14ac:dyDescent="0.2">
      <c r="B4" s="64"/>
      <c r="C4" s="64"/>
      <c r="D4" s="3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9" s="224" customFormat="1" x14ac:dyDescent="0.2">
      <c r="B5" s="238"/>
      <c r="C5" s="238"/>
      <c r="D5" s="224" t="s">
        <v>238</v>
      </c>
    </row>
    <row r="6" spans="1:19" s="146" customFormat="1" x14ac:dyDescent="0.2">
      <c r="A6" s="98"/>
      <c r="B6" s="245" t="s">
        <v>52</v>
      </c>
      <c r="C6" s="245" t="s">
        <v>71</v>
      </c>
      <c r="D6" s="221" t="s">
        <v>188</v>
      </c>
    </row>
    <row r="7" spans="1:19" s="142" customFormat="1" ht="15.75" x14ac:dyDescent="0.2">
      <c r="A7" s="140" t="s">
        <v>231</v>
      </c>
      <c r="B7" s="50">
        <f t="shared" ref="B7:D7" si="0">SUM(B8:B18)</f>
        <v>136.34669660983002</v>
      </c>
      <c r="C7" s="50">
        <f t="shared" si="0"/>
        <v>4958.3703342402205</v>
      </c>
      <c r="D7" s="218">
        <f t="shared" si="0"/>
        <v>0.99999999999999989</v>
      </c>
    </row>
    <row r="8" spans="1:19" s="78" customFormat="1" x14ac:dyDescent="0.2">
      <c r="A8" s="28" t="s">
        <v>239</v>
      </c>
      <c r="B8" s="124">
        <v>2.2304975540000001E-2</v>
      </c>
      <c r="C8" s="124">
        <v>0.81114050988999997</v>
      </c>
      <c r="D8" s="84">
        <v>1.64E-4</v>
      </c>
    </row>
    <row r="9" spans="1:19" s="78" customFormat="1" x14ac:dyDescent="0.2">
      <c r="A9" s="28" t="s">
        <v>52</v>
      </c>
      <c r="B9" s="124">
        <v>35.244861249270002</v>
      </c>
      <c r="C9" s="124">
        <v>1281.7110997048501</v>
      </c>
      <c r="D9" s="84">
        <v>0.258494</v>
      </c>
    </row>
    <row r="10" spans="1:19" s="78" customFormat="1" x14ac:dyDescent="0.2">
      <c r="A10" s="28" t="s">
        <v>240</v>
      </c>
      <c r="B10" s="124">
        <v>41.377571360090002</v>
      </c>
      <c r="C10" s="124">
        <v>1504.73262232139</v>
      </c>
      <c r="D10" s="84">
        <v>0.30347299999999999</v>
      </c>
    </row>
    <row r="11" spans="1:19" s="78" customFormat="1" x14ac:dyDescent="0.2">
      <c r="A11" s="28" t="s">
        <v>241</v>
      </c>
      <c r="B11" s="124">
        <v>3.14419524885</v>
      </c>
      <c r="C11" s="124">
        <v>114.34148999999999</v>
      </c>
      <c r="D11" s="84">
        <v>2.3060000000000001E-2</v>
      </c>
    </row>
    <row r="12" spans="1:19" s="78" customFormat="1" x14ac:dyDescent="0.2">
      <c r="A12" s="28" t="s">
        <v>242</v>
      </c>
      <c r="B12" s="124">
        <v>15.676960842270001</v>
      </c>
      <c r="C12" s="124">
        <v>570.10679029456003</v>
      </c>
      <c r="D12" s="84">
        <v>0.114979</v>
      </c>
    </row>
    <row r="13" spans="1:19" x14ac:dyDescent="0.2">
      <c r="A13" s="168" t="s">
        <v>71</v>
      </c>
      <c r="B13" s="81">
        <v>39.990315782469999</v>
      </c>
      <c r="C13" s="81">
        <v>1454.28382471277</v>
      </c>
      <c r="D13" s="29">
        <v>0.29329899999999998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x14ac:dyDescent="0.2">
      <c r="A14" s="168" t="s">
        <v>243</v>
      </c>
      <c r="B14" s="81">
        <v>0.89048715134</v>
      </c>
      <c r="C14" s="81">
        <v>32.38336669676</v>
      </c>
      <c r="D14" s="29">
        <v>6.5310000000000003E-3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x14ac:dyDescent="0.2">
      <c r="B15" s="64"/>
      <c r="C15" s="64"/>
      <c r="D15" s="35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x14ac:dyDescent="0.2">
      <c r="B16" s="64"/>
      <c r="C16" s="64"/>
      <c r="D16" s="35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9" x14ac:dyDescent="0.2">
      <c r="B17" s="64"/>
      <c r="C17" s="64"/>
      <c r="D17" s="35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9" x14ac:dyDescent="0.2">
      <c r="B18" s="64"/>
      <c r="C18" s="64"/>
      <c r="D18" s="35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1:19" x14ac:dyDescent="0.2">
      <c r="B19" s="64"/>
      <c r="C19" s="64"/>
      <c r="D19" s="35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9" x14ac:dyDescent="0.2">
      <c r="A20" s="56" t="s">
        <v>236</v>
      </c>
      <c r="B20" s="64"/>
      <c r="C20" s="64"/>
      <c r="D20" s="35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9" x14ac:dyDescent="0.2">
      <c r="B21" s="61"/>
      <c r="C21" s="64"/>
      <c r="D21" s="224" t="s">
        <v>238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9" s="24" customFormat="1" x14ac:dyDescent="0.2">
      <c r="A22" s="98"/>
      <c r="B22" s="245" t="s">
        <v>163</v>
      </c>
      <c r="C22" s="245" t="s">
        <v>165</v>
      </c>
      <c r="D22" s="221" t="s">
        <v>188</v>
      </c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</row>
    <row r="23" spans="1:19" s="244" customFormat="1" ht="15" x14ac:dyDescent="0.2">
      <c r="A23" s="186" t="s">
        <v>231</v>
      </c>
      <c r="B23" s="103">
        <f t="shared" ref="B23:D23" si="1">B$24+B$32</f>
        <v>136.34669660982999</v>
      </c>
      <c r="C23" s="103">
        <f t="shared" si="1"/>
        <v>4958.3703342402205</v>
      </c>
      <c r="D23" s="248">
        <f t="shared" si="1"/>
        <v>1.0000009999999997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</row>
    <row r="24" spans="1:19" s="158" customFormat="1" ht="15" x14ac:dyDescent="0.25">
      <c r="A24" s="105" t="s">
        <v>155</v>
      </c>
      <c r="B24" s="53">
        <f t="shared" ref="B24:D24" si="2">SUM(B$25:B$31)</f>
        <v>127.54447488292999</v>
      </c>
      <c r="C24" s="53">
        <f t="shared" si="2"/>
        <v>4638.2696191427303</v>
      </c>
      <c r="D24" s="117">
        <f t="shared" si="2"/>
        <v>0.9354429999999998</v>
      </c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</row>
    <row r="25" spans="1:19" s="176" customFormat="1" outlineLevel="1" x14ac:dyDescent="0.2">
      <c r="A25" s="138" t="s">
        <v>239</v>
      </c>
      <c r="B25" s="7">
        <v>2.2304975540000001E-2</v>
      </c>
      <c r="C25" s="7">
        <v>0.81114050988999997</v>
      </c>
      <c r="D25" s="234">
        <v>1.64E-4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</row>
    <row r="26" spans="1:19" outlineLevel="1" x14ac:dyDescent="0.2">
      <c r="A26" s="138" t="s">
        <v>52</v>
      </c>
      <c r="B26" s="81">
        <v>31.822202118450001</v>
      </c>
      <c r="C26" s="81">
        <v>1157.2430200193601</v>
      </c>
      <c r="D26" s="29">
        <v>0.23339199999999999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9" outlineLevel="1" x14ac:dyDescent="0.2">
      <c r="A27" s="125" t="s">
        <v>240</v>
      </c>
      <c r="B27" s="81">
        <v>39.865830727240002</v>
      </c>
      <c r="C27" s="81">
        <v>1449.7568136418099</v>
      </c>
      <c r="D27" s="29">
        <v>0.29238599999999998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9" outlineLevel="1" x14ac:dyDescent="0.2">
      <c r="A28" s="125" t="s">
        <v>241</v>
      </c>
      <c r="B28" s="81">
        <v>3.14419524885</v>
      </c>
      <c r="C28" s="81">
        <v>114.34148999999999</v>
      </c>
      <c r="D28" s="29">
        <v>2.3060000000000001E-2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9" outlineLevel="1" x14ac:dyDescent="0.2">
      <c r="A29" s="125" t="s">
        <v>242</v>
      </c>
      <c r="B29" s="81">
        <v>13.318736340179999</v>
      </c>
      <c r="C29" s="81">
        <v>484.34783387403002</v>
      </c>
      <c r="D29" s="29">
        <v>9.7683000000000006E-2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9" outlineLevel="1" x14ac:dyDescent="0.2">
      <c r="A30" s="125" t="s">
        <v>71</v>
      </c>
      <c r="B30" s="81">
        <v>38.480718321330002</v>
      </c>
      <c r="C30" s="81">
        <v>1399.3859544008801</v>
      </c>
      <c r="D30" s="29">
        <v>0.28222700000000001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9" outlineLevel="1" x14ac:dyDescent="0.2">
      <c r="A31" s="125" t="s">
        <v>243</v>
      </c>
      <c r="B31" s="81">
        <v>0.89048715134</v>
      </c>
      <c r="C31" s="81">
        <v>32.38336669676</v>
      </c>
      <c r="D31" s="29">
        <v>6.5310000000000003E-3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9" ht="15" x14ac:dyDescent="0.25">
      <c r="A32" s="150" t="s">
        <v>55</v>
      </c>
      <c r="B32" s="63">
        <f t="shared" ref="B32:D32" si="3">SUM(B$33:B$36)</f>
        <v>8.8022217269000009</v>
      </c>
      <c r="C32" s="63">
        <f t="shared" si="3"/>
        <v>320.10071509749002</v>
      </c>
      <c r="D32" s="17">
        <f t="shared" si="3"/>
        <v>6.4558000000000004E-2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 outlineLevel="1" x14ac:dyDescent="0.2">
      <c r="A33" s="125" t="s">
        <v>52</v>
      </c>
      <c r="B33" s="81">
        <v>3.4226591308200001</v>
      </c>
      <c r="C33" s="81">
        <v>124.46807968549</v>
      </c>
      <c r="D33" s="29">
        <v>2.5103E-2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1:17" outlineLevel="1" x14ac:dyDescent="0.2">
      <c r="A34" s="125" t="s">
        <v>240</v>
      </c>
      <c r="B34" s="81">
        <v>1.51174063285</v>
      </c>
      <c r="C34" s="81">
        <v>54.975808679579998</v>
      </c>
      <c r="D34" s="29">
        <v>1.1087E-2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1:17" outlineLevel="1" x14ac:dyDescent="0.2">
      <c r="A35" s="125" t="s">
        <v>242</v>
      </c>
      <c r="B35" s="81">
        <v>2.3582245020900001</v>
      </c>
      <c r="C35" s="81">
        <v>85.758956420529998</v>
      </c>
      <c r="D35" s="29">
        <v>1.7295999999999999E-2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1:17" outlineLevel="1" x14ac:dyDescent="0.2">
      <c r="A36" s="125" t="s">
        <v>71</v>
      </c>
      <c r="B36" s="81">
        <v>1.50959746114</v>
      </c>
      <c r="C36" s="81">
        <v>54.897870311890003</v>
      </c>
      <c r="D36" s="29">
        <v>1.1072E-2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1:17" x14ac:dyDescent="0.2">
      <c r="B37" s="64"/>
      <c r="C37" s="64"/>
      <c r="D37" s="35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1:17" x14ac:dyDescent="0.2">
      <c r="B38" s="64"/>
      <c r="C38" s="64"/>
      <c r="D38" s="35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17" x14ac:dyDescent="0.2">
      <c r="B39" s="64"/>
      <c r="C39" s="64"/>
      <c r="D39" s="35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1:17" x14ac:dyDescent="0.2">
      <c r="B40" s="64"/>
      <c r="C40" s="64"/>
      <c r="D40" s="35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1:17" x14ac:dyDescent="0.2">
      <c r="B41" s="64"/>
      <c r="C41" s="64"/>
      <c r="D41" s="35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1:17" x14ac:dyDescent="0.2">
      <c r="B42" s="64"/>
      <c r="C42" s="64"/>
      <c r="D42" s="35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1:17" x14ac:dyDescent="0.2">
      <c r="B43" s="64"/>
      <c r="C43" s="64"/>
      <c r="D43" s="35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1:17" x14ac:dyDescent="0.2">
      <c r="B44" s="64"/>
      <c r="C44" s="64"/>
      <c r="D44" s="35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1:17" x14ac:dyDescent="0.2">
      <c r="B45" s="64"/>
      <c r="C45" s="64"/>
      <c r="D45" s="35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1:17" x14ac:dyDescent="0.2">
      <c r="B46" s="64"/>
      <c r="C46" s="64"/>
      <c r="D46" s="35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x14ac:dyDescent="0.2">
      <c r="B47" s="64"/>
      <c r="C47" s="64"/>
      <c r="D47" s="35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x14ac:dyDescent="0.2">
      <c r="B48" s="64"/>
      <c r="C48" s="64"/>
      <c r="D48" s="35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64"/>
      <c r="C49" s="64"/>
      <c r="D49" s="35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64"/>
      <c r="C50" s="64"/>
      <c r="D50" s="35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64"/>
      <c r="C51" s="64"/>
      <c r="D51" s="35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64"/>
      <c r="C52" s="64"/>
      <c r="D52" s="35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64"/>
      <c r="C53" s="64"/>
      <c r="D53" s="35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64"/>
      <c r="C54" s="64"/>
      <c r="D54" s="35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64"/>
      <c r="C55" s="64"/>
      <c r="D55" s="35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64"/>
      <c r="C56" s="64"/>
      <c r="D56" s="35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64"/>
      <c r="C57" s="64"/>
      <c r="D57" s="35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64"/>
      <c r="C58" s="64"/>
      <c r="D58" s="35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64"/>
      <c r="C59" s="64"/>
      <c r="D59" s="35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64"/>
      <c r="C60" s="64"/>
      <c r="D60" s="35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64"/>
      <c r="C61" s="64"/>
      <c r="D61" s="35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64"/>
      <c r="C62" s="64"/>
      <c r="D62" s="35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64"/>
      <c r="C63" s="64"/>
      <c r="D63" s="35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64"/>
      <c r="C64" s="64"/>
      <c r="D64" s="35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64"/>
      <c r="C65" s="64"/>
      <c r="D65" s="35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64"/>
      <c r="C66" s="64"/>
      <c r="D66" s="35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64"/>
      <c r="C67" s="64"/>
      <c r="D67" s="35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64"/>
      <c r="C68" s="64"/>
      <c r="D68" s="35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64"/>
      <c r="C69" s="64"/>
      <c r="D69" s="35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64"/>
      <c r="C70" s="64"/>
      <c r="D70" s="35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64"/>
      <c r="C71" s="64"/>
      <c r="D71" s="35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64"/>
      <c r="C72" s="64"/>
      <c r="D72" s="35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64"/>
      <c r="C73" s="64"/>
      <c r="D73" s="35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64"/>
      <c r="C74" s="64"/>
      <c r="D74" s="35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64"/>
      <c r="C75" s="64"/>
      <c r="D75" s="35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64"/>
      <c r="C76" s="64"/>
      <c r="D76" s="35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64"/>
      <c r="C77" s="64"/>
      <c r="D77" s="35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64"/>
      <c r="C78" s="64"/>
      <c r="D78" s="35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64"/>
      <c r="C79" s="64"/>
      <c r="D79" s="35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64"/>
      <c r="C80" s="64"/>
      <c r="D80" s="35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64"/>
      <c r="C81" s="64"/>
      <c r="D81" s="35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64"/>
      <c r="C82" s="64"/>
      <c r="D82" s="35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64"/>
      <c r="C83" s="64"/>
      <c r="D83" s="35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64"/>
      <c r="C84" s="64"/>
      <c r="D84" s="35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64"/>
      <c r="C85" s="64"/>
      <c r="D85" s="35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64"/>
      <c r="C86" s="64"/>
      <c r="D86" s="35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64"/>
      <c r="C87" s="64"/>
      <c r="D87" s="35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64"/>
      <c r="C88" s="64"/>
      <c r="D88" s="35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64"/>
      <c r="C89" s="64"/>
      <c r="D89" s="35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64"/>
      <c r="C90" s="64"/>
      <c r="D90" s="35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64"/>
      <c r="C91" s="64"/>
      <c r="D91" s="35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64"/>
      <c r="C92" s="64"/>
      <c r="D92" s="35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64"/>
      <c r="C93" s="64"/>
      <c r="D93" s="35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64"/>
      <c r="C94" s="64"/>
      <c r="D94" s="35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64"/>
      <c r="C95" s="64"/>
      <c r="D95" s="35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64"/>
      <c r="C96" s="64"/>
      <c r="D96" s="35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64"/>
      <c r="C97" s="64"/>
      <c r="D97" s="35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64"/>
      <c r="C98" s="64"/>
      <c r="D98" s="35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64"/>
      <c r="C99" s="64"/>
      <c r="D99" s="35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64"/>
      <c r="C100" s="64"/>
      <c r="D100" s="35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64"/>
      <c r="C101" s="64"/>
      <c r="D101" s="35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64"/>
      <c r="C102" s="64"/>
      <c r="D102" s="35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64"/>
      <c r="C103" s="64"/>
      <c r="D103" s="35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64"/>
      <c r="C104" s="64"/>
      <c r="D104" s="35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64"/>
      <c r="C105" s="64"/>
      <c r="D105" s="35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64"/>
      <c r="C106" s="64"/>
      <c r="D106" s="35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64"/>
      <c r="C107" s="64"/>
      <c r="D107" s="35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64"/>
      <c r="C108" s="64"/>
      <c r="D108" s="35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64"/>
      <c r="C109" s="64"/>
      <c r="D109" s="35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64"/>
      <c r="C110" s="64"/>
      <c r="D110" s="35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64"/>
      <c r="C111" s="64"/>
      <c r="D111" s="35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64"/>
      <c r="C112" s="64"/>
      <c r="D112" s="35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64"/>
      <c r="C113" s="64"/>
      <c r="D113" s="35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64"/>
      <c r="C114" s="64"/>
      <c r="D114" s="35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64"/>
      <c r="C115" s="64"/>
      <c r="D115" s="35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64"/>
      <c r="C116" s="64"/>
      <c r="D116" s="3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64"/>
      <c r="C117" s="64"/>
      <c r="D117" s="35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64"/>
      <c r="C118" s="64"/>
      <c r="D118" s="35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64"/>
      <c r="C119" s="64"/>
      <c r="D119" s="35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64"/>
      <c r="C120" s="64"/>
      <c r="D120" s="35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64"/>
      <c r="C121" s="64"/>
      <c r="D121" s="35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64"/>
      <c r="C122" s="64"/>
      <c r="D122" s="35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64"/>
      <c r="C123" s="64"/>
      <c r="D123" s="35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64"/>
      <c r="C124" s="64"/>
      <c r="D124" s="35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64"/>
      <c r="C125" s="64"/>
      <c r="D125" s="35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64"/>
      <c r="C126" s="64"/>
      <c r="D126" s="35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64"/>
      <c r="C127" s="64"/>
      <c r="D127" s="35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64"/>
      <c r="C128" s="64"/>
      <c r="D128" s="35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64"/>
      <c r="C129" s="64"/>
      <c r="D129" s="35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64"/>
      <c r="C130" s="64"/>
      <c r="D130" s="35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64"/>
      <c r="C131" s="64"/>
      <c r="D131" s="35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64"/>
      <c r="C132" s="64"/>
      <c r="D132" s="35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64"/>
      <c r="C133" s="64"/>
      <c r="D133" s="35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64"/>
      <c r="C134" s="64"/>
      <c r="D134" s="35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64"/>
      <c r="C135" s="64"/>
      <c r="D135" s="35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64"/>
      <c r="C136" s="64"/>
      <c r="D136" s="35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64"/>
      <c r="C137" s="64"/>
      <c r="D137" s="35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64"/>
      <c r="C138" s="64"/>
      <c r="D138" s="35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64"/>
      <c r="C139" s="64"/>
      <c r="D139" s="35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64"/>
      <c r="C140" s="64"/>
      <c r="D140" s="35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64"/>
      <c r="C141" s="64"/>
      <c r="D141" s="35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64"/>
      <c r="C142" s="64"/>
      <c r="D142" s="35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64"/>
      <c r="C143" s="64"/>
      <c r="D143" s="35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64"/>
      <c r="C144" s="64"/>
      <c r="D144" s="35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64"/>
      <c r="C145" s="64"/>
      <c r="D145" s="35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64"/>
      <c r="C146" s="64"/>
      <c r="D146" s="35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64"/>
      <c r="C147" s="64"/>
      <c r="D147" s="35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64"/>
      <c r="C148" s="64"/>
      <c r="D148" s="35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64"/>
      <c r="C149" s="64"/>
      <c r="D149" s="35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64"/>
      <c r="C150" s="64"/>
      <c r="D150" s="35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64"/>
      <c r="C151" s="64"/>
      <c r="D151" s="35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64"/>
      <c r="C152" s="64"/>
      <c r="D152" s="35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64"/>
      <c r="C153" s="64"/>
      <c r="D153" s="35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64"/>
      <c r="C154" s="64"/>
      <c r="D154" s="35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64"/>
      <c r="C155" s="64"/>
      <c r="D155" s="35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64"/>
      <c r="C156" s="64"/>
      <c r="D156" s="35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64"/>
      <c r="C157" s="64"/>
      <c r="D157" s="35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64"/>
      <c r="C158" s="64"/>
      <c r="D158" s="35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64"/>
      <c r="C159" s="64"/>
      <c r="D159" s="35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64"/>
      <c r="C160" s="64"/>
      <c r="D160" s="35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64"/>
      <c r="C161" s="64"/>
      <c r="D161" s="35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64"/>
      <c r="C162" s="64"/>
      <c r="D162" s="35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64"/>
      <c r="C163" s="64"/>
      <c r="D163" s="35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64"/>
      <c r="C164" s="64"/>
      <c r="D164" s="35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64"/>
      <c r="C165" s="64"/>
      <c r="D165" s="35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64"/>
      <c r="C166" s="64"/>
      <c r="D166" s="35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64"/>
      <c r="C167" s="64"/>
      <c r="D167" s="35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64"/>
      <c r="C168" s="64"/>
      <c r="D168" s="35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64"/>
      <c r="C169" s="64"/>
      <c r="D169" s="35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64"/>
      <c r="C170" s="64"/>
      <c r="D170" s="35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64"/>
      <c r="C171" s="64"/>
      <c r="D171" s="35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64"/>
      <c r="C172" s="64"/>
      <c r="D172" s="35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64"/>
      <c r="C173" s="64"/>
      <c r="D173" s="35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64"/>
      <c r="C174" s="64"/>
      <c r="D174" s="35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64"/>
      <c r="C175" s="64"/>
      <c r="D175" s="35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64"/>
      <c r="C176" s="64"/>
      <c r="D176" s="35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64"/>
      <c r="C177" s="64"/>
      <c r="D177" s="35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64"/>
      <c r="C178" s="64"/>
      <c r="D178" s="35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64"/>
      <c r="C179" s="64"/>
      <c r="D179" s="35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64"/>
      <c r="C180" s="64"/>
      <c r="D180" s="35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64"/>
      <c r="C181" s="64"/>
      <c r="D181" s="35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64"/>
      <c r="C182" s="64"/>
      <c r="D182" s="35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64"/>
      <c r="C183" s="64"/>
      <c r="D183" s="35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64"/>
      <c r="C184" s="64"/>
      <c r="D184" s="35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64"/>
      <c r="C185" s="64"/>
      <c r="D185" s="35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64"/>
      <c r="C186" s="64"/>
      <c r="D186" s="35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64"/>
      <c r="C187" s="64"/>
      <c r="D187" s="35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64"/>
      <c r="C188" s="64"/>
      <c r="D188" s="35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64"/>
      <c r="C189" s="64"/>
      <c r="D189" s="35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64"/>
      <c r="C190" s="64"/>
      <c r="D190" s="35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64"/>
      <c r="C191" s="64"/>
      <c r="D191" s="35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64"/>
      <c r="C192" s="64"/>
      <c r="D192" s="35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64"/>
      <c r="C193" s="64"/>
      <c r="D193" s="35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64"/>
      <c r="C194" s="64"/>
      <c r="D194" s="35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64"/>
      <c r="C195" s="64"/>
      <c r="D195" s="35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64"/>
      <c r="C196" s="64"/>
      <c r="D196" s="35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64"/>
      <c r="C197" s="64"/>
      <c r="D197" s="35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64"/>
      <c r="C198" s="64"/>
      <c r="D198" s="35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64"/>
      <c r="C199" s="64"/>
      <c r="D199" s="35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64"/>
      <c r="C200" s="64"/>
      <c r="D200" s="35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64"/>
      <c r="C201" s="64"/>
      <c r="D201" s="35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64"/>
      <c r="C202" s="64"/>
      <c r="D202" s="35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64"/>
      <c r="C203" s="64"/>
      <c r="D203" s="35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64"/>
      <c r="C204" s="64"/>
      <c r="D204" s="35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64"/>
      <c r="C205" s="64"/>
      <c r="D205" s="35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64"/>
      <c r="C206" s="64"/>
      <c r="D206" s="35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64"/>
      <c r="C207" s="64"/>
      <c r="D207" s="35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64"/>
      <c r="C208" s="64"/>
      <c r="D208" s="35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64"/>
      <c r="C209" s="64"/>
      <c r="D209" s="35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64"/>
      <c r="C210" s="64"/>
      <c r="D210" s="35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64"/>
      <c r="C211" s="64"/>
      <c r="D211" s="35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64"/>
      <c r="C212" s="64"/>
      <c r="D212" s="35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64"/>
      <c r="C213" s="64"/>
      <c r="D213" s="35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64"/>
      <c r="C214" s="64"/>
      <c r="D214" s="35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64"/>
      <c r="C215" s="64"/>
      <c r="D215" s="35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64"/>
      <c r="C216" s="64"/>
      <c r="D216" s="35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64"/>
      <c r="C217" s="64"/>
      <c r="D217" s="35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64"/>
      <c r="C218" s="64"/>
      <c r="D218" s="35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64"/>
      <c r="C219" s="64"/>
      <c r="D219" s="35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64"/>
      <c r="C220" s="64"/>
      <c r="D220" s="35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64"/>
      <c r="C221" s="64"/>
      <c r="D221" s="35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64"/>
      <c r="C222" s="64"/>
      <c r="D222" s="35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64"/>
      <c r="C223" s="64"/>
      <c r="D223" s="35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64"/>
      <c r="C224" s="64"/>
      <c r="D224" s="35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64"/>
      <c r="C225" s="64"/>
      <c r="D225" s="35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64"/>
      <c r="C226" s="64"/>
      <c r="D226" s="35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64"/>
      <c r="C227" s="64"/>
      <c r="D227" s="35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64"/>
      <c r="C228" s="64"/>
      <c r="D228" s="35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64"/>
      <c r="C229" s="64"/>
      <c r="D229" s="35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64"/>
      <c r="C230" s="64"/>
      <c r="D230" s="35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64"/>
      <c r="C231" s="64"/>
      <c r="D231" s="35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64"/>
      <c r="C232" s="64"/>
      <c r="D232" s="35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64"/>
      <c r="C233" s="64"/>
      <c r="D233" s="35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64"/>
      <c r="C234" s="64"/>
      <c r="D234" s="35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64"/>
      <c r="C235" s="64"/>
      <c r="D235" s="35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64"/>
      <c r="C236" s="64"/>
      <c r="D236" s="35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64"/>
      <c r="C237" s="64"/>
      <c r="D237" s="35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64"/>
      <c r="C238" s="64"/>
      <c r="D238" s="35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</row>
    <row r="239" spans="2:17" x14ac:dyDescent="0.2">
      <c r="B239" s="64"/>
      <c r="C239" s="64"/>
      <c r="D239" s="35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</row>
    <row r="240" spans="2:17" x14ac:dyDescent="0.2">
      <c r="B240" s="64"/>
      <c r="C240" s="64"/>
      <c r="D240" s="35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</row>
    <row r="241" spans="2:17" x14ac:dyDescent="0.2">
      <c r="B241" s="64"/>
      <c r="C241" s="64"/>
      <c r="D241" s="35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</row>
    <row r="242" spans="2:17" x14ac:dyDescent="0.2">
      <c r="B242" s="64"/>
      <c r="C242" s="64"/>
      <c r="D242" s="35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</row>
    <row r="243" spans="2:17" x14ac:dyDescent="0.2">
      <c r="B243" s="64"/>
      <c r="C243" s="64"/>
      <c r="D243" s="35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</row>
    <row r="244" spans="2:17" x14ac:dyDescent="0.2">
      <c r="B244" s="64"/>
      <c r="C244" s="64"/>
      <c r="D244" s="35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</row>
    <row r="245" spans="2:17" x14ac:dyDescent="0.2">
      <c r="B245" s="64"/>
      <c r="C245" s="64"/>
      <c r="D245" s="35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</row>
  </sheetData>
  <mergeCells count="2">
    <mergeCell ref="A2:D2"/>
    <mergeCell ref="A3:D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57" bestFit="1" customWidth="1"/>
    <col min="2" max="2" width="19" style="76" customWidth="1"/>
    <col min="3" max="3" width="19.42578125" style="76" customWidth="1"/>
    <col min="4" max="4" width="9.85546875" style="42" customWidth="1"/>
    <col min="5" max="5" width="18.42578125" style="76" customWidth="1"/>
    <col min="6" max="6" width="17.7109375" style="76" customWidth="1"/>
    <col min="7" max="7" width="9.140625" style="42" customWidth="1"/>
    <col min="8" max="8" width="16" style="76" bestFit="1" customWidth="1"/>
    <col min="9" max="16384" width="9.140625" style="57"/>
  </cols>
  <sheetData>
    <row r="2" spans="1:19" ht="18.75" x14ac:dyDescent="0.3">
      <c r="A2" s="5" t="s">
        <v>68</v>
      </c>
      <c r="B2" s="3"/>
      <c r="C2" s="3"/>
      <c r="D2" s="3"/>
      <c r="E2" s="3"/>
      <c r="F2" s="3"/>
      <c r="G2" s="3"/>
      <c r="H2" s="3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">
      <c r="A3" s="231"/>
    </row>
    <row r="4" spans="1:19" x14ac:dyDescent="0.2">
      <c r="B4" s="64"/>
      <c r="C4" s="64"/>
      <c r="D4" s="35"/>
      <c r="E4" s="64"/>
      <c r="F4" s="64"/>
      <c r="G4" s="35"/>
      <c r="H4" s="64"/>
      <c r="I4" s="48"/>
      <c r="J4" s="48"/>
      <c r="K4" s="48"/>
      <c r="L4" s="48"/>
      <c r="M4" s="48"/>
      <c r="N4" s="48"/>
      <c r="O4" s="48"/>
      <c r="P4" s="48"/>
      <c r="Q4" s="48"/>
    </row>
    <row r="5" spans="1:19" s="224" customFormat="1" x14ac:dyDescent="0.2">
      <c r="B5" s="238"/>
      <c r="C5" s="238"/>
      <c r="D5" s="206"/>
      <c r="E5" s="238"/>
      <c r="F5" s="238"/>
      <c r="G5" s="206"/>
      <c r="H5" s="224" t="e">
        <f>VALVAL</f>
        <v>#REF!</v>
      </c>
    </row>
    <row r="6" spans="1:19" s="187" customFormat="1" x14ac:dyDescent="0.2">
      <c r="A6" s="93"/>
      <c r="B6" s="254">
        <v>44926</v>
      </c>
      <c r="C6" s="255"/>
      <c r="D6" s="256"/>
      <c r="E6" s="254">
        <v>45230</v>
      </c>
      <c r="F6" s="255"/>
      <c r="G6" s="256"/>
      <c r="H6" s="108"/>
    </row>
    <row r="7" spans="1:19" s="19" customFormat="1" x14ac:dyDescent="0.2">
      <c r="A7" s="98"/>
      <c r="B7" s="245" t="s">
        <v>163</v>
      </c>
      <c r="C7" s="245" t="s">
        <v>165</v>
      </c>
      <c r="D7" s="221" t="s">
        <v>188</v>
      </c>
      <c r="E7" s="245" t="s">
        <v>163</v>
      </c>
      <c r="F7" s="245" t="s">
        <v>165</v>
      </c>
      <c r="G7" s="221" t="s">
        <v>188</v>
      </c>
      <c r="H7" s="245" t="s">
        <v>61</v>
      </c>
    </row>
    <row r="8" spans="1:19" s="142" customFormat="1" ht="15.75" x14ac:dyDescent="0.2">
      <c r="A8" s="140" t="s">
        <v>141</v>
      </c>
      <c r="B8" s="50">
        <f t="shared" ref="B8:H8" si="0">SUM(B9:B18)</f>
        <v>111.44670722129</v>
      </c>
      <c r="C8" s="50">
        <f t="shared" si="0"/>
        <v>4075.4500576791602</v>
      </c>
      <c r="D8" s="218">
        <f t="shared" si="0"/>
        <v>0.99999800000000005</v>
      </c>
      <c r="E8" s="50">
        <f t="shared" si="0"/>
        <v>136.34669660983002</v>
      </c>
      <c r="F8" s="50">
        <f t="shared" si="0"/>
        <v>4958.3703342402205</v>
      </c>
      <c r="G8" s="218">
        <f t="shared" si="0"/>
        <v>0.99999999999999989</v>
      </c>
      <c r="H8" s="193">
        <f t="shared" si="0"/>
        <v>-9.9999999999926537E-7</v>
      </c>
    </row>
    <row r="9" spans="1:19" s="78" customFormat="1" x14ac:dyDescent="0.2">
      <c r="A9" s="28" t="s">
        <v>205</v>
      </c>
      <c r="B9" s="124">
        <v>2.210838918E-2</v>
      </c>
      <c r="C9" s="124">
        <v>0.80847284054000002</v>
      </c>
      <c r="D9" s="84">
        <v>1.9799999999999999E-4</v>
      </c>
      <c r="E9" s="124">
        <v>2.2304975540000001E-2</v>
      </c>
      <c r="F9" s="124">
        <v>0.81114050988999997</v>
      </c>
      <c r="G9" s="84">
        <v>1.64E-4</v>
      </c>
      <c r="H9" s="124">
        <v>-3.4999999999999997E-5</v>
      </c>
    </row>
    <row r="10" spans="1:19" x14ac:dyDescent="0.2">
      <c r="A10" s="168" t="s">
        <v>153</v>
      </c>
      <c r="B10" s="81">
        <v>33.372639010180002</v>
      </c>
      <c r="C10" s="81">
        <v>1220.39068690769</v>
      </c>
      <c r="D10" s="29">
        <v>0.29944900000000002</v>
      </c>
      <c r="E10" s="81">
        <v>35.244861249270002</v>
      </c>
      <c r="F10" s="81">
        <v>1281.7110997048501</v>
      </c>
      <c r="G10" s="29">
        <v>0.258494</v>
      </c>
      <c r="H10" s="81">
        <v>-4.0954999999999998E-2</v>
      </c>
      <c r="I10" s="48"/>
      <c r="J10" s="48"/>
      <c r="K10" s="48"/>
      <c r="L10" s="48"/>
      <c r="M10" s="48"/>
      <c r="N10" s="48"/>
      <c r="O10" s="48"/>
      <c r="P10" s="48"/>
      <c r="Q10" s="48"/>
    </row>
    <row r="11" spans="1:19" x14ac:dyDescent="0.2">
      <c r="A11" s="168" t="s">
        <v>85</v>
      </c>
      <c r="B11" s="81">
        <v>24.638233578600001</v>
      </c>
      <c r="C11" s="81">
        <v>900.98570844037999</v>
      </c>
      <c r="D11" s="29">
        <v>0.22107599999999999</v>
      </c>
      <c r="E11" s="81">
        <v>41.377571360090002</v>
      </c>
      <c r="F11" s="81">
        <v>1504.73262232139</v>
      </c>
      <c r="G11" s="29">
        <v>0.30347299999999999</v>
      </c>
      <c r="H11" s="81">
        <v>8.2396999999999998E-2</v>
      </c>
      <c r="I11" s="48"/>
      <c r="J11" s="48"/>
      <c r="K11" s="48"/>
      <c r="L11" s="48"/>
      <c r="M11" s="48"/>
      <c r="N11" s="48"/>
      <c r="O11" s="48"/>
      <c r="P11" s="48"/>
      <c r="Q11" s="48"/>
    </row>
    <row r="12" spans="1:19" x14ac:dyDescent="0.2">
      <c r="A12" s="168" t="s">
        <v>177</v>
      </c>
      <c r="B12" s="81">
        <v>1.4348806079500001</v>
      </c>
      <c r="C12" s="81">
        <v>52.471575000000001</v>
      </c>
      <c r="D12" s="29">
        <v>1.2874999999999999E-2</v>
      </c>
      <c r="E12" s="81">
        <v>3.14419524885</v>
      </c>
      <c r="F12" s="81">
        <v>114.34148999999999</v>
      </c>
      <c r="G12" s="29">
        <v>2.3060000000000001E-2</v>
      </c>
      <c r="H12" s="81">
        <v>1.0185E-2</v>
      </c>
      <c r="I12" s="48"/>
      <c r="J12" s="48"/>
      <c r="K12" s="48"/>
      <c r="L12" s="48"/>
      <c r="M12" s="48"/>
      <c r="N12" s="48"/>
      <c r="O12" s="48"/>
      <c r="P12" s="48"/>
      <c r="Q12" s="48"/>
    </row>
    <row r="13" spans="1:19" x14ac:dyDescent="0.2">
      <c r="A13" s="168" t="s">
        <v>145</v>
      </c>
      <c r="B13" s="81">
        <v>14.434274688189999</v>
      </c>
      <c r="C13" s="81">
        <v>527.84121736249995</v>
      </c>
      <c r="D13" s="29">
        <v>0.12951699999999999</v>
      </c>
      <c r="E13" s="81">
        <v>15.676960842270001</v>
      </c>
      <c r="F13" s="81">
        <v>570.10679029456003</v>
      </c>
      <c r="G13" s="29">
        <v>0.114979</v>
      </c>
      <c r="H13" s="81">
        <v>-1.4539E-2</v>
      </c>
      <c r="I13" s="48"/>
      <c r="J13" s="48"/>
      <c r="K13" s="48"/>
      <c r="L13" s="48"/>
      <c r="M13" s="48"/>
      <c r="N13" s="48"/>
      <c r="O13" s="48"/>
      <c r="P13" s="48"/>
      <c r="Q13" s="48"/>
    </row>
    <row r="14" spans="1:19" x14ac:dyDescent="0.2">
      <c r="A14" s="168" t="s">
        <v>125</v>
      </c>
      <c r="B14" s="81">
        <v>36.54665319451</v>
      </c>
      <c r="C14" s="81">
        <v>1336.45994199711</v>
      </c>
      <c r="D14" s="29">
        <v>0.32792900000000003</v>
      </c>
      <c r="E14" s="81">
        <v>39.990315782469999</v>
      </c>
      <c r="F14" s="81">
        <v>1454.28382471277</v>
      </c>
      <c r="G14" s="29">
        <v>0.29329899999999998</v>
      </c>
      <c r="H14" s="81">
        <v>-3.4631000000000002E-2</v>
      </c>
      <c r="I14" s="48"/>
      <c r="J14" s="48"/>
      <c r="K14" s="48"/>
      <c r="L14" s="48"/>
      <c r="M14" s="48"/>
      <c r="N14" s="48"/>
      <c r="O14" s="48"/>
      <c r="P14" s="48"/>
      <c r="Q14" s="48"/>
    </row>
    <row r="15" spans="1:19" x14ac:dyDescent="0.2">
      <c r="A15" s="168" t="s">
        <v>59</v>
      </c>
      <c r="B15" s="81">
        <v>0.99791775268000005</v>
      </c>
      <c r="C15" s="81">
        <v>36.492455130940002</v>
      </c>
      <c r="D15" s="29">
        <v>8.9540000000000002E-3</v>
      </c>
      <c r="E15" s="81">
        <v>0.89048715134</v>
      </c>
      <c r="F15" s="81">
        <v>32.38336669676</v>
      </c>
      <c r="G15" s="29">
        <v>6.5310000000000003E-3</v>
      </c>
      <c r="H15" s="81">
        <v>-2.4229999999999998E-3</v>
      </c>
      <c r="I15" s="48"/>
      <c r="J15" s="48"/>
      <c r="K15" s="48"/>
      <c r="L15" s="48"/>
      <c r="M15" s="48"/>
      <c r="N15" s="48"/>
      <c r="O15" s="48"/>
      <c r="P15" s="48"/>
      <c r="Q15" s="48"/>
    </row>
    <row r="16" spans="1:19" x14ac:dyDescent="0.2">
      <c r="B16" s="64"/>
      <c r="C16" s="64"/>
      <c r="D16" s="35"/>
      <c r="E16" s="64"/>
      <c r="F16" s="64"/>
      <c r="G16" s="35"/>
      <c r="H16" s="64"/>
      <c r="I16" s="48"/>
      <c r="J16" s="48"/>
      <c r="K16" s="48"/>
      <c r="L16" s="48"/>
      <c r="M16" s="48"/>
      <c r="N16" s="48"/>
      <c r="O16" s="48"/>
      <c r="P16" s="48"/>
      <c r="Q16" s="48"/>
    </row>
    <row r="17" spans="1:19" x14ac:dyDescent="0.2">
      <c r="B17" s="64"/>
      <c r="C17" s="64"/>
      <c r="D17" s="35"/>
      <c r="E17" s="64"/>
      <c r="F17" s="64"/>
      <c r="G17" s="35"/>
      <c r="H17" s="64"/>
      <c r="I17" s="48"/>
      <c r="J17" s="48"/>
      <c r="K17" s="48"/>
      <c r="L17" s="48"/>
      <c r="M17" s="48"/>
      <c r="N17" s="48"/>
      <c r="O17" s="48"/>
      <c r="P17" s="48"/>
      <c r="Q17" s="48"/>
    </row>
    <row r="18" spans="1:19" x14ac:dyDescent="0.2">
      <c r="B18" s="64"/>
      <c r="C18" s="64"/>
      <c r="D18" s="35"/>
      <c r="E18" s="64"/>
      <c r="F18" s="64"/>
      <c r="G18" s="35"/>
      <c r="H18" s="64"/>
      <c r="I18" s="48"/>
      <c r="J18" s="48"/>
      <c r="K18" s="48"/>
      <c r="L18" s="48"/>
      <c r="M18" s="48"/>
      <c r="N18" s="48"/>
      <c r="O18" s="48"/>
      <c r="P18" s="48"/>
      <c r="Q18" s="48"/>
    </row>
    <row r="19" spans="1:19" x14ac:dyDescent="0.2">
      <c r="B19" s="64"/>
      <c r="C19" s="64"/>
      <c r="D19" s="35"/>
      <c r="E19" s="64"/>
      <c r="F19" s="64"/>
      <c r="G19" s="35"/>
      <c r="H19" s="64"/>
      <c r="I19" s="48"/>
      <c r="J19" s="48"/>
      <c r="K19" s="48"/>
      <c r="L19" s="48"/>
      <c r="M19" s="48"/>
      <c r="N19" s="48"/>
      <c r="O19" s="48"/>
      <c r="P19" s="48"/>
      <c r="Q19" s="48"/>
    </row>
    <row r="20" spans="1:19" x14ac:dyDescent="0.2">
      <c r="B20" s="64"/>
      <c r="C20" s="64"/>
      <c r="D20" s="35"/>
      <c r="E20" s="64"/>
      <c r="F20" s="64"/>
      <c r="G20" s="35"/>
      <c r="H20" s="64"/>
      <c r="I20" s="48"/>
      <c r="J20" s="48"/>
      <c r="K20" s="48"/>
      <c r="L20" s="48"/>
      <c r="M20" s="48"/>
      <c r="N20" s="48"/>
      <c r="O20" s="48"/>
      <c r="P20" s="48"/>
      <c r="Q20" s="48"/>
    </row>
    <row r="21" spans="1:19" x14ac:dyDescent="0.2">
      <c r="B21" s="64"/>
      <c r="C21" s="64"/>
      <c r="D21" s="35"/>
      <c r="E21" s="64"/>
      <c r="F21" s="64"/>
      <c r="G21" s="35"/>
      <c r="H21" s="224" t="e">
        <f>VALVAL</f>
        <v>#REF!</v>
      </c>
      <c r="I21" s="48"/>
      <c r="J21" s="48"/>
      <c r="K21" s="48"/>
      <c r="L21" s="48"/>
      <c r="M21" s="48"/>
      <c r="N21" s="48"/>
      <c r="O21" s="48"/>
      <c r="P21" s="48"/>
      <c r="Q21" s="48"/>
    </row>
    <row r="22" spans="1:19" x14ac:dyDescent="0.2">
      <c r="A22" s="93"/>
      <c r="B22" s="254">
        <v>44926</v>
      </c>
      <c r="C22" s="255"/>
      <c r="D22" s="256"/>
      <c r="E22" s="254">
        <v>45230</v>
      </c>
      <c r="F22" s="255"/>
      <c r="G22" s="256"/>
      <c r="H22" s="108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</row>
    <row r="23" spans="1:19" s="141" customFormat="1" x14ac:dyDescent="0.2">
      <c r="A23" s="198"/>
      <c r="B23" s="148" t="s">
        <v>163</v>
      </c>
      <c r="C23" s="148" t="s">
        <v>165</v>
      </c>
      <c r="D23" s="115" t="s">
        <v>188</v>
      </c>
      <c r="E23" s="148" t="s">
        <v>163</v>
      </c>
      <c r="F23" s="148" t="s">
        <v>165</v>
      </c>
      <c r="G23" s="115" t="s">
        <v>188</v>
      </c>
      <c r="H23" s="148" t="s">
        <v>61</v>
      </c>
      <c r="I23" s="135"/>
      <c r="J23" s="135"/>
      <c r="K23" s="135"/>
      <c r="L23" s="135"/>
      <c r="M23" s="135"/>
      <c r="N23" s="135"/>
      <c r="O23" s="135"/>
      <c r="P23" s="135"/>
      <c r="Q23" s="135"/>
    </row>
    <row r="24" spans="1:19" s="244" customFormat="1" ht="15" x14ac:dyDescent="0.25">
      <c r="A24" s="186" t="s">
        <v>141</v>
      </c>
      <c r="B24" s="103">
        <f t="shared" ref="B24:H24" si="1">B$25+B$33</f>
        <v>111.44670722129001</v>
      </c>
      <c r="C24" s="103">
        <f t="shared" si="1"/>
        <v>4075.4500576791602</v>
      </c>
      <c r="D24" s="248">
        <f t="shared" si="1"/>
        <v>0.99999899999999997</v>
      </c>
      <c r="E24" s="103">
        <f t="shared" si="1"/>
        <v>136.34669660982999</v>
      </c>
      <c r="F24" s="103">
        <f t="shared" si="1"/>
        <v>4958.3703342402205</v>
      </c>
      <c r="G24" s="248">
        <f t="shared" si="1"/>
        <v>1.0000009999999997</v>
      </c>
      <c r="H24" s="136">
        <f t="shared" si="1"/>
        <v>-1.0000000000010001E-6</v>
      </c>
      <c r="I24" s="239"/>
      <c r="J24" s="239"/>
      <c r="K24" s="239"/>
      <c r="L24" s="239"/>
      <c r="M24" s="239"/>
      <c r="N24" s="239"/>
      <c r="O24" s="239"/>
      <c r="P24" s="239"/>
      <c r="Q24" s="239"/>
    </row>
    <row r="25" spans="1:19" s="158" customFormat="1" ht="15" x14ac:dyDescent="0.25">
      <c r="A25" s="105" t="s">
        <v>155</v>
      </c>
      <c r="B25" s="53">
        <f t="shared" ref="B25:H25" si="2">SUM(B$26:B$32)</f>
        <v>101.59354286955001</v>
      </c>
      <c r="C25" s="53">
        <f t="shared" si="2"/>
        <v>3715.1336317660903</v>
      </c>
      <c r="D25" s="117">
        <f t="shared" si="2"/>
        <v>0.91158799999999995</v>
      </c>
      <c r="E25" s="53">
        <f t="shared" si="2"/>
        <v>127.54447488292999</v>
      </c>
      <c r="F25" s="53">
        <f t="shared" si="2"/>
        <v>4638.2696191427303</v>
      </c>
      <c r="G25" s="117">
        <f t="shared" si="2"/>
        <v>0.9354429999999998</v>
      </c>
      <c r="H25" s="180">
        <f t="shared" si="2"/>
        <v>2.3852999999999999E-2</v>
      </c>
      <c r="I25" s="147"/>
      <c r="J25" s="147"/>
      <c r="K25" s="147"/>
      <c r="L25" s="147"/>
      <c r="M25" s="147"/>
      <c r="N25" s="147"/>
      <c r="O25" s="147"/>
      <c r="P25" s="147"/>
      <c r="Q25" s="147"/>
    </row>
    <row r="26" spans="1:19" s="176" customFormat="1" outlineLevel="1" x14ac:dyDescent="0.2">
      <c r="A26" s="138" t="s">
        <v>205</v>
      </c>
      <c r="B26" s="7">
        <v>2.210838918E-2</v>
      </c>
      <c r="C26" s="7">
        <v>0.80847284054000002</v>
      </c>
      <c r="D26" s="234">
        <v>1.9799999999999999E-4</v>
      </c>
      <c r="E26" s="7">
        <v>2.2304975540000001E-2</v>
      </c>
      <c r="F26" s="7">
        <v>0.81114050988999997</v>
      </c>
      <c r="G26" s="234">
        <v>1.64E-4</v>
      </c>
      <c r="H26" s="7">
        <v>-3.4999999999999997E-5</v>
      </c>
      <c r="I26" s="166"/>
      <c r="J26" s="166"/>
      <c r="K26" s="166"/>
      <c r="L26" s="166"/>
      <c r="M26" s="166"/>
      <c r="N26" s="166"/>
      <c r="O26" s="166"/>
      <c r="P26" s="166"/>
      <c r="Q26" s="166"/>
    </row>
    <row r="27" spans="1:19" outlineLevel="1" x14ac:dyDescent="0.2">
      <c r="A27" s="125" t="s">
        <v>153</v>
      </c>
      <c r="B27" s="81">
        <v>29.958594855120001</v>
      </c>
      <c r="C27" s="81">
        <v>1095.54387181895</v>
      </c>
      <c r="D27" s="29">
        <v>0.26881500000000003</v>
      </c>
      <c r="E27" s="81">
        <v>31.822202118450001</v>
      </c>
      <c r="F27" s="81">
        <v>1157.2430200193601</v>
      </c>
      <c r="G27" s="29">
        <v>0.23339199999999999</v>
      </c>
      <c r="H27" s="81">
        <v>-3.5423999999999997E-2</v>
      </c>
      <c r="I27" s="48"/>
      <c r="J27" s="48"/>
      <c r="K27" s="48"/>
      <c r="L27" s="48"/>
      <c r="M27" s="48"/>
      <c r="N27" s="48"/>
      <c r="O27" s="48"/>
      <c r="P27" s="48"/>
      <c r="Q27" s="48"/>
    </row>
    <row r="28" spans="1:19" outlineLevel="1" x14ac:dyDescent="0.2">
      <c r="A28" s="125" t="s">
        <v>85</v>
      </c>
      <c r="B28" s="81">
        <v>23.588993892160001</v>
      </c>
      <c r="C28" s="81">
        <v>862.61648204287997</v>
      </c>
      <c r="D28" s="29">
        <v>0.21166199999999999</v>
      </c>
      <c r="E28" s="81">
        <v>39.865830727240002</v>
      </c>
      <c r="F28" s="81">
        <v>1449.7568136418099</v>
      </c>
      <c r="G28" s="29">
        <v>0.29238599999999998</v>
      </c>
      <c r="H28" s="81">
        <v>8.0724000000000004E-2</v>
      </c>
      <c r="I28" s="48"/>
      <c r="J28" s="48"/>
      <c r="K28" s="48"/>
      <c r="L28" s="48"/>
      <c r="M28" s="48"/>
      <c r="N28" s="48"/>
      <c r="O28" s="48"/>
      <c r="P28" s="48"/>
      <c r="Q28" s="48"/>
    </row>
    <row r="29" spans="1:19" outlineLevel="1" x14ac:dyDescent="0.2">
      <c r="A29" s="125" t="s">
        <v>177</v>
      </c>
      <c r="B29" s="81">
        <v>1.4348806079500001</v>
      </c>
      <c r="C29" s="81">
        <v>52.471575000000001</v>
      </c>
      <c r="D29" s="29">
        <v>1.2874999999999999E-2</v>
      </c>
      <c r="E29" s="81">
        <v>3.14419524885</v>
      </c>
      <c r="F29" s="81">
        <v>114.34148999999999</v>
      </c>
      <c r="G29" s="29">
        <v>2.3060000000000001E-2</v>
      </c>
      <c r="H29" s="81">
        <v>1.0185E-2</v>
      </c>
      <c r="I29" s="48"/>
      <c r="J29" s="48"/>
      <c r="K29" s="48"/>
      <c r="L29" s="48"/>
      <c r="M29" s="48"/>
      <c r="N29" s="48"/>
      <c r="O29" s="48"/>
      <c r="P29" s="48"/>
      <c r="Q29" s="48"/>
    </row>
    <row r="30" spans="1:19" outlineLevel="1" x14ac:dyDescent="0.2">
      <c r="A30" s="125" t="s">
        <v>145</v>
      </c>
      <c r="B30" s="81">
        <v>10.601355839169999</v>
      </c>
      <c r="C30" s="81">
        <v>387.67674114004001</v>
      </c>
      <c r="D30" s="29">
        <v>9.5125000000000001E-2</v>
      </c>
      <c r="E30" s="81">
        <v>13.318736340179999</v>
      </c>
      <c r="F30" s="81">
        <v>484.34783387403002</v>
      </c>
      <c r="G30" s="29">
        <v>9.7683000000000006E-2</v>
      </c>
      <c r="H30" s="81">
        <v>2.5579999999999999E-3</v>
      </c>
      <c r="I30" s="48"/>
      <c r="J30" s="48"/>
      <c r="K30" s="48"/>
      <c r="L30" s="48"/>
      <c r="M30" s="48"/>
      <c r="N30" s="48"/>
      <c r="O30" s="48"/>
      <c r="P30" s="48"/>
      <c r="Q30" s="48"/>
    </row>
    <row r="31" spans="1:19" outlineLevel="1" x14ac:dyDescent="0.2">
      <c r="A31" s="125" t="s">
        <v>125</v>
      </c>
      <c r="B31" s="81">
        <v>34.989691533289999</v>
      </c>
      <c r="C31" s="81">
        <v>1279.5240337927401</v>
      </c>
      <c r="D31" s="29">
        <v>0.31395899999999999</v>
      </c>
      <c r="E31" s="81">
        <v>38.480718321330002</v>
      </c>
      <c r="F31" s="81">
        <v>1399.3859544008801</v>
      </c>
      <c r="G31" s="29">
        <v>0.28222700000000001</v>
      </c>
      <c r="H31" s="81">
        <v>-3.1732000000000003E-2</v>
      </c>
      <c r="I31" s="48"/>
      <c r="J31" s="48"/>
      <c r="K31" s="48"/>
      <c r="L31" s="48"/>
      <c r="M31" s="48"/>
      <c r="N31" s="48"/>
      <c r="O31" s="48"/>
      <c r="P31" s="48"/>
      <c r="Q31" s="48"/>
    </row>
    <row r="32" spans="1:19" s="224" customFormat="1" outlineLevel="1" x14ac:dyDescent="0.2">
      <c r="A32" s="165" t="s">
        <v>59</v>
      </c>
      <c r="B32" s="7">
        <v>0.99791775268000005</v>
      </c>
      <c r="C32" s="7">
        <v>36.492455130940002</v>
      </c>
      <c r="D32" s="234">
        <v>8.9540000000000002E-3</v>
      </c>
      <c r="E32" s="7">
        <v>0.89048715134</v>
      </c>
      <c r="F32" s="7">
        <v>32.38336669676</v>
      </c>
      <c r="G32" s="234">
        <v>6.5310000000000003E-3</v>
      </c>
      <c r="H32" s="7">
        <v>-2.4229999999999998E-3</v>
      </c>
    </row>
    <row r="33" spans="1:17" ht="15" x14ac:dyDescent="0.25">
      <c r="A33" s="150" t="s">
        <v>55</v>
      </c>
      <c r="B33" s="63">
        <f t="shared" ref="B33:H33" si="3">SUM(B$34:B$37)</f>
        <v>9.8531643517399985</v>
      </c>
      <c r="C33" s="63">
        <f t="shared" si="3"/>
        <v>360.31642591306996</v>
      </c>
      <c r="D33" s="17">
        <f t="shared" si="3"/>
        <v>8.8411000000000003E-2</v>
      </c>
      <c r="E33" s="63">
        <f t="shared" si="3"/>
        <v>8.8022217269000009</v>
      </c>
      <c r="F33" s="63">
        <f t="shared" si="3"/>
        <v>320.10071509749002</v>
      </c>
      <c r="G33" s="17">
        <f t="shared" si="3"/>
        <v>6.4558000000000004E-2</v>
      </c>
      <c r="H33" s="63">
        <f t="shared" si="3"/>
        <v>-2.3854E-2</v>
      </c>
      <c r="I33" s="48"/>
      <c r="J33" s="48"/>
      <c r="K33" s="48"/>
      <c r="L33" s="48"/>
      <c r="M33" s="48"/>
      <c r="N33" s="48"/>
      <c r="O33" s="48"/>
      <c r="P33" s="48"/>
      <c r="Q33" s="48"/>
    </row>
    <row r="34" spans="1:17" outlineLevel="1" x14ac:dyDescent="0.2">
      <c r="A34" s="125" t="s">
        <v>153</v>
      </c>
      <c r="B34" s="81">
        <v>3.41404415506</v>
      </c>
      <c r="C34" s="81">
        <v>124.84681508874</v>
      </c>
      <c r="D34" s="29">
        <v>3.0634000000000002E-2</v>
      </c>
      <c r="E34" s="81">
        <v>3.4226591308200001</v>
      </c>
      <c r="F34" s="81">
        <v>124.46807968549</v>
      </c>
      <c r="G34" s="29">
        <v>2.5103E-2</v>
      </c>
      <c r="H34" s="81">
        <v>-5.5310000000000003E-3</v>
      </c>
      <c r="I34" s="48"/>
      <c r="J34" s="48"/>
      <c r="K34" s="48"/>
      <c r="L34" s="48"/>
      <c r="M34" s="48"/>
      <c r="N34" s="48"/>
      <c r="O34" s="48"/>
      <c r="P34" s="48"/>
      <c r="Q34" s="48"/>
    </row>
    <row r="35" spans="1:17" outlineLevel="1" x14ac:dyDescent="0.2">
      <c r="A35" s="125" t="s">
        <v>85</v>
      </c>
      <c r="B35" s="81">
        <v>1.04923968644</v>
      </c>
      <c r="C35" s="81">
        <v>38.3692263975</v>
      </c>
      <c r="D35" s="29">
        <v>9.4149999999999998E-3</v>
      </c>
      <c r="E35" s="81">
        <v>1.51174063285</v>
      </c>
      <c r="F35" s="81">
        <v>54.975808679579998</v>
      </c>
      <c r="G35" s="29">
        <v>1.1087E-2</v>
      </c>
      <c r="H35" s="81">
        <v>1.673E-3</v>
      </c>
      <c r="I35" s="48"/>
      <c r="J35" s="48"/>
      <c r="K35" s="48"/>
      <c r="L35" s="48"/>
      <c r="M35" s="48"/>
      <c r="N35" s="48"/>
      <c r="O35" s="48"/>
      <c r="P35" s="48"/>
      <c r="Q35" s="48"/>
    </row>
    <row r="36" spans="1:17" outlineLevel="1" x14ac:dyDescent="0.2">
      <c r="A36" s="125" t="s">
        <v>145</v>
      </c>
      <c r="B36" s="81">
        <v>3.8329188490199999</v>
      </c>
      <c r="C36" s="81">
        <v>140.16447622246</v>
      </c>
      <c r="D36" s="29">
        <v>3.4391999999999999E-2</v>
      </c>
      <c r="E36" s="81">
        <v>2.3582245020900001</v>
      </c>
      <c r="F36" s="81">
        <v>85.758956420529998</v>
      </c>
      <c r="G36" s="29">
        <v>1.7295999999999999E-2</v>
      </c>
      <c r="H36" s="81">
        <v>-1.7097000000000001E-2</v>
      </c>
      <c r="I36" s="48"/>
      <c r="J36" s="48"/>
      <c r="K36" s="48"/>
      <c r="L36" s="48"/>
      <c r="M36" s="48"/>
      <c r="N36" s="48"/>
      <c r="O36" s="48"/>
      <c r="P36" s="48"/>
      <c r="Q36" s="48"/>
    </row>
    <row r="37" spans="1:17" outlineLevel="1" x14ac:dyDescent="0.2">
      <c r="A37" s="125" t="s">
        <v>125</v>
      </c>
      <c r="B37" s="81">
        <v>1.5569616612199999</v>
      </c>
      <c r="C37" s="81">
        <v>56.935908204370001</v>
      </c>
      <c r="D37" s="29">
        <v>1.397E-2</v>
      </c>
      <c r="E37" s="81">
        <v>1.50959746114</v>
      </c>
      <c r="F37" s="81">
        <v>54.897870311890003</v>
      </c>
      <c r="G37" s="29">
        <v>1.1072E-2</v>
      </c>
      <c r="H37" s="81">
        <v>-2.8990000000000001E-3</v>
      </c>
      <c r="I37" s="48"/>
      <c r="J37" s="48"/>
      <c r="K37" s="48"/>
      <c r="L37" s="48"/>
      <c r="M37" s="48"/>
      <c r="N37" s="48"/>
      <c r="O37" s="48"/>
      <c r="P37" s="48"/>
      <c r="Q37" s="48"/>
    </row>
    <row r="38" spans="1:17" x14ac:dyDescent="0.2">
      <c r="B38" s="64"/>
      <c r="C38" s="64"/>
      <c r="D38" s="35"/>
      <c r="E38" s="64"/>
      <c r="F38" s="64"/>
      <c r="G38" s="35"/>
      <c r="H38" s="64"/>
      <c r="I38" s="48"/>
      <c r="J38" s="48"/>
      <c r="K38" s="48"/>
      <c r="L38" s="48"/>
      <c r="M38" s="48"/>
      <c r="N38" s="48"/>
      <c r="O38" s="48"/>
      <c r="P38" s="48"/>
      <c r="Q38" s="48"/>
    </row>
    <row r="39" spans="1:17" x14ac:dyDescent="0.2">
      <c r="B39" s="64"/>
      <c r="C39" s="64"/>
      <c r="D39" s="35"/>
      <c r="E39" s="64"/>
      <c r="F39" s="64"/>
      <c r="G39" s="35"/>
      <c r="H39" s="64"/>
      <c r="I39" s="48"/>
      <c r="J39" s="48"/>
      <c r="K39" s="48"/>
      <c r="L39" s="48"/>
      <c r="M39" s="48"/>
      <c r="N39" s="48"/>
      <c r="O39" s="48"/>
      <c r="P39" s="48"/>
      <c r="Q39" s="48"/>
    </row>
    <row r="40" spans="1:17" x14ac:dyDescent="0.2">
      <c r="B40" s="64"/>
      <c r="C40" s="64"/>
      <c r="D40" s="35"/>
      <c r="E40" s="64"/>
      <c r="F40" s="64"/>
      <c r="G40" s="35"/>
      <c r="H40" s="64"/>
      <c r="I40" s="48"/>
      <c r="J40" s="48"/>
      <c r="K40" s="48"/>
      <c r="L40" s="48"/>
      <c r="M40" s="48"/>
      <c r="N40" s="48"/>
      <c r="O40" s="48"/>
      <c r="P40" s="48"/>
      <c r="Q40" s="48"/>
    </row>
    <row r="41" spans="1:17" x14ac:dyDescent="0.2">
      <c r="B41" s="64"/>
      <c r="C41" s="64"/>
      <c r="D41" s="35"/>
      <c r="E41" s="64"/>
      <c r="F41" s="64"/>
      <c r="G41" s="35"/>
      <c r="H41" s="64"/>
      <c r="I41" s="48"/>
      <c r="J41" s="48"/>
      <c r="K41" s="48"/>
      <c r="L41" s="48"/>
      <c r="M41" s="48"/>
      <c r="N41" s="48"/>
      <c r="O41" s="48"/>
      <c r="P41" s="48"/>
      <c r="Q41" s="48"/>
    </row>
    <row r="42" spans="1:17" x14ac:dyDescent="0.2">
      <c r="B42" s="64"/>
      <c r="C42" s="64"/>
      <c r="D42" s="35"/>
      <c r="E42" s="64"/>
      <c r="F42" s="64"/>
      <c r="G42" s="35"/>
      <c r="H42" s="64"/>
      <c r="I42" s="48"/>
      <c r="J42" s="48"/>
      <c r="K42" s="48"/>
      <c r="L42" s="48"/>
      <c r="M42" s="48"/>
      <c r="N42" s="48"/>
      <c r="O42" s="48"/>
      <c r="P42" s="48"/>
      <c r="Q42" s="48"/>
    </row>
    <row r="43" spans="1:17" x14ac:dyDescent="0.2">
      <c r="B43" s="64"/>
      <c r="C43" s="64"/>
      <c r="D43" s="35"/>
      <c r="E43" s="64"/>
      <c r="F43" s="64"/>
      <c r="G43" s="35"/>
      <c r="H43" s="64"/>
      <c r="I43" s="48"/>
      <c r="J43" s="48"/>
      <c r="K43" s="48"/>
      <c r="L43" s="48"/>
      <c r="M43" s="48"/>
      <c r="N43" s="48"/>
      <c r="O43" s="48"/>
      <c r="P43" s="48"/>
      <c r="Q43" s="48"/>
    </row>
    <row r="44" spans="1:17" x14ac:dyDescent="0.2">
      <c r="B44" s="64"/>
      <c r="C44" s="64"/>
      <c r="D44" s="35"/>
      <c r="E44" s="64"/>
      <c r="F44" s="64"/>
      <c r="G44" s="35"/>
      <c r="H44" s="64"/>
      <c r="I44" s="48"/>
      <c r="J44" s="48"/>
      <c r="K44" s="48"/>
      <c r="L44" s="48"/>
      <c r="M44" s="48"/>
      <c r="N44" s="48"/>
      <c r="O44" s="48"/>
      <c r="P44" s="48"/>
      <c r="Q44" s="48"/>
    </row>
    <row r="45" spans="1:17" x14ac:dyDescent="0.2">
      <c r="B45" s="64"/>
      <c r="C45" s="64"/>
      <c r="D45" s="35"/>
      <c r="E45" s="64"/>
      <c r="F45" s="64"/>
      <c r="G45" s="35"/>
      <c r="H45" s="64"/>
      <c r="I45" s="48"/>
      <c r="J45" s="48"/>
      <c r="K45" s="48"/>
      <c r="L45" s="48"/>
      <c r="M45" s="48"/>
      <c r="N45" s="48"/>
      <c r="O45" s="48"/>
      <c r="P45" s="48"/>
      <c r="Q45" s="48"/>
    </row>
    <row r="46" spans="1:17" x14ac:dyDescent="0.2">
      <c r="B46" s="64"/>
      <c r="C46" s="64"/>
      <c r="D46" s="35"/>
      <c r="E46" s="64"/>
      <c r="F46" s="64"/>
      <c r="G46" s="35"/>
      <c r="H46" s="64"/>
      <c r="I46" s="48"/>
      <c r="J46" s="48"/>
      <c r="K46" s="48"/>
      <c r="L46" s="48"/>
      <c r="M46" s="48"/>
      <c r="N46" s="48"/>
      <c r="O46" s="48"/>
      <c r="P46" s="48"/>
      <c r="Q46" s="48"/>
    </row>
    <row r="47" spans="1:17" x14ac:dyDescent="0.2">
      <c r="B47" s="64"/>
      <c r="C47" s="64"/>
      <c r="D47" s="35"/>
      <c r="E47" s="64"/>
      <c r="F47" s="64"/>
      <c r="G47" s="35"/>
      <c r="H47" s="64"/>
      <c r="I47" s="48"/>
      <c r="J47" s="48"/>
      <c r="K47" s="48"/>
      <c r="L47" s="48"/>
      <c r="M47" s="48"/>
      <c r="N47" s="48"/>
      <c r="O47" s="48"/>
      <c r="P47" s="48"/>
      <c r="Q47" s="48"/>
    </row>
    <row r="48" spans="1:17" x14ac:dyDescent="0.2">
      <c r="B48" s="64"/>
      <c r="C48" s="64"/>
      <c r="D48" s="35"/>
      <c r="E48" s="64"/>
      <c r="F48" s="64"/>
      <c r="G48" s="35"/>
      <c r="H48" s="64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64"/>
      <c r="C49" s="64"/>
      <c r="D49" s="35"/>
      <c r="E49" s="64"/>
      <c r="F49" s="64"/>
      <c r="G49" s="35"/>
      <c r="H49" s="64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64"/>
      <c r="C50" s="64"/>
      <c r="D50" s="35"/>
      <c r="E50" s="64"/>
      <c r="F50" s="64"/>
      <c r="G50" s="35"/>
      <c r="H50" s="64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64"/>
      <c r="C51" s="64"/>
      <c r="D51" s="35"/>
      <c r="E51" s="64"/>
      <c r="F51" s="64"/>
      <c r="G51" s="35"/>
      <c r="H51" s="64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64"/>
      <c r="C52" s="64"/>
      <c r="D52" s="35"/>
      <c r="E52" s="64"/>
      <c r="F52" s="64"/>
      <c r="G52" s="35"/>
      <c r="H52" s="64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64"/>
      <c r="C53" s="64"/>
      <c r="D53" s="35"/>
      <c r="E53" s="64"/>
      <c r="F53" s="64"/>
      <c r="G53" s="35"/>
      <c r="H53" s="64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64"/>
      <c r="C54" s="64"/>
      <c r="D54" s="35"/>
      <c r="E54" s="64"/>
      <c r="F54" s="64"/>
      <c r="G54" s="35"/>
      <c r="H54" s="64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64"/>
      <c r="C55" s="64"/>
      <c r="D55" s="35"/>
      <c r="E55" s="64"/>
      <c r="F55" s="64"/>
      <c r="G55" s="35"/>
      <c r="H55" s="64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64"/>
      <c r="C56" s="64"/>
      <c r="D56" s="35"/>
      <c r="E56" s="64"/>
      <c r="F56" s="64"/>
      <c r="G56" s="35"/>
      <c r="H56" s="64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64"/>
      <c r="C57" s="64"/>
      <c r="D57" s="35"/>
      <c r="E57" s="64"/>
      <c r="F57" s="64"/>
      <c r="G57" s="35"/>
      <c r="H57" s="64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64"/>
      <c r="C58" s="64"/>
      <c r="D58" s="35"/>
      <c r="E58" s="64"/>
      <c r="F58" s="64"/>
      <c r="G58" s="35"/>
      <c r="H58" s="64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64"/>
      <c r="C59" s="64"/>
      <c r="D59" s="35"/>
      <c r="E59" s="64"/>
      <c r="F59" s="64"/>
      <c r="G59" s="35"/>
      <c r="H59" s="64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64"/>
      <c r="C60" s="64"/>
      <c r="D60" s="35"/>
      <c r="E60" s="64"/>
      <c r="F60" s="64"/>
      <c r="G60" s="35"/>
      <c r="H60" s="64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64"/>
      <c r="C61" s="64"/>
      <c r="D61" s="35"/>
      <c r="E61" s="64"/>
      <c r="F61" s="64"/>
      <c r="G61" s="35"/>
      <c r="H61" s="64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64"/>
      <c r="C62" s="64"/>
      <c r="D62" s="35"/>
      <c r="E62" s="64"/>
      <c r="F62" s="64"/>
      <c r="G62" s="35"/>
      <c r="H62" s="64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64"/>
      <c r="C63" s="64"/>
      <c r="D63" s="35"/>
      <c r="E63" s="64"/>
      <c r="F63" s="64"/>
      <c r="G63" s="35"/>
      <c r="H63" s="64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64"/>
      <c r="C64" s="64"/>
      <c r="D64" s="35"/>
      <c r="E64" s="64"/>
      <c r="F64" s="64"/>
      <c r="G64" s="35"/>
      <c r="H64" s="64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64"/>
      <c r="C65" s="64"/>
      <c r="D65" s="35"/>
      <c r="E65" s="64"/>
      <c r="F65" s="64"/>
      <c r="G65" s="35"/>
      <c r="H65" s="64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64"/>
      <c r="C66" s="64"/>
      <c r="D66" s="35"/>
      <c r="E66" s="64"/>
      <c r="F66" s="64"/>
      <c r="G66" s="35"/>
      <c r="H66" s="64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64"/>
      <c r="C67" s="64"/>
      <c r="D67" s="35"/>
      <c r="E67" s="64"/>
      <c r="F67" s="64"/>
      <c r="G67" s="35"/>
      <c r="H67" s="64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64"/>
      <c r="C68" s="64"/>
      <c r="D68" s="35"/>
      <c r="E68" s="64"/>
      <c r="F68" s="64"/>
      <c r="G68" s="35"/>
      <c r="H68" s="64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64"/>
      <c r="C69" s="64"/>
      <c r="D69" s="35"/>
      <c r="E69" s="64"/>
      <c r="F69" s="64"/>
      <c r="G69" s="35"/>
      <c r="H69" s="64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64"/>
      <c r="C70" s="64"/>
      <c r="D70" s="35"/>
      <c r="E70" s="64"/>
      <c r="F70" s="64"/>
      <c r="G70" s="35"/>
      <c r="H70" s="64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64"/>
      <c r="C71" s="64"/>
      <c r="D71" s="35"/>
      <c r="E71" s="64"/>
      <c r="F71" s="64"/>
      <c r="G71" s="35"/>
      <c r="H71" s="64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64"/>
      <c r="C72" s="64"/>
      <c r="D72" s="35"/>
      <c r="E72" s="64"/>
      <c r="F72" s="64"/>
      <c r="G72" s="35"/>
      <c r="H72" s="64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64"/>
      <c r="C73" s="64"/>
      <c r="D73" s="35"/>
      <c r="E73" s="64"/>
      <c r="F73" s="64"/>
      <c r="G73" s="35"/>
      <c r="H73" s="64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64"/>
      <c r="C74" s="64"/>
      <c r="D74" s="35"/>
      <c r="E74" s="64"/>
      <c r="F74" s="64"/>
      <c r="G74" s="35"/>
      <c r="H74" s="64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64"/>
      <c r="C75" s="64"/>
      <c r="D75" s="35"/>
      <c r="E75" s="64"/>
      <c r="F75" s="64"/>
      <c r="G75" s="35"/>
      <c r="H75" s="64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64"/>
      <c r="C76" s="64"/>
      <c r="D76" s="35"/>
      <c r="E76" s="64"/>
      <c r="F76" s="64"/>
      <c r="G76" s="35"/>
      <c r="H76" s="64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64"/>
      <c r="C77" s="64"/>
      <c r="D77" s="35"/>
      <c r="E77" s="64"/>
      <c r="F77" s="64"/>
      <c r="G77" s="35"/>
      <c r="H77" s="64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64"/>
      <c r="C78" s="64"/>
      <c r="D78" s="35"/>
      <c r="E78" s="64"/>
      <c r="F78" s="64"/>
      <c r="G78" s="35"/>
      <c r="H78" s="64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64"/>
      <c r="C79" s="64"/>
      <c r="D79" s="35"/>
      <c r="E79" s="64"/>
      <c r="F79" s="64"/>
      <c r="G79" s="35"/>
      <c r="H79" s="64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64"/>
      <c r="C80" s="64"/>
      <c r="D80" s="35"/>
      <c r="E80" s="64"/>
      <c r="F80" s="64"/>
      <c r="G80" s="35"/>
      <c r="H80" s="64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64"/>
      <c r="C81" s="64"/>
      <c r="D81" s="35"/>
      <c r="E81" s="64"/>
      <c r="F81" s="64"/>
      <c r="G81" s="35"/>
      <c r="H81" s="64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64"/>
      <c r="C82" s="64"/>
      <c r="D82" s="35"/>
      <c r="E82" s="64"/>
      <c r="F82" s="64"/>
      <c r="G82" s="35"/>
      <c r="H82" s="64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64"/>
      <c r="C83" s="64"/>
      <c r="D83" s="35"/>
      <c r="E83" s="64"/>
      <c r="F83" s="64"/>
      <c r="G83" s="35"/>
      <c r="H83" s="64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64"/>
      <c r="C84" s="64"/>
      <c r="D84" s="35"/>
      <c r="E84" s="64"/>
      <c r="F84" s="64"/>
      <c r="G84" s="35"/>
      <c r="H84" s="64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64"/>
      <c r="C85" s="64"/>
      <c r="D85" s="35"/>
      <c r="E85" s="64"/>
      <c r="F85" s="64"/>
      <c r="G85" s="35"/>
      <c r="H85" s="64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64"/>
      <c r="C86" s="64"/>
      <c r="D86" s="35"/>
      <c r="E86" s="64"/>
      <c r="F86" s="64"/>
      <c r="G86" s="35"/>
      <c r="H86" s="64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64"/>
      <c r="C87" s="64"/>
      <c r="D87" s="35"/>
      <c r="E87" s="64"/>
      <c r="F87" s="64"/>
      <c r="G87" s="35"/>
      <c r="H87" s="64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64"/>
      <c r="C88" s="64"/>
      <c r="D88" s="35"/>
      <c r="E88" s="64"/>
      <c r="F88" s="64"/>
      <c r="G88" s="35"/>
      <c r="H88" s="64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64"/>
      <c r="C89" s="64"/>
      <c r="D89" s="35"/>
      <c r="E89" s="64"/>
      <c r="F89" s="64"/>
      <c r="G89" s="35"/>
      <c r="H89" s="64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64"/>
      <c r="C90" s="64"/>
      <c r="D90" s="35"/>
      <c r="E90" s="64"/>
      <c r="F90" s="64"/>
      <c r="G90" s="35"/>
      <c r="H90" s="64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64"/>
      <c r="C91" s="64"/>
      <c r="D91" s="35"/>
      <c r="E91" s="64"/>
      <c r="F91" s="64"/>
      <c r="G91" s="35"/>
      <c r="H91" s="64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64"/>
      <c r="C92" s="64"/>
      <c r="D92" s="35"/>
      <c r="E92" s="64"/>
      <c r="F92" s="64"/>
      <c r="G92" s="35"/>
      <c r="H92" s="64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64"/>
      <c r="C93" s="64"/>
      <c r="D93" s="35"/>
      <c r="E93" s="64"/>
      <c r="F93" s="64"/>
      <c r="G93" s="35"/>
      <c r="H93" s="64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64"/>
      <c r="C94" s="64"/>
      <c r="D94" s="35"/>
      <c r="E94" s="64"/>
      <c r="F94" s="64"/>
      <c r="G94" s="35"/>
      <c r="H94" s="64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64"/>
      <c r="C95" s="64"/>
      <c r="D95" s="35"/>
      <c r="E95" s="64"/>
      <c r="F95" s="64"/>
      <c r="G95" s="35"/>
      <c r="H95" s="64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64"/>
      <c r="C96" s="64"/>
      <c r="D96" s="35"/>
      <c r="E96" s="64"/>
      <c r="F96" s="64"/>
      <c r="G96" s="35"/>
      <c r="H96" s="64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64"/>
      <c r="C97" s="64"/>
      <c r="D97" s="35"/>
      <c r="E97" s="64"/>
      <c r="F97" s="64"/>
      <c r="G97" s="35"/>
      <c r="H97" s="64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64"/>
      <c r="C98" s="64"/>
      <c r="D98" s="35"/>
      <c r="E98" s="64"/>
      <c r="F98" s="64"/>
      <c r="G98" s="35"/>
      <c r="H98" s="64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64"/>
      <c r="C99" s="64"/>
      <c r="D99" s="35"/>
      <c r="E99" s="64"/>
      <c r="F99" s="64"/>
      <c r="G99" s="35"/>
      <c r="H99" s="64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64"/>
      <c r="C100" s="64"/>
      <c r="D100" s="35"/>
      <c r="E100" s="64"/>
      <c r="F100" s="64"/>
      <c r="G100" s="35"/>
      <c r="H100" s="64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64"/>
      <c r="C101" s="64"/>
      <c r="D101" s="35"/>
      <c r="E101" s="64"/>
      <c r="F101" s="64"/>
      <c r="G101" s="35"/>
      <c r="H101" s="64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64"/>
      <c r="C102" s="64"/>
      <c r="D102" s="35"/>
      <c r="E102" s="64"/>
      <c r="F102" s="64"/>
      <c r="G102" s="35"/>
      <c r="H102" s="64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64"/>
      <c r="C103" s="64"/>
      <c r="D103" s="35"/>
      <c r="E103" s="64"/>
      <c r="F103" s="64"/>
      <c r="G103" s="35"/>
      <c r="H103" s="64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64"/>
      <c r="C104" s="64"/>
      <c r="D104" s="35"/>
      <c r="E104" s="64"/>
      <c r="F104" s="64"/>
      <c r="G104" s="35"/>
      <c r="H104" s="64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64"/>
      <c r="C105" s="64"/>
      <c r="D105" s="35"/>
      <c r="E105" s="64"/>
      <c r="F105" s="64"/>
      <c r="G105" s="35"/>
      <c r="H105" s="64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64"/>
      <c r="C106" s="64"/>
      <c r="D106" s="35"/>
      <c r="E106" s="64"/>
      <c r="F106" s="64"/>
      <c r="G106" s="35"/>
      <c r="H106" s="64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64"/>
      <c r="C107" s="64"/>
      <c r="D107" s="35"/>
      <c r="E107" s="64"/>
      <c r="F107" s="64"/>
      <c r="G107" s="35"/>
      <c r="H107" s="64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64"/>
      <c r="C108" s="64"/>
      <c r="D108" s="35"/>
      <c r="E108" s="64"/>
      <c r="F108" s="64"/>
      <c r="G108" s="35"/>
      <c r="H108" s="64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64"/>
      <c r="C109" s="64"/>
      <c r="D109" s="35"/>
      <c r="E109" s="64"/>
      <c r="F109" s="64"/>
      <c r="G109" s="35"/>
      <c r="H109" s="64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64"/>
      <c r="C110" s="64"/>
      <c r="D110" s="35"/>
      <c r="E110" s="64"/>
      <c r="F110" s="64"/>
      <c r="G110" s="35"/>
      <c r="H110" s="64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64"/>
      <c r="C111" s="64"/>
      <c r="D111" s="35"/>
      <c r="E111" s="64"/>
      <c r="F111" s="64"/>
      <c r="G111" s="35"/>
      <c r="H111" s="64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64"/>
      <c r="C112" s="64"/>
      <c r="D112" s="35"/>
      <c r="E112" s="64"/>
      <c r="F112" s="64"/>
      <c r="G112" s="35"/>
      <c r="H112" s="64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64"/>
      <c r="C113" s="64"/>
      <c r="D113" s="35"/>
      <c r="E113" s="64"/>
      <c r="F113" s="64"/>
      <c r="G113" s="35"/>
      <c r="H113" s="64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64"/>
      <c r="C114" s="64"/>
      <c r="D114" s="35"/>
      <c r="E114" s="64"/>
      <c r="F114" s="64"/>
      <c r="G114" s="35"/>
      <c r="H114" s="64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64"/>
      <c r="C115" s="64"/>
      <c r="D115" s="35"/>
      <c r="E115" s="64"/>
      <c r="F115" s="64"/>
      <c r="G115" s="35"/>
      <c r="H115" s="64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64"/>
      <c r="C116" s="64"/>
      <c r="D116" s="35"/>
      <c r="E116" s="64"/>
      <c r="F116" s="64"/>
      <c r="G116" s="35"/>
      <c r="H116" s="64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64"/>
      <c r="C117" s="64"/>
      <c r="D117" s="35"/>
      <c r="E117" s="64"/>
      <c r="F117" s="64"/>
      <c r="G117" s="35"/>
      <c r="H117" s="64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64"/>
      <c r="C118" s="64"/>
      <c r="D118" s="35"/>
      <c r="E118" s="64"/>
      <c r="F118" s="64"/>
      <c r="G118" s="35"/>
      <c r="H118" s="64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64"/>
      <c r="C119" s="64"/>
      <c r="D119" s="35"/>
      <c r="E119" s="64"/>
      <c r="F119" s="64"/>
      <c r="G119" s="35"/>
      <c r="H119" s="64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64"/>
      <c r="C120" s="64"/>
      <c r="D120" s="35"/>
      <c r="E120" s="64"/>
      <c r="F120" s="64"/>
      <c r="G120" s="35"/>
      <c r="H120" s="64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64"/>
      <c r="C121" s="64"/>
      <c r="D121" s="35"/>
      <c r="E121" s="64"/>
      <c r="F121" s="64"/>
      <c r="G121" s="35"/>
      <c r="H121" s="64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64"/>
      <c r="C122" s="64"/>
      <c r="D122" s="35"/>
      <c r="E122" s="64"/>
      <c r="F122" s="64"/>
      <c r="G122" s="35"/>
      <c r="H122" s="64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64"/>
      <c r="C123" s="64"/>
      <c r="D123" s="35"/>
      <c r="E123" s="64"/>
      <c r="F123" s="64"/>
      <c r="G123" s="35"/>
      <c r="H123" s="64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64"/>
      <c r="C124" s="64"/>
      <c r="D124" s="35"/>
      <c r="E124" s="64"/>
      <c r="F124" s="64"/>
      <c r="G124" s="35"/>
      <c r="H124" s="64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64"/>
      <c r="C125" s="64"/>
      <c r="D125" s="35"/>
      <c r="E125" s="64"/>
      <c r="F125" s="64"/>
      <c r="G125" s="35"/>
      <c r="H125" s="64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64"/>
      <c r="C126" s="64"/>
      <c r="D126" s="35"/>
      <c r="E126" s="64"/>
      <c r="F126" s="64"/>
      <c r="G126" s="35"/>
      <c r="H126" s="64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64"/>
      <c r="C127" s="64"/>
      <c r="D127" s="35"/>
      <c r="E127" s="64"/>
      <c r="F127" s="64"/>
      <c r="G127" s="35"/>
      <c r="H127" s="64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64"/>
      <c r="C128" s="64"/>
      <c r="D128" s="35"/>
      <c r="E128" s="64"/>
      <c r="F128" s="64"/>
      <c r="G128" s="35"/>
      <c r="H128" s="64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64"/>
      <c r="C129" s="64"/>
      <c r="D129" s="35"/>
      <c r="E129" s="64"/>
      <c r="F129" s="64"/>
      <c r="G129" s="35"/>
      <c r="H129" s="64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64"/>
      <c r="C130" s="64"/>
      <c r="D130" s="35"/>
      <c r="E130" s="64"/>
      <c r="F130" s="64"/>
      <c r="G130" s="35"/>
      <c r="H130" s="64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64"/>
      <c r="C131" s="64"/>
      <c r="D131" s="35"/>
      <c r="E131" s="64"/>
      <c r="F131" s="64"/>
      <c r="G131" s="35"/>
      <c r="H131" s="64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64"/>
      <c r="C132" s="64"/>
      <c r="D132" s="35"/>
      <c r="E132" s="64"/>
      <c r="F132" s="64"/>
      <c r="G132" s="35"/>
      <c r="H132" s="64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64"/>
      <c r="C133" s="64"/>
      <c r="D133" s="35"/>
      <c r="E133" s="64"/>
      <c r="F133" s="64"/>
      <c r="G133" s="35"/>
      <c r="H133" s="64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64"/>
      <c r="C134" s="64"/>
      <c r="D134" s="35"/>
      <c r="E134" s="64"/>
      <c r="F134" s="64"/>
      <c r="G134" s="35"/>
      <c r="H134" s="64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64"/>
      <c r="C135" s="64"/>
      <c r="D135" s="35"/>
      <c r="E135" s="64"/>
      <c r="F135" s="64"/>
      <c r="G135" s="35"/>
      <c r="H135" s="64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64"/>
      <c r="C136" s="64"/>
      <c r="D136" s="35"/>
      <c r="E136" s="64"/>
      <c r="F136" s="64"/>
      <c r="G136" s="35"/>
      <c r="H136" s="64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64"/>
      <c r="C137" s="64"/>
      <c r="D137" s="35"/>
      <c r="E137" s="64"/>
      <c r="F137" s="64"/>
      <c r="G137" s="35"/>
      <c r="H137" s="64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64"/>
      <c r="C138" s="64"/>
      <c r="D138" s="35"/>
      <c r="E138" s="64"/>
      <c r="F138" s="64"/>
      <c r="G138" s="35"/>
      <c r="H138" s="64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64"/>
      <c r="C139" s="64"/>
      <c r="D139" s="35"/>
      <c r="E139" s="64"/>
      <c r="F139" s="64"/>
      <c r="G139" s="35"/>
      <c r="H139" s="64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64"/>
      <c r="C140" s="64"/>
      <c r="D140" s="35"/>
      <c r="E140" s="64"/>
      <c r="F140" s="64"/>
      <c r="G140" s="35"/>
      <c r="H140" s="64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64"/>
      <c r="C141" s="64"/>
      <c r="D141" s="35"/>
      <c r="E141" s="64"/>
      <c r="F141" s="64"/>
      <c r="G141" s="35"/>
      <c r="H141" s="64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64"/>
      <c r="C142" s="64"/>
      <c r="D142" s="35"/>
      <c r="E142" s="64"/>
      <c r="F142" s="64"/>
      <c r="G142" s="35"/>
      <c r="H142" s="64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64"/>
      <c r="C143" s="64"/>
      <c r="D143" s="35"/>
      <c r="E143" s="64"/>
      <c r="F143" s="64"/>
      <c r="G143" s="35"/>
      <c r="H143" s="64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64"/>
      <c r="C144" s="64"/>
      <c r="D144" s="35"/>
      <c r="E144" s="64"/>
      <c r="F144" s="64"/>
      <c r="G144" s="35"/>
      <c r="H144" s="64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64"/>
      <c r="C145" s="64"/>
      <c r="D145" s="35"/>
      <c r="E145" s="64"/>
      <c r="F145" s="64"/>
      <c r="G145" s="35"/>
      <c r="H145" s="64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64"/>
      <c r="C146" s="64"/>
      <c r="D146" s="35"/>
      <c r="E146" s="64"/>
      <c r="F146" s="64"/>
      <c r="G146" s="35"/>
      <c r="H146" s="64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64"/>
      <c r="C147" s="64"/>
      <c r="D147" s="35"/>
      <c r="E147" s="64"/>
      <c r="F147" s="64"/>
      <c r="G147" s="35"/>
      <c r="H147" s="64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64"/>
      <c r="C148" s="64"/>
      <c r="D148" s="35"/>
      <c r="E148" s="64"/>
      <c r="F148" s="64"/>
      <c r="G148" s="35"/>
      <c r="H148" s="64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64"/>
      <c r="C149" s="64"/>
      <c r="D149" s="35"/>
      <c r="E149" s="64"/>
      <c r="F149" s="64"/>
      <c r="G149" s="35"/>
      <c r="H149" s="64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64"/>
      <c r="C150" s="64"/>
      <c r="D150" s="35"/>
      <c r="E150" s="64"/>
      <c r="F150" s="64"/>
      <c r="G150" s="35"/>
      <c r="H150" s="64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64"/>
      <c r="C151" s="64"/>
      <c r="D151" s="35"/>
      <c r="E151" s="64"/>
      <c r="F151" s="64"/>
      <c r="G151" s="35"/>
      <c r="H151" s="64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64"/>
      <c r="C152" s="64"/>
      <c r="D152" s="35"/>
      <c r="E152" s="64"/>
      <c r="F152" s="64"/>
      <c r="G152" s="35"/>
      <c r="H152" s="64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64"/>
      <c r="C153" s="64"/>
      <c r="D153" s="35"/>
      <c r="E153" s="64"/>
      <c r="F153" s="64"/>
      <c r="G153" s="35"/>
      <c r="H153" s="64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64"/>
      <c r="C154" s="64"/>
      <c r="D154" s="35"/>
      <c r="E154" s="64"/>
      <c r="F154" s="64"/>
      <c r="G154" s="35"/>
      <c r="H154" s="64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64"/>
      <c r="C155" s="64"/>
      <c r="D155" s="35"/>
      <c r="E155" s="64"/>
      <c r="F155" s="64"/>
      <c r="G155" s="35"/>
      <c r="H155" s="64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64"/>
      <c r="C156" s="64"/>
      <c r="D156" s="35"/>
      <c r="E156" s="64"/>
      <c r="F156" s="64"/>
      <c r="G156" s="35"/>
      <c r="H156" s="64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64"/>
      <c r="C157" s="64"/>
      <c r="D157" s="35"/>
      <c r="E157" s="64"/>
      <c r="F157" s="64"/>
      <c r="G157" s="35"/>
      <c r="H157" s="64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64"/>
      <c r="C158" s="64"/>
      <c r="D158" s="35"/>
      <c r="E158" s="64"/>
      <c r="F158" s="64"/>
      <c r="G158" s="35"/>
      <c r="H158" s="64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64"/>
      <c r="C159" s="64"/>
      <c r="D159" s="35"/>
      <c r="E159" s="64"/>
      <c r="F159" s="64"/>
      <c r="G159" s="35"/>
      <c r="H159" s="64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64"/>
      <c r="C160" s="64"/>
      <c r="D160" s="35"/>
      <c r="E160" s="64"/>
      <c r="F160" s="64"/>
      <c r="G160" s="35"/>
      <c r="H160" s="64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64"/>
      <c r="C161" s="64"/>
      <c r="D161" s="35"/>
      <c r="E161" s="64"/>
      <c r="F161" s="64"/>
      <c r="G161" s="35"/>
      <c r="H161" s="64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64"/>
      <c r="C162" s="64"/>
      <c r="D162" s="35"/>
      <c r="E162" s="64"/>
      <c r="F162" s="64"/>
      <c r="G162" s="35"/>
      <c r="H162" s="64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64"/>
      <c r="C163" s="64"/>
      <c r="D163" s="35"/>
      <c r="E163" s="64"/>
      <c r="F163" s="64"/>
      <c r="G163" s="35"/>
      <c r="H163" s="64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64"/>
      <c r="C164" s="64"/>
      <c r="D164" s="35"/>
      <c r="E164" s="64"/>
      <c r="F164" s="64"/>
      <c r="G164" s="35"/>
      <c r="H164" s="64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64"/>
      <c r="C165" s="64"/>
      <c r="D165" s="35"/>
      <c r="E165" s="64"/>
      <c r="F165" s="64"/>
      <c r="G165" s="35"/>
      <c r="H165" s="64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64"/>
      <c r="C166" s="64"/>
      <c r="D166" s="35"/>
      <c r="E166" s="64"/>
      <c r="F166" s="64"/>
      <c r="G166" s="35"/>
      <c r="H166" s="64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64"/>
      <c r="C167" s="64"/>
      <c r="D167" s="35"/>
      <c r="E167" s="64"/>
      <c r="F167" s="64"/>
      <c r="G167" s="35"/>
      <c r="H167" s="64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64"/>
      <c r="C168" s="64"/>
      <c r="D168" s="35"/>
      <c r="E168" s="64"/>
      <c r="F168" s="64"/>
      <c r="G168" s="35"/>
      <c r="H168" s="64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64"/>
      <c r="C169" s="64"/>
      <c r="D169" s="35"/>
      <c r="E169" s="64"/>
      <c r="F169" s="64"/>
      <c r="G169" s="35"/>
      <c r="H169" s="64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64"/>
      <c r="C170" s="64"/>
      <c r="D170" s="35"/>
      <c r="E170" s="64"/>
      <c r="F170" s="64"/>
      <c r="G170" s="35"/>
      <c r="H170" s="64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64"/>
      <c r="C171" s="64"/>
      <c r="D171" s="35"/>
      <c r="E171" s="64"/>
      <c r="F171" s="64"/>
      <c r="G171" s="35"/>
      <c r="H171" s="64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64"/>
      <c r="C172" s="64"/>
      <c r="D172" s="35"/>
      <c r="E172" s="64"/>
      <c r="F172" s="64"/>
      <c r="G172" s="35"/>
      <c r="H172" s="64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64"/>
      <c r="C173" s="64"/>
      <c r="D173" s="35"/>
      <c r="E173" s="64"/>
      <c r="F173" s="64"/>
      <c r="G173" s="35"/>
      <c r="H173" s="64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64"/>
      <c r="C174" s="64"/>
      <c r="D174" s="35"/>
      <c r="E174" s="64"/>
      <c r="F174" s="64"/>
      <c r="G174" s="35"/>
      <c r="H174" s="64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64"/>
      <c r="C175" s="64"/>
      <c r="D175" s="35"/>
      <c r="E175" s="64"/>
      <c r="F175" s="64"/>
      <c r="G175" s="35"/>
      <c r="H175" s="64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64"/>
      <c r="C176" s="64"/>
      <c r="D176" s="35"/>
      <c r="E176" s="64"/>
      <c r="F176" s="64"/>
      <c r="G176" s="35"/>
      <c r="H176" s="64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64"/>
      <c r="C177" s="64"/>
      <c r="D177" s="35"/>
      <c r="E177" s="64"/>
      <c r="F177" s="64"/>
      <c r="G177" s="35"/>
      <c r="H177" s="64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64"/>
      <c r="C178" s="64"/>
      <c r="D178" s="35"/>
      <c r="E178" s="64"/>
      <c r="F178" s="64"/>
      <c r="G178" s="35"/>
      <c r="H178" s="64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64"/>
      <c r="C179" s="64"/>
      <c r="D179" s="35"/>
      <c r="E179" s="64"/>
      <c r="F179" s="64"/>
      <c r="G179" s="35"/>
      <c r="H179" s="64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64"/>
      <c r="C180" s="64"/>
      <c r="D180" s="35"/>
      <c r="E180" s="64"/>
      <c r="F180" s="64"/>
      <c r="G180" s="35"/>
      <c r="H180" s="64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64"/>
      <c r="C181" s="64"/>
      <c r="D181" s="35"/>
      <c r="E181" s="64"/>
      <c r="F181" s="64"/>
      <c r="G181" s="35"/>
      <c r="H181" s="64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64"/>
      <c r="C182" s="64"/>
      <c r="D182" s="35"/>
      <c r="E182" s="64"/>
      <c r="F182" s="64"/>
      <c r="G182" s="35"/>
      <c r="H182" s="64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64"/>
      <c r="C183" s="64"/>
      <c r="D183" s="35"/>
      <c r="E183" s="64"/>
      <c r="F183" s="64"/>
      <c r="G183" s="35"/>
      <c r="H183" s="64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64"/>
      <c r="C184" s="64"/>
      <c r="D184" s="35"/>
      <c r="E184" s="64"/>
      <c r="F184" s="64"/>
      <c r="G184" s="35"/>
      <c r="H184" s="64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64"/>
      <c r="C185" s="64"/>
      <c r="D185" s="35"/>
      <c r="E185" s="64"/>
      <c r="F185" s="64"/>
      <c r="G185" s="35"/>
      <c r="H185" s="64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64"/>
      <c r="C186" s="64"/>
      <c r="D186" s="35"/>
      <c r="E186" s="64"/>
      <c r="F186" s="64"/>
      <c r="G186" s="35"/>
      <c r="H186" s="64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64"/>
      <c r="C187" s="64"/>
      <c r="D187" s="35"/>
      <c r="E187" s="64"/>
      <c r="F187" s="64"/>
      <c r="G187" s="35"/>
      <c r="H187" s="64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64"/>
      <c r="C188" s="64"/>
      <c r="D188" s="35"/>
      <c r="E188" s="64"/>
      <c r="F188" s="64"/>
      <c r="G188" s="35"/>
      <c r="H188" s="64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64"/>
      <c r="C189" s="64"/>
      <c r="D189" s="35"/>
      <c r="E189" s="64"/>
      <c r="F189" s="64"/>
      <c r="G189" s="35"/>
      <c r="H189" s="64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64"/>
      <c r="C190" s="64"/>
      <c r="D190" s="35"/>
      <c r="E190" s="64"/>
      <c r="F190" s="64"/>
      <c r="G190" s="35"/>
      <c r="H190" s="64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64"/>
      <c r="C191" s="64"/>
      <c r="D191" s="35"/>
      <c r="E191" s="64"/>
      <c r="F191" s="64"/>
      <c r="G191" s="35"/>
      <c r="H191" s="64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64"/>
      <c r="C192" s="64"/>
      <c r="D192" s="35"/>
      <c r="E192" s="64"/>
      <c r="F192" s="64"/>
      <c r="G192" s="35"/>
      <c r="H192" s="64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64"/>
      <c r="C193" s="64"/>
      <c r="D193" s="35"/>
      <c r="E193" s="64"/>
      <c r="F193" s="64"/>
      <c r="G193" s="35"/>
      <c r="H193" s="64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64"/>
      <c r="C194" s="64"/>
      <c r="D194" s="35"/>
      <c r="E194" s="64"/>
      <c r="F194" s="64"/>
      <c r="G194" s="35"/>
      <c r="H194" s="64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64"/>
      <c r="C195" s="64"/>
      <c r="D195" s="35"/>
      <c r="E195" s="64"/>
      <c r="F195" s="64"/>
      <c r="G195" s="35"/>
      <c r="H195" s="64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64"/>
      <c r="C196" s="64"/>
      <c r="D196" s="35"/>
      <c r="E196" s="64"/>
      <c r="F196" s="64"/>
      <c r="G196" s="35"/>
      <c r="H196" s="64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64"/>
      <c r="C197" s="64"/>
      <c r="D197" s="35"/>
      <c r="E197" s="64"/>
      <c r="F197" s="64"/>
      <c r="G197" s="35"/>
      <c r="H197" s="64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64"/>
      <c r="C198" s="64"/>
      <c r="D198" s="35"/>
      <c r="E198" s="64"/>
      <c r="F198" s="64"/>
      <c r="G198" s="35"/>
      <c r="H198" s="64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64"/>
      <c r="C199" s="64"/>
      <c r="D199" s="35"/>
      <c r="E199" s="64"/>
      <c r="F199" s="64"/>
      <c r="G199" s="35"/>
      <c r="H199" s="64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64"/>
      <c r="C200" s="64"/>
      <c r="D200" s="35"/>
      <c r="E200" s="64"/>
      <c r="F200" s="64"/>
      <c r="G200" s="35"/>
      <c r="H200" s="64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64"/>
      <c r="C201" s="64"/>
      <c r="D201" s="35"/>
      <c r="E201" s="64"/>
      <c r="F201" s="64"/>
      <c r="G201" s="35"/>
      <c r="H201" s="64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64"/>
      <c r="C202" s="64"/>
      <c r="D202" s="35"/>
      <c r="E202" s="64"/>
      <c r="F202" s="64"/>
      <c r="G202" s="35"/>
      <c r="H202" s="64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64"/>
      <c r="C203" s="64"/>
      <c r="D203" s="35"/>
      <c r="E203" s="64"/>
      <c r="F203" s="64"/>
      <c r="G203" s="35"/>
      <c r="H203" s="64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64"/>
      <c r="C204" s="64"/>
      <c r="D204" s="35"/>
      <c r="E204" s="64"/>
      <c r="F204" s="64"/>
      <c r="G204" s="35"/>
      <c r="H204" s="64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64"/>
      <c r="C205" s="64"/>
      <c r="D205" s="35"/>
      <c r="E205" s="64"/>
      <c r="F205" s="64"/>
      <c r="G205" s="35"/>
      <c r="H205" s="64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64"/>
      <c r="C206" s="64"/>
      <c r="D206" s="35"/>
      <c r="E206" s="64"/>
      <c r="F206" s="64"/>
      <c r="G206" s="35"/>
      <c r="H206" s="64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64"/>
      <c r="C207" s="64"/>
      <c r="D207" s="35"/>
      <c r="E207" s="64"/>
      <c r="F207" s="64"/>
      <c r="G207" s="35"/>
      <c r="H207" s="64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64"/>
      <c r="C208" s="64"/>
      <c r="D208" s="35"/>
      <c r="E208" s="64"/>
      <c r="F208" s="64"/>
      <c r="G208" s="35"/>
      <c r="H208" s="64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64"/>
      <c r="C209" s="64"/>
      <c r="D209" s="35"/>
      <c r="E209" s="64"/>
      <c r="F209" s="64"/>
      <c r="G209" s="35"/>
      <c r="H209" s="64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64"/>
      <c r="C210" s="64"/>
      <c r="D210" s="35"/>
      <c r="E210" s="64"/>
      <c r="F210" s="64"/>
      <c r="G210" s="35"/>
      <c r="H210" s="64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64"/>
      <c r="C211" s="64"/>
      <c r="D211" s="35"/>
      <c r="E211" s="64"/>
      <c r="F211" s="64"/>
      <c r="G211" s="35"/>
      <c r="H211" s="64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64"/>
      <c r="C212" s="64"/>
      <c r="D212" s="35"/>
      <c r="E212" s="64"/>
      <c r="F212" s="64"/>
      <c r="G212" s="35"/>
      <c r="H212" s="64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64"/>
      <c r="C213" s="64"/>
      <c r="D213" s="35"/>
      <c r="E213" s="64"/>
      <c r="F213" s="64"/>
      <c r="G213" s="35"/>
      <c r="H213" s="64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64"/>
      <c r="C214" s="64"/>
      <c r="D214" s="35"/>
      <c r="E214" s="64"/>
      <c r="F214" s="64"/>
      <c r="G214" s="35"/>
      <c r="H214" s="64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64"/>
      <c r="C215" s="64"/>
      <c r="D215" s="35"/>
      <c r="E215" s="64"/>
      <c r="F215" s="64"/>
      <c r="G215" s="35"/>
      <c r="H215" s="64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64"/>
      <c r="C216" s="64"/>
      <c r="D216" s="35"/>
      <c r="E216" s="64"/>
      <c r="F216" s="64"/>
      <c r="G216" s="35"/>
      <c r="H216" s="64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64"/>
      <c r="C217" s="64"/>
      <c r="D217" s="35"/>
      <c r="E217" s="64"/>
      <c r="F217" s="64"/>
      <c r="G217" s="35"/>
      <c r="H217" s="64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64"/>
      <c r="C218" s="64"/>
      <c r="D218" s="35"/>
      <c r="E218" s="64"/>
      <c r="F218" s="64"/>
      <c r="G218" s="35"/>
      <c r="H218" s="64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64"/>
      <c r="C219" s="64"/>
      <c r="D219" s="35"/>
      <c r="E219" s="64"/>
      <c r="F219" s="64"/>
      <c r="G219" s="35"/>
      <c r="H219" s="64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64"/>
      <c r="C220" s="64"/>
      <c r="D220" s="35"/>
      <c r="E220" s="64"/>
      <c r="F220" s="64"/>
      <c r="G220" s="35"/>
      <c r="H220" s="64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64"/>
      <c r="C221" s="64"/>
      <c r="D221" s="35"/>
      <c r="E221" s="64"/>
      <c r="F221" s="64"/>
      <c r="G221" s="35"/>
      <c r="H221" s="64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64"/>
      <c r="C222" s="64"/>
      <c r="D222" s="35"/>
      <c r="E222" s="64"/>
      <c r="F222" s="64"/>
      <c r="G222" s="35"/>
      <c r="H222" s="64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64"/>
      <c r="C223" s="64"/>
      <c r="D223" s="35"/>
      <c r="E223" s="64"/>
      <c r="F223" s="64"/>
      <c r="G223" s="35"/>
      <c r="H223" s="64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64"/>
      <c r="C224" s="64"/>
      <c r="D224" s="35"/>
      <c r="E224" s="64"/>
      <c r="F224" s="64"/>
      <c r="G224" s="35"/>
      <c r="H224" s="64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64"/>
      <c r="C225" s="64"/>
      <c r="D225" s="35"/>
      <c r="E225" s="64"/>
      <c r="F225" s="64"/>
      <c r="G225" s="35"/>
      <c r="H225" s="64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64"/>
      <c r="C226" s="64"/>
      <c r="D226" s="35"/>
      <c r="E226" s="64"/>
      <c r="F226" s="64"/>
      <c r="G226" s="35"/>
      <c r="H226" s="64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64"/>
      <c r="C227" s="64"/>
      <c r="D227" s="35"/>
      <c r="E227" s="64"/>
      <c r="F227" s="64"/>
      <c r="G227" s="35"/>
      <c r="H227" s="64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64"/>
      <c r="C228" s="64"/>
      <c r="D228" s="35"/>
      <c r="E228" s="64"/>
      <c r="F228" s="64"/>
      <c r="G228" s="35"/>
      <c r="H228" s="64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64"/>
      <c r="C229" s="64"/>
      <c r="D229" s="35"/>
      <c r="E229" s="64"/>
      <c r="F229" s="64"/>
      <c r="G229" s="35"/>
      <c r="H229" s="64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64"/>
      <c r="C230" s="64"/>
      <c r="D230" s="35"/>
      <c r="E230" s="64"/>
      <c r="F230" s="64"/>
      <c r="G230" s="35"/>
      <c r="H230" s="64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64"/>
      <c r="C231" s="64"/>
      <c r="D231" s="35"/>
      <c r="E231" s="64"/>
      <c r="F231" s="64"/>
      <c r="G231" s="35"/>
      <c r="H231" s="64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64"/>
      <c r="C232" s="64"/>
      <c r="D232" s="35"/>
      <c r="E232" s="64"/>
      <c r="F232" s="64"/>
      <c r="G232" s="35"/>
      <c r="H232" s="64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64"/>
      <c r="C233" s="64"/>
      <c r="D233" s="35"/>
      <c r="E233" s="64"/>
      <c r="F233" s="64"/>
      <c r="G233" s="35"/>
      <c r="H233" s="64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64"/>
      <c r="C234" s="64"/>
      <c r="D234" s="35"/>
      <c r="E234" s="64"/>
      <c r="F234" s="64"/>
      <c r="G234" s="35"/>
      <c r="H234" s="64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64"/>
      <c r="C235" s="64"/>
      <c r="D235" s="35"/>
      <c r="E235" s="64"/>
      <c r="F235" s="64"/>
      <c r="G235" s="35"/>
      <c r="H235" s="64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64"/>
      <c r="C236" s="64"/>
      <c r="D236" s="35"/>
      <c r="E236" s="64"/>
      <c r="F236" s="64"/>
      <c r="G236" s="35"/>
      <c r="H236" s="64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64"/>
      <c r="C237" s="64"/>
      <c r="D237" s="35"/>
      <c r="E237" s="64"/>
      <c r="F237" s="64"/>
      <c r="G237" s="35"/>
      <c r="H237" s="64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64"/>
      <c r="C238" s="64"/>
      <c r="D238" s="35"/>
      <c r="E238" s="64"/>
      <c r="F238" s="64"/>
      <c r="G238" s="35"/>
      <c r="H238" s="64"/>
      <c r="I238" s="48"/>
      <c r="J238" s="48"/>
      <c r="K238" s="48"/>
      <c r="L238" s="48"/>
      <c r="M238" s="48"/>
      <c r="N238" s="48"/>
      <c r="O238" s="48"/>
      <c r="P238" s="48"/>
      <c r="Q238" s="48"/>
    </row>
    <row r="239" spans="2:17" x14ac:dyDescent="0.2">
      <c r="B239" s="64"/>
      <c r="C239" s="64"/>
      <c r="D239" s="35"/>
      <c r="E239" s="64"/>
      <c r="F239" s="64"/>
      <c r="G239" s="35"/>
      <c r="H239" s="64"/>
      <c r="I239" s="48"/>
      <c r="J239" s="48"/>
      <c r="K239" s="48"/>
      <c r="L239" s="48"/>
      <c r="M239" s="48"/>
      <c r="N239" s="48"/>
      <c r="O239" s="48"/>
      <c r="P239" s="48"/>
      <c r="Q239" s="48"/>
    </row>
    <row r="240" spans="2:17" x14ac:dyDescent="0.2">
      <c r="B240" s="64"/>
      <c r="C240" s="64"/>
      <c r="D240" s="35"/>
      <c r="E240" s="64"/>
      <c r="F240" s="64"/>
      <c r="G240" s="35"/>
      <c r="H240" s="64"/>
      <c r="I240" s="48"/>
      <c r="J240" s="48"/>
      <c r="K240" s="48"/>
      <c r="L240" s="48"/>
      <c r="M240" s="48"/>
      <c r="N240" s="48"/>
      <c r="O240" s="48"/>
      <c r="P240" s="48"/>
      <c r="Q240" s="48"/>
    </row>
    <row r="241" spans="2:17" x14ac:dyDescent="0.2">
      <c r="B241" s="64"/>
      <c r="C241" s="64"/>
      <c r="D241" s="35"/>
      <c r="E241" s="64"/>
      <c r="F241" s="64"/>
      <c r="G241" s="35"/>
      <c r="H241" s="64"/>
      <c r="I241" s="48"/>
      <c r="J241" s="48"/>
      <c r="K241" s="48"/>
      <c r="L241" s="48"/>
      <c r="M241" s="48"/>
      <c r="N241" s="48"/>
      <c r="O241" s="48"/>
      <c r="P241" s="48"/>
      <c r="Q241" s="48"/>
    </row>
    <row r="242" spans="2:17" x14ac:dyDescent="0.2">
      <c r="B242" s="64"/>
      <c r="C242" s="64"/>
      <c r="D242" s="35"/>
      <c r="E242" s="64"/>
      <c r="F242" s="64"/>
      <c r="G242" s="35"/>
      <c r="H242" s="64"/>
      <c r="I242" s="48"/>
      <c r="J242" s="48"/>
      <c r="K242" s="48"/>
      <c r="L242" s="48"/>
      <c r="M242" s="48"/>
      <c r="N242" s="48"/>
      <c r="O242" s="48"/>
      <c r="P242" s="48"/>
      <c r="Q242" s="48"/>
    </row>
    <row r="243" spans="2:17" x14ac:dyDescent="0.2">
      <c r="B243" s="64"/>
      <c r="C243" s="64"/>
      <c r="D243" s="35"/>
      <c r="E243" s="64"/>
      <c r="F243" s="64"/>
      <c r="G243" s="35"/>
      <c r="H243" s="64"/>
      <c r="I243" s="48"/>
      <c r="J243" s="48"/>
      <c r="K243" s="48"/>
      <c r="L243" s="48"/>
      <c r="M243" s="48"/>
      <c r="N243" s="48"/>
      <c r="O243" s="48"/>
      <c r="P243" s="48"/>
      <c r="Q243" s="48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57" bestFit="1" customWidth="1"/>
    <col min="2" max="2" width="14.42578125" style="76" bestFit="1" customWidth="1"/>
    <col min="3" max="4" width="12.85546875" style="41" bestFit="1" customWidth="1"/>
    <col min="5" max="5" width="14.85546875" style="76" bestFit="1" customWidth="1"/>
    <col min="6" max="6" width="16" style="76" bestFit="1" customWidth="1"/>
    <col min="7" max="7" width="10.7109375" style="42" bestFit="1" customWidth="1"/>
    <col min="8" max="8" width="14.42578125" style="76" bestFit="1" customWidth="1"/>
    <col min="9" max="10" width="12.85546875" style="41" bestFit="1" customWidth="1"/>
    <col min="11" max="12" width="16" style="76" bestFit="1" customWidth="1"/>
    <col min="13" max="13" width="10.7109375" style="42" bestFit="1" customWidth="1"/>
    <col min="14" max="14" width="16.140625" style="76" bestFit="1" customWidth="1"/>
    <col min="15" max="16384" width="16.28515625" style="57"/>
  </cols>
  <sheetData>
    <row r="2" spans="1:19" s="182" customFormat="1" ht="18.75" x14ac:dyDescent="0.3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75"/>
      <c r="P2" s="175"/>
      <c r="Q2" s="175"/>
      <c r="R2" s="175"/>
      <c r="S2" s="175"/>
    </row>
    <row r="3" spans="1:19" x14ac:dyDescent="0.2">
      <c r="A3" s="231"/>
    </row>
    <row r="4" spans="1:19" s="224" customFormat="1" x14ac:dyDescent="0.2">
      <c r="B4" s="238"/>
      <c r="C4" s="205"/>
      <c r="D4" s="205"/>
      <c r="E4" s="238"/>
      <c r="F4" s="238"/>
      <c r="G4" s="206"/>
      <c r="H4" s="238"/>
      <c r="I4" s="205"/>
      <c r="J4" s="205"/>
      <c r="K4" s="238"/>
      <c r="L4" s="238"/>
      <c r="M4" s="206"/>
      <c r="N4" s="224" t="e">
        <f>VALVAL</f>
        <v>#REF!</v>
      </c>
    </row>
    <row r="5" spans="1:19" s="187" customFormat="1" x14ac:dyDescent="0.2">
      <c r="A5" s="93"/>
      <c r="B5" s="254">
        <v>44926</v>
      </c>
      <c r="C5" s="255"/>
      <c r="D5" s="255"/>
      <c r="E5" s="255"/>
      <c r="F5" s="255"/>
      <c r="G5" s="256"/>
      <c r="H5" s="254">
        <v>45230</v>
      </c>
      <c r="I5" s="255"/>
      <c r="J5" s="255"/>
      <c r="K5" s="255"/>
      <c r="L5" s="255"/>
      <c r="M5" s="256"/>
      <c r="N5" s="108"/>
    </row>
    <row r="6" spans="1:19" s="19" customFormat="1" x14ac:dyDescent="0.2">
      <c r="A6" s="98"/>
      <c r="B6" s="245" t="s">
        <v>8</v>
      </c>
      <c r="C6" s="212" t="s">
        <v>175</v>
      </c>
      <c r="D6" s="212" t="s">
        <v>200</v>
      </c>
      <c r="E6" s="245" t="s">
        <v>163</v>
      </c>
      <c r="F6" s="245" t="s">
        <v>165</v>
      </c>
      <c r="G6" s="221" t="s">
        <v>188</v>
      </c>
      <c r="H6" s="245" t="s">
        <v>8</v>
      </c>
      <c r="I6" s="212" t="s">
        <v>175</v>
      </c>
      <c r="J6" s="212" t="s">
        <v>200</v>
      </c>
      <c r="K6" s="245" t="s">
        <v>163</v>
      </c>
      <c r="L6" s="245" t="s">
        <v>165</v>
      </c>
      <c r="M6" s="221" t="s">
        <v>188</v>
      </c>
      <c r="N6" s="245" t="s">
        <v>61</v>
      </c>
    </row>
    <row r="7" spans="1:19" s="142" customFormat="1" ht="15" x14ac:dyDescent="0.2">
      <c r="A7" s="186" t="s">
        <v>141</v>
      </c>
      <c r="B7" s="243"/>
      <c r="C7" s="195"/>
      <c r="D7" s="195"/>
      <c r="E7" s="243">
        <f t="shared" ref="E7:G7" si="0">SUM(E8:E23)</f>
        <v>111.44670722129</v>
      </c>
      <c r="F7" s="243">
        <f t="shared" si="0"/>
        <v>4075.4500576791602</v>
      </c>
      <c r="G7" s="196">
        <f t="shared" si="0"/>
        <v>0.99999800000000005</v>
      </c>
      <c r="H7" s="243"/>
      <c r="I7" s="195"/>
      <c r="J7" s="195"/>
      <c r="K7" s="243">
        <f t="shared" ref="K7:N7" si="1">SUM(K8:K23)</f>
        <v>136.34669660983002</v>
      </c>
      <c r="L7" s="243">
        <f t="shared" si="1"/>
        <v>4958.3703342402205</v>
      </c>
      <c r="M7" s="196">
        <f t="shared" si="1"/>
        <v>0.99999999999999989</v>
      </c>
      <c r="N7" s="243">
        <f t="shared" si="1"/>
        <v>-9.9999999999926537E-7</v>
      </c>
    </row>
    <row r="8" spans="1:19" s="78" customFormat="1" x14ac:dyDescent="0.2">
      <c r="A8" s="28" t="s">
        <v>205</v>
      </c>
      <c r="B8" s="124">
        <v>1.837237848E-2</v>
      </c>
      <c r="C8" s="79">
        <v>1.203349</v>
      </c>
      <c r="D8" s="79">
        <v>44.004800000000003</v>
      </c>
      <c r="E8" s="124">
        <v>2.210838918E-2</v>
      </c>
      <c r="F8" s="124">
        <v>0.80847284054000002</v>
      </c>
      <c r="G8" s="84">
        <v>1.9799999999999999E-4</v>
      </c>
      <c r="H8" s="124">
        <v>1.837237848E-2</v>
      </c>
      <c r="I8" s="79">
        <v>1.2140489999999999</v>
      </c>
      <c r="J8" s="79">
        <v>44.15</v>
      </c>
      <c r="K8" s="124">
        <v>2.2304975540000001E-2</v>
      </c>
      <c r="L8" s="124">
        <v>0.81114050988999997</v>
      </c>
      <c r="M8" s="84">
        <v>1.64E-4</v>
      </c>
      <c r="N8" s="124">
        <v>-3.4999999999999997E-5</v>
      </c>
    </row>
    <row r="9" spans="1:19" x14ac:dyDescent="0.2">
      <c r="A9" s="168" t="s">
        <v>153</v>
      </c>
      <c r="B9" s="81">
        <v>33.372639010180002</v>
      </c>
      <c r="C9" s="27">
        <v>1</v>
      </c>
      <c r="D9" s="27">
        <v>36.568600000000004</v>
      </c>
      <c r="E9" s="81">
        <v>33.372639010180002</v>
      </c>
      <c r="F9" s="81">
        <v>1220.39068690769</v>
      </c>
      <c r="G9" s="29">
        <v>0.29944900000000002</v>
      </c>
      <c r="H9" s="81">
        <v>35.244861249270002</v>
      </c>
      <c r="I9" s="27">
        <v>1</v>
      </c>
      <c r="J9" s="27">
        <v>36.365900000000003</v>
      </c>
      <c r="K9" s="81">
        <v>35.244861249270002</v>
      </c>
      <c r="L9" s="81">
        <v>1281.7110997048501</v>
      </c>
      <c r="M9" s="29">
        <v>0.258494</v>
      </c>
      <c r="N9" s="81">
        <v>-4.0954999999999998E-2</v>
      </c>
      <c r="O9" s="48"/>
      <c r="P9" s="48"/>
      <c r="Q9" s="48"/>
    </row>
    <row r="10" spans="1:19" x14ac:dyDescent="0.2">
      <c r="A10" s="168" t="s">
        <v>85</v>
      </c>
      <c r="B10" s="81">
        <v>23.131260004630001</v>
      </c>
      <c r="C10" s="27">
        <v>1.0651489999999999</v>
      </c>
      <c r="D10" s="27">
        <v>38.951000000000001</v>
      </c>
      <c r="E10" s="81">
        <v>24.638233578600001</v>
      </c>
      <c r="F10" s="81">
        <v>900.98570844037999</v>
      </c>
      <c r="G10" s="29">
        <v>0.22107599999999999</v>
      </c>
      <c r="H10" s="81">
        <v>39.020720243589999</v>
      </c>
      <c r="I10" s="27">
        <v>1.0604</v>
      </c>
      <c r="J10" s="27">
        <v>38.562399999999997</v>
      </c>
      <c r="K10" s="81">
        <v>41.377571360090002</v>
      </c>
      <c r="L10" s="81">
        <v>1504.73262232139</v>
      </c>
      <c r="M10" s="29">
        <v>0.30347299999999999</v>
      </c>
      <c r="N10" s="81">
        <v>8.2396999999999998E-2</v>
      </c>
      <c r="O10" s="48"/>
      <c r="P10" s="48"/>
      <c r="Q10" s="48"/>
    </row>
    <row r="11" spans="1:19" x14ac:dyDescent="0.2">
      <c r="A11" s="168" t="s">
        <v>177</v>
      </c>
      <c r="B11" s="81">
        <v>1.95</v>
      </c>
      <c r="C11" s="27">
        <v>0.73583600000000005</v>
      </c>
      <c r="D11" s="27">
        <v>26.9085</v>
      </c>
      <c r="E11" s="81">
        <v>1.4348806079500001</v>
      </c>
      <c r="F11" s="81">
        <v>52.471575000000001</v>
      </c>
      <c r="G11" s="29">
        <v>1.2874999999999999E-2</v>
      </c>
      <c r="H11" s="81">
        <v>4.3499999999999996</v>
      </c>
      <c r="I11" s="27">
        <v>0.722804</v>
      </c>
      <c r="J11" s="27">
        <v>26.285399999999999</v>
      </c>
      <c r="K11" s="81">
        <v>3.14419524885</v>
      </c>
      <c r="L11" s="81">
        <v>114.34148999999999</v>
      </c>
      <c r="M11" s="29">
        <v>2.3060000000000001E-2</v>
      </c>
      <c r="N11" s="81">
        <v>1.0185E-2</v>
      </c>
      <c r="O11" s="48"/>
      <c r="P11" s="48"/>
      <c r="Q11" s="48"/>
    </row>
    <row r="12" spans="1:19" x14ac:dyDescent="0.2">
      <c r="A12" s="168" t="s">
        <v>145</v>
      </c>
      <c r="B12" s="81">
        <v>10.845957397999999</v>
      </c>
      <c r="C12" s="27">
        <v>1.3308439999999999</v>
      </c>
      <c r="D12" s="27">
        <v>48.667093000000001</v>
      </c>
      <c r="E12" s="81">
        <v>14.434274688189999</v>
      </c>
      <c r="F12" s="81">
        <v>527.84121736249995</v>
      </c>
      <c r="G12" s="29">
        <v>0.12951699999999999</v>
      </c>
      <c r="H12" s="81">
        <v>11.9294774</v>
      </c>
      <c r="I12" s="27">
        <v>1.314136</v>
      </c>
      <c r="J12" s="27">
        <v>47.789754000000002</v>
      </c>
      <c r="K12" s="81">
        <v>15.676960842270001</v>
      </c>
      <c r="L12" s="81">
        <v>570.10679029456003</v>
      </c>
      <c r="M12" s="29">
        <v>0.114979</v>
      </c>
      <c r="N12" s="81">
        <v>-1.4539E-2</v>
      </c>
      <c r="O12" s="48"/>
      <c r="P12" s="48"/>
      <c r="Q12" s="48"/>
    </row>
    <row r="13" spans="1:19" x14ac:dyDescent="0.2">
      <c r="A13" s="168" t="s">
        <v>125</v>
      </c>
      <c r="B13" s="81">
        <v>1336.45994199711</v>
      </c>
      <c r="C13" s="27">
        <v>2.7345999999999999E-2</v>
      </c>
      <c r="D13" s="27">
        <v>1</v>
      </c>
      <c r="E13" s="81">
        <v>36.54665319451</v>
      </c>
      <c r="F13" s="81">
        <v>1336.45994199711</v>
      </c>
      <c r="G13" s="29">
        <v>0.32792900000000003</v>
      </c>
      <c r="H13" s="81">
        <v>1454.28382471277</v>
      </c>
      <c r="I13" s="27">
        <v>2.7498000000000002E-2</v>
      </c>
      <c r="J13" s="27">
        <v>1</v>
      </c>
      <c r="K13" s="81">
        <v>39.990315782469999</v>
      </c>
      <c r="L13" s="81">
        <v>1454.28382471277</v>
      </c>
      <c r="M13" s="29">
        <v>0.29329899999999998</v>
      </c>
      <c r="N13" s="81">
        <v>-3.4631000000000002E-2</v>
      </c>
      <c r="O13" s="48"/>
      <c r="P13" s="48"/>
      <c r="Q13" s="48"/>
    </row>
    <row r="14" spans="1:19" x14ac:dyDescent="0.2">
      <c r="A14" s="168" t="s">
        <v>59</v>
      </c>
      <c r="B14" s="81">
        <v>133.36910726900001</v>
      </c>
      <c r="C14" s="27">
        <v>7.4819999999999999E-3</v>
      </c>
      <c r="D14" s="27">
        <v>0.27361999999999997</v>
      </c>
      <c r="E14" s="81">
        <v>0.99791775268000005</v>
      </c>
      <c r="F14" s="81">
        <v>36.492455130940002</v>
      </c>
      <c r="G14" s="29">
        <v>8.9540000000000002E-3</v>
      </c>
      <c r="H14" s="81">
        <v>133.369163942</v>
      </c>
      <c r="I14" s="27">
        <v>6.6769999999999998E-3</v>
      </c>
      <c r="J14" s="27">
        <v>0.24281</v>
      </c>
      <c r="K14" s="81">
        <v>0.89048715134</v>
      </c>
      <c r="L14" s="81">
        <v>32.38336669676</v>
      </c>
      <c r="M14" s="29">
        <v>6.5310000000000003E-3</v>
      </c>
      <c r="N14" s="81">
        <v>-2.4229999999999998E-3</v>
      </c>
      <c r="O14" s="48"/>
      <c r="P14" s="48"/>
      <c r="Q14" s="48"/>
    </row>
    <row r="15" spans="1:19" x14ac:dyDescent="0.2">
      <c r="B15" s="64"/>
      <c r="C15" s="31"/>
      <c r="D15" s="31"/>
      <c r="E15" s="64"/>
      <c r="F15" s="64"/>
      <c r="G15" s="35"/>
      <c r="H15" s="64"/>
      <c r="I15" s="31"/>
      <c r="J15" s="31"/>
      <c r="K15" s="64"/>
      <c r="L15" s="64"/>
      <c r="M15" s="35"/>
      <c r="N15" s="64"/>
      <c r="O15" s="48"/>
      <c r="P15" s="48"/>
      <c r="Q15" s="48"/>
    </row>
    <row r="16" spans="1:19" x14ac:dyDescent="0.2">
      <c r="B16" s="64"/>
      <c r="C16" s="31"/>
      <c r="D16" s="31"/>
      <c r="E16" s="64"/>
      <c r="F16" s="64"/>
      <c r="G16" s="35"/>
      <c r="H16" s="64"/>
      <c r="I16" s="31"/>
      <c r="J16" s="31"/>
      <c r="K16" s="64"/>
      <c r="L16" s="64"/>
      <c r="M16" s="35"/>
      <c r="N16" s="64"/>
      <c r="O16" s="48"/>
      <c r="P16" s="48"/>
      <c r="Q16" s="48"/>
    </row>
    <row r="17" spans="2:17" x14ac:dyDescent="0.2">
      <c r="B17" s="64"/>
      <c r="C17" s="31"/>
      <c r="D17" s="31"/>
      <c r="E17" s="64"/>
      <c r="F17" s="64"/>
      <c r="G17" s="35"/>
      <c r="H17" s="64"/>
      <c r="I17" s="31"/>
      <c r="J17" s="31"/>
      <c r="K17" s="64"/>
      <c r="L17" s="64"/>
      <c r="M17" s="35"/>
      <c r="N17" s="64"/>
      <c r="O17" s="48"/>
      <c r="P17" s="48"/>
      <c r="Q17" s="48"/>
    </row>
    <row r="18" spans="2:17" x14ac:dyDescent="0.2">
      <c r="B18" s="64"/>
      <c r="C18" s="31"/>
      <c r="D18" s="31"/>
      <c r="E18" s="64"/>
      <c r="F18" s="64"/>
      <c r="G18" s="35"/>
      <c r="H18" s="64"/>
      <c r="I18" s="31"/>
      <c r="J18" s="31"/>
      <c r="K18" s="64"/>
      <c r="L18" s="64"/>
      <c r="M18" s="35"/>
      <c r="N18" s="64"/>
      <c r="O18" s="48"/>
      <c r="P18" s="48"/>
      <c r="Q18" s="48"/>
    </row>
    <row r="19" spans="2:17" x14ac:dyDescent="0.2">
      <c r="B19" s="64"/>
      <c r="C19" s="31"/>
      <c r="D19" s="31"/>
      <c r="E19" s="64"/>
      <c r="F19" s="64"/>
      <c r="G19" s="35"/>
      <c r="H19" s="64"/>
      <c r="I19" s="31"/>
      <c r="J19" s="31"/>
      <c r="K19" s="64"/>
      <c r="L19" s="64"/>
      <c r="M19" s="35"/>
      <c r="N19" s="64"/>
      <c r="O19" s="48"/>
      <c r="P19" s="48"/>
      <c r="Q19" s="48"/>
    </row>
    <row r="20" spans="2:17" x14ac:dyDescent="0.2">
      <c r="B20" s="64"/>
      <c r="C20" s="31"/>
      <c r="D20" s="31"/>
      <c r="E20" s="64"/>
      <c r="F20" s="64"/>
      <c r="G20" s="35"/>
      <c r="H20" s="64"/>
      <c r="I20" s="31"/>
      <c r="J20" s="31"/>
      <c r="K20" s="64"/>
      <c r="L20" s="64"/>
      <c r="M20" s="35"/>
      <c r="N20" s="64"/>
      <c r="O20" s="48"/>
      <c r="P20" s="48"/>
      <c r="Q20" s="48"/>
    </row>
    <row r="21" spans="2:17" x14ac:dyDescent="0.2">
      <c r="B21" s="64"/>
      <c r="C21" s="31"/>
      <c r="D21" s="31"/>
      <c r="E21" s="64"/>
      <c r="F21" s="64"/>
      <c r="G21" s="35"/>
      <c r="H21" s="64"/>
      <c r="I21" s="31"/>
      <c r="J21" s="31"/>
      <c r="K21" s="64"/>
      <c r="L21" s="64"/>
      <c r="M21" s="35"/>
      <c r="N21" s="64"/>
      <c r="O21" s="48"/>
      <c r="P21" s="48"/>
      <c r="Q21" s="48"/>
    </row>
    <row r="22" spans="2:17" x14ac:dyDescent="0.2">
      <c r="B22" s="64"/>
      <c r="C22" s="31"/>
      <c r="D22" s="31"/>
      <c r="E22" s="64"/>
      <c r="F22" s="64"/>
      <c r="G22" s="35"/>
      <c r="H22" s="64"/>
      <c r="I22" s="31"/>
      <c r="J22" s="31"/>
      <c r="K22" s="64"/>
      <c r="L22" s="64"/>
      <c r="M22" s="35"/>
      <c r="N22" s="64"/>
      <c r="O22" s="48"/>
      <c r="P22" s="48"/>
      <c r="Q22" s="48"/>
    </row>
    <row r="23" spans="2:17" x14ac:dyDescent="0.2">
      <c r="B23" s="64"/>
      <c r="C23" s="31"/>
      <c r="D23" s="31"/>
      <c r="E23" s="64"/>
      <c r="F23" s="64"/>
      <c r="G23" s="35"/>
      <c r="H23" s="64"/>
      <c r="I23" s="31"/>
      <c r="J23" s="31"/>
      <c r="K23" s="64"/>
      <c r="L23" s="64"/>
      <c r="M23" s="35"/>
      <c r="N23" s="64"/>
      <c r="O23" s="48"/>
      <c r="P23" s="48"/>
      <c r="Q23" s="48"/>
    </row>
    <row r="24" spans="2:17" x14ac:dyDescent="0.2">
      <c r="B24" s="64"/>
      <c r="C24" s="31"/>
      <c r="D24" s="31"/>
      <c r="E24" s="64"/>
      <c r="F24" s="64"/>
      <c r="G24" s="35"/>
      <c r="H24" s="64"/>
      <c r="I24" s="31"/>
      <c r="J24" s="31"/>
      <c r="K24" s="64"/>
      <c r="L24" s="64"/>
      <c r="M24" s="35"/>
      <c r="N24" s="64"/>
      <c r="O24" s="48"/>
      <c r="P24" s="48"/>
      <c r="Q24" s="48"/>
    </row>
    <row r="25" spans="2:17" x14ac:dyDescent="0.2">
      <c r="B25" s="64"/>
      <c r="C25" s="31"/>
      <c r="D25" s="31"/>
      <c r="E25" s="64"/>
      <c r="F25" s="64"/>
      <c r="G25" s="35"/>
      <c r="H25" s="64"/>
      <c r="I25" s="31"/>
      <c r="J25" s="31"/>
      <c r="K25" s="64"/>
      <c r="L25" s="64"/>
      <c r="M25" s="35"/>
      <c r="N25" s="64"/>
      <c r="O25" s="48"/>
      <c r="P25" s="48"/>
      <c r="Q25" s="48"/>
    </row>
    <row r="26" spans="2:17" x14ac:dyDescent="0.2">
      <c r="B26" s="64"/>
      <c r="C26" s="31"/>
      <c r="D26" s="31"/>
      <c r="E26" s="64"/>
      <c r="F26" s="64"/>
      <c r="G26" s="35"/>
      <c r="H26" s="64"/>
      <c r="I26" s="31"/>
      <c r="J26" s="31"/>
      <c r="K26" s="64"/>
      <c r="L26" s="64"/>
      <c r="M26" s="35"/>
      <c r="N26" s="64"/>
      <c r="O26" s="48"/>
      <c r="P26" s="48"/>
      <c r="Q26" s="48"/>
    </row>
    <row r="27" spans="2:17" x14ac:dyDescent="0.2">
      <c r="B27" s="64"/>
      <c r="C27" s="31"/>
      <c r="D27" s="31"/>
      <c r="E27" s="64"/>
      <c r="F27" s="64"/>
      <c r="G27" s="35"/>
      <c r="H27" s="64"/>
      <c r="I27" s="31"/>
      <c r="J27" s="31"/>
      <c r="K27" s="64"/>
      <c r="L27" s="64"/>
      <c r="M27" s="35"/>
      <c r="N27" s="64"/>
      <c r="O27" s="48"/>
      <c r="P27" s="48"/>
      <c r="Q27" s="48"/>
    </row>
    <row r="28" spans="2:17" x14ac:dyDescent="0.2">
      <c r="B28" s="64"/>
      <c r="C28" s="31"/>
      <c r="D28" s="31"/>
      <c r="E28" s="64"/>
      <c r="F28" s="64"/>
      <c r="G28" s="35"/>
      <c r="H28" s="64"/>
      <c r="I28" s="31"/>
      <c r="J28" s="31"/>
      <c r="K28" s="64"/>
      <c r="L28" s="64"/>
      <c r="M28" s="35"/>
      <c r="N28" s="64"/>
      <c r="O28" s="48"/>
      <c r="P28" s="48"/>
      <c r="Q28" s="48"/>
    </row>
    <row r="29" spans="2:17" x14ac:dyDescent="0.2">
      <c r="B29" s="64"/>
      <c r="C29" s="31"/>
      <c r="D29" s="31"/>
      <c r="E29" s="64"/>
      <c r="F29" s="64"/>
      <c r="G29" s="35"/>
      <c r="H29" s="64"/>
      <c r="I29" s="31"/>
      <c r="J29" s="31"/>
      <c r="K29" s="64"/>
      <c r="L29" s="64"/>
      <c r="M29" s="35"/>
      <c r="N29" s="64"/>
      <c r="O29" s="48"/>
      <c r="P29" s="48"/>
      <c r="Q29" s="48"/>
    </row>
    <row r="30" spans="2:17" x14ac:dyDescent="0.2">
      <c r="B30" s="64"/>
      <c r="C30" s="31"/>
      <c r="D30" s="31"/>
      <c r="E30" s="64"/>
      <c r="F30" s="64"/>
      <c r="G30" s="35"/>
      <c r="H30" s="64"/>
      <c r="I30" s="31"/>
      <c r="J30" s="31"/>
      <c r="K30" s="64"/>
      <c r="L30" s="64"/>
      <c r="M30" s="35"/>
      <c r="N30" s="64"/>
      <c r="O30" s="48"/>
      <c r="P30" s="48"/>
      <c r="Q30" s="48"/>
    </row>
    <row r="31" spans="2:17" x14ac:dyDescent="0.2">
      <c r="B31" s="64"/>
      <c r="C31" s="31"/>
      <c r="D31" s="31"/>
      <c r="E31" s="64"/>
      <c r="F31" s="64"/>
      <c r="G31" s="35"/>
      <c r="H31" s="64"/>
      <c r="I31" s="31"/>
      <c r="J31" s="31"/>
      <c r="K31" s="64"/>
      <c r="L31" s="64"/>
      <c r="M31" s="35"/>
      <c r="N31" s="64"/>
      <c r="O31" s="48"/>
      <c r="P31" s="48"/>
      <c r="Q31" s="48"/>
    </row>
    <row r="32" spans="2:17" x14ac:dyDescent="0.2">
      <c r="B32" s="64"/>
      <c r="C32" s="31"/>
      <c r="D32" s="31"/>
      <c r="E32" s="64"/>
      <c r="F32" s="64"/>
      <c r="G32" s="35"/>
      <c r="H32" s="64"/>
      <c r="I32" s="31"/>
      <c r="J32" s="31"/>
      <c r="K32" s="64"/>
      <c r="L32" s="64"/>
      <c r="M32" s="35"/>
      <c r="N32" s="64"/>
      <c r="O32" s="48"/>
      <c r="P32" s="48"/>
      <c r="Q32" s="48"/>
    </row>
    <row r="33" spans="2:17" x14ac:dyDescent="0.2">
      <c r="B33" s="64"/>
      <c r="C33" s="31"/>
      <c r="D33" s="31"/>
      <c r="E33" s="64"/>
      <c r="F33" s="64"/>
      <c r="G33" s="35"/>
      <c r="H33" s="64"/>
      <c r="I33" s="31"/>
      <c r="J33" s="31"/>
      <c r="K33" s="64"/>
      <c r="L33" s="64"/>
      <c r="M33" s="35"/>
      <c r="N33" s="64"/>
      <c r="O33" s="48"/>
      <c r="P33" s="48"/>
      <c r="Q33" s="48"/>
    </row>
    <row r="34" spans="2:17" x14ac:dyDescent="0.2">
      <c r="B34" s="64"/>
      <c r="C34" s="31"/>
      <c r="D34" s="31"/>
      <c r="E34" s="64"/>
      <c r="F34" s="64"/>
      <c r="G34" s="35"/>
      <c r="H34" s="64"/>
      <c r="I34" s="31"/>
      <c r="J34" s="31"/>
      <c r="K34" s="64"/>
      <c r="L34" s="64"/>
      <c r="M34" s="35"/>
      <c r="N34" s="64"/>
      <c r="O34" s="48"/>
      <c r="P34" s="48"/>
      <c r="Q34" s="48"/>
    </row>
    <row r="35" spans="2:17" x14ac:dyDescent="0.2">
      <c r="B35" s="64"/>
      <c r="C35" s="31"/>
      <c r="D35" s="31"/>
      <c r="E35" s="64"/>
      <c r="F35" s="64"/>
      <c r="G35" s="35"/>
      <c r="H35" s="64"/>
      <c r="I35" s="31"/>
      <c r="J35" s="31"/>
      <c r="K35" s="64"/>
      <c r="L35" s="64"/>
      <c r="M35" s="35"/>
      <c r="N35" s="64"/>
      <c r="O35" s="48"/>
      <c r="P35" s="48"/>
      <c r="Q35" s="48"/>
    </row>
    <row r="36" spans="2:17" x14ac:dyDescent="0.2">
      <c r="B36" s="64"/>
      <c r="C36" s="31"/>
      <c r="D36" s="31"/>
      <c r="E36" s="64"/>
      <c r="F36" s="64"/>
      <c r="G36" s="35"/>
      <c r="H36" s="64"/>
      <c r="I36" s="31"/>
      <c r="J36" s="31"/>
      <c r="K36" s="64"/>
      <c r="L36" s="64"/>
      <c r="M36" s="35"/>
      <c r="N36" s="64"/>
      <c r="O36" s="48"/>
      <c r="P36" s="48"/>
      <c r="Q36" s="48"/>
    </row>
    <row r="37" spans="2:17" x14ac:dyDescent="0.2">
      <c r="B37" s="64"/>
      <c r="C37" s="31"/>
      <c r="D37" s="31"/>
      <c r="E37" s="64"/>
      <c r="F37" s="64"/>
      <c r="G37" s="35"/>
      <c r="H37" s="64"/>
      <c r="I37" s="31"/>
      <c r="J37" s="31"/>
      <c r="K37" s="64"/>
      <c r="L37" s="64"/>
      <c r="M37" s="35"/>
      <c r="N37" s="64"/>
      <c r="O37" s="48"/>
      <c r="P37" s="48"/>
      <c r="Q37" s="48"/>
    </row>
    <row r="38" spans="2:17" x14ac:dyDescent="0.2">
      <c r="B38" s="64"/>
      <c r="C38" s="31"/>
      <c r="D38" s="31"/>
      <c r="E38" s="64"/>
      <c r="F38" s="64"/>
      <c r="G38" s="35"/>
      <c r="H38" s="64"/>
      <c r="I38" s="31"/>
      <c r="J38" s="31"/>
      <c r="K38" s="64"/>
      <c r="L38" s="64"/>
      <c r="M38" s="35"/>
      <c r="N38" s="64"/>
      <c r="O38" s="48"/>
      <c r="P38" s="48"/>
      <c r="Q38" s="48"/>
    </row>
    <row r="39" spans="2:17" x14ac:dyDescent="0.2">
      <c r="B39" s="64"/>
      <c r="C39" s="31"/>
      <c r="D39" s="31"/>
      <c r="E39" s="64"/>
      <c r="F39" s="64"/>
      <c r="G39" s="35"/>
      <c r="H39" s="64"/>
      <c r="I39" s="31"/>
      <c r="J39" s="31"/>
      <c r="K39" s="64"/>
      <c r="L39" s="64"/>
      <c r="M39" s="35"/>
      <c r="N39" s="64"/>
      <c r="O39" s="48"/>
      <c r="P39" s="48"/>
      <c r="Q39" s="48"/>
    </row>
    <row r="40" spans="2:17" x14ac:dyDescent="0.2">
      <c r="B40" s="64"/>
      <c r="C40" s="31"/>
      <c r="D40" s="31"/>
      <c r="E40" s="64"/>
      <c r="F40" s="64"/>
      <c r="G40" s="35"/>
      <c r="H40" s="64"/>
      <c r="I40" s="31"/>
      <c r="J40" s="31"/>
      <c r="K40" s="64"/>
      <c r="L40" s="64"/>
      <c r="M40" s="35"/>
      <c r="N40" s="64"/>
      <c r="O40" s="48"/>
      <c r="P40" s="48"/>
      <c r="Q40" s="48"/>
    </row>
    <row r="41" spans="2:17" x14ac:dyDescent="0.2">
      <c r="B41" s="64"/>
      <c r="C41" s="31"/>
      <c r="D41" s="31"/>
      <c r="E41" s="64"/>
      <c r="F41" s="64"/>
      <c r="G41" s="35"/>
      <c r="H41" s="64"/>
      <c r="I41" s="31"/>
      <c r="J41" s="31"/>
      <c r="K41" s="64"/>
      <c r="L41" s="64"/>
      <c r="M41" s="35"/>
      <c r="N41" s="64"/>
      <c r="O41" s="48"/>
      <c r="P41" s="48"/>
      <c r="Q41" s="48"/>
    </row>
    <row r="42" spans="2:17" x14ac:dyDescent="0.2">
      <c r="B42" s="64"/>
      <c r="C42" s="31"/>
      <c r="D42" s="31"/>
      <c r="E42" s="64"/>
      <c r="F42" s="64"/>
      <c r="G42" s="35"/>
      <c r="H42" s="64"/>
      <c r="I42" s="31"/>
      <c r="J42" s="31"/>
      <c r="K42" s="64"/>
      <c r="L42" s="64"/>
      <c r="M42" s="35"/>
      <c r="N42" s="64"/>
      <c r="O42" s="48"/>
      <c r="P42" s="48"/>
      <c r="Q42" s="48"/>
    </row>
    <row r="43" spans="2:17" x14ac:dyDescent="0.2">
      <c r="B43" s="64"/>
      <c r="C43" s="31"/>
      <c r="D43" s="31"/>
      <c r="E43" s="64"/>
      <c r="F43" s="64"/>
      <c r="G43" s="35"/>
      <c r="H43" s="64"/>
      <c r="I43" s="31"/>
      <c r="J43" s="31"/>
      <c r="K43" s="64"/>
      <c r="L43" s="64"/>
      <c r="M43" s="35"/>
      <c r="N43" s="64"/>
      <c r="O43" s="48"/>
      <c r="P43" s="48"/>
      <c r="Q43" s="48"/>
    </row>
    <row r="44" spans="2:17" x14ac:dyDescent="0.2">
      <c r="B44" s="64"/>
      <c r="C44" s="31"/>
      <c r="D44" s="31"/>
      <c r="E44" s="64"/>
      <c r="F44" s="64"/>
      <c r="G44" s="35"/>
      <c r="H44" s="64"/>
      <c r="I44" s="31"/>
      <c r="J44" s="31"/>
      <c r="K44" s="64"/>
      <c r="L44" s="64"/>
      <c r="M44" s="35"/>
      <c r="N44" s="64"/>
      <c r="O44" s="48"/>
      <c r="P44" s="48"/>
      <c r="Q44" s="48"/>
    </row>
    <row r="45" spans="2:17" x14ac:dyDescent="0.2">
      <c r="B45" s="64"/>
      <c r="C45" s="31"/>
      <c r="D45" s="31"/>
      <c r="E45" s="64"/>
      <c r="F45" s="64"/>
      <c r="G45" s="35"/>
      <c r="H45" s="64"/>
      <c r="I45" s="31"/>
      <c r="J45" s="31"/>
      <c r="K45" s="64"/>
      <c r="L45" s="64"/>
      <c r="M45" s="35"/>
      <c r="N45" s="64"/>
      <c r="O45" s="48"/>
      <c r="P45" s="48"/>
      <c r="Q45" s="48"/>
    </row>
    <row r="46" spans="2:17" x14ac:dyDescent="0.2">
      <c r="B46" s="64"/>
      <c r="C46" s="31"/>
      <c r="D46" s="31"/>
      <c r="E46" s="64"/>
      <c r="F46" s="64"/>
      <c r="G46" s="35"/>
      <c r="H46" s="64"/>
      <c r="I46" s="31"/>
      <c r="J46" s="31"/>
      <c r="K46" s="64"/>
      <c r="L46" s="64"/>
      <c r="M46" s="35"/>
      <c r="N46" s="64"/>
      <c r="O46" s="48"/>
      <c r="P46" s="48"/>
      <c r="Q46" s="48"/>
    </row>
    <row r="47" spans="2:17" x14ac:dyDescent="0.2">
      <c r="B47" s="64"/>
      <c r="C47" s="31"/>
      <c r="D47" s="31"/>
      <c r="E47" s="64"/>
      <c r="F47" s="64"/>
      <c r="G47" s="35"/>
      <c r="H47" s="64"/>
      <c r="I47" s="31"/>
      <c r="J47" s="31"/>
      <c r="K47" s="64"/>
      <c r="L47" s="64"/>
      <c r="M47" s="35"/>
      <c r="N47" s="64"/>
      <c r="O47" s="48"/>
      <c r="P47" s="48"/>
      <c r="Q47" s="48"/>
    </row>
    <row r="48" spans="2:17" x14ac:dyDescent="0.2">
      <c r="B48" s="64"/>
      <c r="C48" s="31"/>
      <c r="D48" s="31"/>
      <c r="E48" s="64"/>
      <c r="F48" s="64"/>
      <c r="G48" s="35"/>
      <c r="H48" s="64"/>
      <c r="I48" s="31"/>
      <c r="J48" s="31"/>
      <c r="K48" s="64"/>
      <c r="L48" s="64"/>
      <c r="M48" s="35"/>
      <c r="N48" s="64"/>
      <c r="O48" s="48"/>
      <c r="P48" s="48"/>
      <c r="Q48" s="48"/>
    </row>
    <row r="49" spans="2:17" x14ac:dyDescent="0.2">
      <c r="B49" s="64"/>
      <c r="C49" s="31"/>
      <c r="D49" s="31"/>
      <c r="E49" s="64"/>
      <c r="F49" s="64"/>
      <c r="G49" s="35"/>
      <c r="H49" s="64"/>
      <c r="I49" s="31"/>
      <c r="J49" s="31"/>
      <c r="K49" s="64"/>
      <c r="L49" s="64"/>
      <c r="M49" s="35"/>
      <c r="N49" s="64"/>
      <c r="O49" s="48"/>
      <c r="P49" s="48"/>
      <c r="Q49" s="48"/>
    </row>
    <row r="50" spans="2:17" x14ac:dyDescent="0.2">
      <c r="B50" s="64"/>
      <c r="C50" s="31"/>
      <c r="D50" s="31"/>
      <c r="E50" s="64"/>
      <c r="F50" s="64"/>
      <c r="G50" s="35"/>
      <c r="H50" s="64"/>
      <c r="I50" s="31"/>
      <c r="J50" s="31"/>
      <c r="K50" s="64"/>
      <c r="L50" s="64"/>
      <c r="M50" s="35"/>
      <c r="N50" s="64"/>
      <c r="O50" s="48"/>
      <c r="P50" s="48"/>
      <c r="Q50" s="48"/>
    </row>
    <row r="51" spans="2:17" x14ac:dyDescent="0.2">
      <c r="B51" s="64"/>
      <c r="C51" s="31"/>
      <c r="D51" s="31"/>
      <c r="E51" s="64"/>
      <c r="F51" s="64"/>
      <c r="G51" s="35"/>
      <c r="H51" s="64"/>
      <c r="I51" s="31"/>
      <c r="J51" s="31"/>
      <c r="K51" s="64"/>
      <c r="L51" s="64"/>
      <c r="M51" s="35"/>
      <c r="N51" s="64"/>
      <c r="O51" s="48"/>
      <c r="P51" s="48"/>
      <c r="Q51" s="48"/>
    </row>
    <row r="52" spans="2:17" x14ac:dyDescent="0.2">
      <c r="B52" s="64"/>
      <c r="C52" s="31"/>
      <c r="D52" s="31"/>
      <c r="E52" s="64"/>
      <c r="F52" s="64"/>
      <c r="G52" s="35"/>
      <c r="H52" s="64"/>
      <c r="I52" s="31"/>
      <c r="J52" s="31"/>
      <c r="K52" s="64"/>
      <c r="L52" s="64"/>
      <c r="M52" s="35"/>
      <c r="N52" s="64"/>
      <c r="O52" s="48"/>
      <c r="P52" s="48"/>
      <c r="Q52" s="48"/>
    </row>
    <row r="53" spans="2:17" x14ac:dyDescent="0.2">
      <c r="B53" s="64"/>
      <c r="C53" s="31"/>
      <c r="D53" s="31"/>
      <c r="E53" s="64"/>
      <c r="F53" s="64"/>
      <c r="G53" s="35"/>
      <c r="H53" s="64"/>
      <c r="I53" s="31"/>
      <c r="J53" s="31"/>
      <c r="K53" s="64"/>
      <c r="L53" s="64"/>
      <c r="M53" s="35"/>
      <c r="N53" s="64"/>
      <c r="O53" s="48"/>
      <c r="P53" s="48"/>
      <c r="Q53" s="48"/>
    </row>
    <row r="54" spans="2:17" x14ac:dyDescent="0.2">
      <c r="B54" s="64"/>
      <c r="C54" s="31"/>
      <c r="D54" s="31"/>
      <c r="E54" s="64"/>
      <c r="F54" s="64"/>
      <c r="G54" s="35"/>
      <c r="H54" s="64"/>
      <c r="I54" s="31"/>
      <c r="J54" s="31"/>
      <c r="K54" s="64"/>
      <c r="L54" s="64"/>
      <c r="M54" s="35"/>
      <c r="N54" s="64"/>
      <c r="O54" s="48"/>
      <c r="P54" s="48"/>
      <c r="Q54" s="48"/>
    </row>
    <row r="55" spans="2:17" x14ac:dyDescent="0.2">
      <c r="B55" s="64"/>
      <c r="C55" s="31"/>
      <c r="D55" s="31"/>
      <c r="E55" s="64"/>
      <c r="F55" s="64"/>
      <c r="G55" s="35"/>
      <c r="H55" s="64"/>
      <c r="I55" s="31"/>
      <c r="J55" s="31"/>
      <c r="K55" s="64"/>
      <c r="L55" s="64"/>
      <c r="M55" s="35"/>
      <c r="N55" s="64"/>
      <c r="O55" s="48"/>
      <c r="P55" s="48"/>
      <c r="Q55" s="48"/>
    </row>
    <row r="56" spans="2:17" x14ac:dyDescent="0.2">
      <c r="B56" s="64"/>
      <c r="C56" s="31"/>
      <c r="D56" s="31"/>
      <c r="E56" s="64"/>
      <c r="F56" s="64"/>
      <c r="G56" s="35"/>
      <c r="H56" s="64"/>
      <c r="I56" s="31"/>
      <c r="J56" s="31"/>
      <c r="K56" s="64"/>
      <c r="L56" s="64"/>
      <c r="M56" s="35"/>
      <c r="N56" s="64"/>
      <c r="O56" s="48"/>
      <c r="P56" s="48"/>
      <c r="Q56" s="48"/>
    </row>
    <row r="57" spans="2:17" x14ac:dyDescent="0.2">
      <c r="B57" s="64"/>
      <c r="C57" s="31"/>
      <c r="D57" s="31"/>
      <c r="E57" s="64"/>
      <c r="F57" s="64"/>
      <c r="G57" s="35"/>
      <c r="H57" s="64"/>
      <c r="I57" s="31"/>
      <c r="J57" s="31"/>
      <c r="K57" s="64"/>
      <c r="L57" s="64"/>
      <c r="M57" s="35"/>
      <c r="N57" s="64"/>
      <c r="O57" s="48"/>
      <c r="P57" s="48"/>
      <c r="Q57" s="48"/>
    </row>
    <row r="58" spans="2:17" x14ac:dyDescent="0.2">
      <c r="B58" s="64"/>
      <c r="C58" s="31"/>
      <c r="D58" s="31"/>
      <c r="E58" s="64"/>
      <c r="F58" s="64"/>
      <c r="G58" s="35"/>
      <c r="H58" s="64"/>
      <c r="I58" s="31"/>
      <c r="J58" s="31"/>
      <c r="K58" s="64"/>
      <c r="L58" s="64"/>
      <c r="M58" s="35"/>
      <c r="N58" s="64"/>
      <c r="O58" s="48"/>
      <c r="P58" s="48"/>
      <c r="Q58" s="48"/>
    </row>
    <row r="59" spans="2:17" x14ac:dyDescent="0.2">
      <c r="B59" s="64"/>
      <c r="C59" s="31"/>
      <c r="D59" s="31"/>
      <c r="E59" s="64"/>
      <c r="F59" s="64"/>
      <c r="G59" s="35"/>
      <c r="H59" s="64"/>
      <c r="I59" s="31"/>
      <c r="J59" s="31"/>
      <c r="K59" s="64"/>
      <c r="L59" s="64"/>
      <c r="M59" s="35"/>
      <c r="N59" s="64"/>
      <c r="O59" s="48"/>
      <c r="P59" s="48"/>
      <c r="Q59" s="48"/>
    </row>
    <row r="60" spans="2:17" x14ac:dyDescent="0.2">
      <c r="B60" s="64"/>
      <c r="C60" s="31"/>
      <c r="D60" s="31"/>
      <c r="E60" s="64"/>
      <c r="F60" s="64"/>
      <c r="G60" s="35"/>
      <c r="H60" s="64"/>
      <c r="I60" s="31"/>
      <c r="J60" s="31"/>
      <c r="K60" s="64"/>
      <c r="L60" s="64"/>
      <c r="M60" s="35"/>
      <c r="N60" s="64"/>
      <c r="O60" s="48"/>
      <c r="P60" s="48"/>
      <c r="Q60" s="48"/>
    </row>
    <row r="61" spans="2:17" x14ac:dyDescent="0.2">
      <c r="B61" s="64"/>
      <c r="C61" s="31"/>
      <c r="D61" s="31"/>
      <c r="E61" s="64"/>
      <c r="F61" s="64"/>
      <c r="G61" s="35"/>
      <c r="H61" s="64"/>
      <c r="I61" s="31"/>
      <c r="J61" s="31"/>
      <c r="K61" s="64"/>
      <c r="L61" s="64"/>
      <c r="M61" s="35"/>
      <c r="N61" s="64"/>
      <c r="O61" s="48"/>
      <c r="P61" s="48"/>
      <c r="Q61" s="48"/>
    </row>
    <row r="62" spans="2:17" x14ac:dyDescent="0.2">
      <c r="B62" s="64"/>
      <c r="C62" s="31"/>
      <c r="D62" s="31"/>
      <c r="E62" s="64"/>
      <c r="F62" s="64"/>
      <c r="G62" s="35"/>
      <c r="H62" s="64"/>
      <c r="I62" s="31"/>
      <c r="J62" s="31"/>
      <c r="K62" s="64"/>
      <c r="L62" s="64"/>
      <c r="M62" s="35"/>
      <c r="N62" s="64"/>
      <c r="O62" s="48"/>
      <c r="P62" s="48"/>
      <c r="Q62" s="48"/>
    </row>
    <row r="63" spans="2:17" x14ac:dyDescent="0.2">
      <c r="B63" s="64"/>
      <c r="C63" s="31"/>
      <c r="D63" s="31"/>
      <c r="E63" s="64"/>
      <c r="F63" s="64"/>
      <c r="G63" s="35"/>
      <c r="H63" s="64"/>
      <c r="I63" s="31"/>
      <c r="J63" s="31"/>
      <c r="K63" s="64"/>
      <c r="L63" s="64"/>
      <c r="M63" s="35"/>
      <c r="N63" s="64"/>
      <c r="O63" s="48"/>
      <c r="P63" s="48"/>
      <c r="Q63" s="48"/>
    </row>
    <row r="64" spans="2:17" x14ac:dyDescent="0.2">
      <c r="B64" s="64"/>
      <c r="C64" s="31"/>
      <c r="D64" s="31"/>
      <c r="E64" s="64"/>
      <c r="F64" s="64"/>
      <c r="G64" s="35"/>
      <c r="H64" s="64"/>
      <c r="I64" s="31"/>
      <c r="J64" s="31"/>
      <c r="K64" s="64"/>
      <c r="L64" s="64"/>
      <c r="M64" s="35"/>
      <c r="N64" s="64"/>
      <c r="O64" s="48"/>
      <c r="P64" s="48"/>
      <c r="Q64" s="48"/>
    </row>
    <row r="65" spans="2:17" x14ac:dyDescent="0.2">
      <c r="B65" s="64"/>
      <c r="C65" s="31"/>
      <c r="D65" s="31"/>
      <c r="E65" s="64"/>
      <c r="F65" s="64"/>
      <c r="G65" s="35"/>
      <c r="H65" s="64"/>
      <c r="I65" s="31"/>
      <c r="J65" s="31"/>
      <c r="K65" s="64"/>
      <c r="L65" s="64"/>
      <c r="M65" s="35"/>
      <c r="N65" s="64"/>
      <c r="O65" s="48"/>
      <c r="P65" s="48"/>
      <c r="Q65" s="48"/>
    </row>
    <row r="66" spans="2:17" x14ac:dyDescent="0.2">
      <c r="B66" s="64"/>
      <c r="C66" s="31"/>
      <c r="D66" s="31"/>
      <c r="E66" s="64"/>
      <c r="F66" s="64"/>
      <c r="G66" s="35"/>
      <c r="H66" s="64"/>
      <c r="I66" s="31"/>
      <c r="J66" s="31"/>
      <c r="K66" s="64"/>
      <c r="L66" s="64"/>
      <c r="M66" s="35"/>
      <c r="N66" s="64"/>
      <c r="O66" s="48"/>
      <c r="P66" s="48"/>
      <c r="Q66" s="48"/>
    </row>
    <row r="67" spans="2:17" x14ac:dyDescent="0.2">
      <c r="B67" s="64"/>
      <c r="C67" s="31"/>
      <c r="D67" s="31"/>
      <c r="E67" s="64"/>
      <c r="F67" s="64"/>
      <c r="G67" s="35"/>
      <c r="H67" s="64"/>
      <c r="I67" s="31"/>
      <c r="J67" s="31"/>
      <c r="K67" s="64"/>
      <c r="L67" s="64"/>
      <c r="M67" s="35"/>
      <c r="N67" s="64"/>
      <c r="O67" s="48"/>
      <c r="P67" s="48"/>
      <c r="Q67" s="48"/>
    </row>
    <row r="68" spans="2:17" x14ac:dyDescent="0.2">
      <c r="B68" s="64"/>
      <c r="C68" s="31"/>
      <c r="D68" s="31"/>
      <c r="E68" s="64"/>
      <c r="F68" s="64"/>
      <c r="G68" s="35"/>
      <c r="H68" s="64"/>
      <c r="I68" s="31"/>
      <c r="J68" s="31"/>
      <c r="K68" s="64"/>
      <c r="L68" s="64"/>
      <c r="M68" s="35"/>
      <c r="N68" s="64"/>
      <c r="O68" s="48"/>
      <c r="P68" s="48"/>
      <c r="Q68" s="48"/>
    </row>
    <row r="69" spans="2:17" x14ac:dyDescent="0.2">
      <c r="B69" s="64"/>
      <c r="C69" s="31"/>
      <c r="D69" s="31"/>
      <c r="E69" s="64"/>
      <c r="F69" s="64"/>
      <c r="G69" s="35"/>
      <c r="H69" s="64"/>
      <c r="I69" s="31"/>
      <c r="J69" s="31"/>
      <c r="K69" s="64"/>
      <c r="L69" s="64"/>
      <c r="M69" s="35"/>
      <c r="N69" s="64"/>
      <c r="O69" s="48"/>
      <c r="P69" s="48"/>
      <c r="Q69" s="48"/>
    </row>
    <row r="70" spans="2:17" x14ac:dyDescent="0.2">
      <c r="B70" s="64"/>
      <c r="C70" s="31"/>
      <c r="D70" s="31"/>
      <c r="E70" s="64"/>
      <c r="F70" s="64"/>
      <c r="G70" s="35"/>
      <c r="H70" s="64"/>
      <c r="I70" s="31"/>
      <c r="J70" s="31"/>
      <c r="K70" s="64"/>
      <c r="L70" s="64"/>
      <c r="M70" s="35"/>
      <c r="N70" s="64"/>
      <c r="O70" s="48"/>
      <c r="P70" s="48"/>
      <c r="Q70" s="48"/>
    </row>
    <row r="71" spans="2:17" x14ac:dyDescent="0.2">
      <c r="B71" s="64"/>
      <c r="C71" s="31"/>
      <c r="D71" s="31"/>
      <c r="E71" s="64"/>
      <c r="F71" s="64"/>
      <c r="G71" s="35"/>
      <c r="H71" s="64"/>
      <c r="I71" s="31"/>
      <c r="J71" s="31"/>
      <c r="K71" s="64"/>
      <c r="L71" s="64"/>
      <c r="M71" s="35"/>
      <c r="N71" s="64"/>
      <c r="O71" s="48"/>
      <c r="P71" s="48"/>
      <c r="Q71" s="48"/>
    </row>
    <row r="72" spans="2:17" x14ac:dyDescent="0.2">
      <c r="B72" s="64"/>
      <c r="C72" s="31"/>
      <c r="D72" s="31"/>
      <c r="E72" s="64"/>
      <c r="F72" s="64"/>
      <c r="G72" s="35"/>
      <c r="H72" s="64"/>
      <c r="I72" s="31"/>
      <c r="J72" s="31"/>
      <c r="K72" s="64"/>
      <c r="L72" s="64"/>
      <c r="M72" s="35"/>
      <c r="N72" s="64"/>
      <c r="O72" s="48"/>
      <c r="P72" s="48"/>
      <c r="Q72" s="48"/>
    </row>
    <row r="73" spans="2:17" x14ac:dyDescent="0.2">
      <c r="B73" s="64"/>
      <c r="C73" s="31"/>
      <c r="D73" s="31"/>
      <c r="E73" s="64"/>
      <c r="F73" s="64"/>
      <c r="G73" s="35"/>
      <c r="H73" s="64"/>
      <c r="I73" s="31"/>
      <c r="J73" s="31"/>
      <c r="K73" s="64"/>
      <c r="L73" s="64"/>
      <c r="M73" s="35"/>
      <c r="N73" s="64"/>
      <c r="O73" s="48"/>
      <c r="P73" s="48"/>
      <c r="Q73" s="48"/>
    </row>
    <row r="74" spans="2:17" x14ac:dyDescent="0.2">
      <c r="B74" s="64"/>
      <c r="C74" s="31"/>
      <c r="D74" s="31"/>
      <c r="E74" s="64"/>
      <c r="F74" s="64"/>
      <c r="G74" s="35"/>
      <c r="H74" s="64"/>
      <c r="I74" s="31"/>
      <c r="J74" s="31"/>
      <c r="K74" s="64"/>
      <c r="L74" s="64"/>
      <c r="M74" s="35"/>
      <c r="N74" s="64"/>
      <c r="O74" s="48"/>
      <c r="P74" s="48"/>
      <c r="Q74" s="48"/>
    </row>
    <row r="75" spans="2:17" x14ac:dyDescent="0.2">
      <c r="B75" s="64"/>
      <c r="C75" s="31"/>
      <c r="D75" s="31"/>
      <c r="E75" s="64"/>
      <c r="F75" s="64"/>
      <c r="G75" s="35"/>
      <c r="H75" s="64"/>
      <c r="I75" s="31"/>
      <c r="J75" s="31"/>
      <c r="K75" s="64"/>
      <c r="L75" s="64"/>
      <c r="M75" s="35"/>
      <c r="N75" s="64"/>
      <c r="O75" s="48"/>
      <c r="P75" s="48"/>
      <c r="Q75" s="48"/>
    </row>
    <row r="76" spans="2:17" x14ac:dyDescent="0.2">
      <c r="B76" s="64"/>
      <c r="C76" s="31"/>
      <c r="D76" s="31"/>
      <c r="E76" s="64"/>
      <c r="F76" s="64"/>
      <c r="G76" s="35"/>
      <c r="H76" s="64"/>
      <c r="I76" s="31"/>
      <c r="J76" s="31"/>
      <c r="K76" s="64"/>
      <c r="L76" s="64"/>
      <c r="M76" s="35"/>
      <c r="N76" s="64"/>
      <c r="O76" s="48"/>
      <c r="P76" s="48"/>
      <c r="Q76" s="48"/>
    </row>
    <row r="77" spans="2:17" x14ac:dyDescent="0.2">
      <c r="B77" s="64"/>
      <c r="C77" s="31"/>
      <c r="D77" s="31"/>
      <c r="E77" s="64"/>
      <c r="F77" s="64"/>
      <c r="G77" s="35"/>
      <c r="H77" s="64"/>
      <c r="I77" s="31"/>
      <c r="J77" s="31"/>
      <c r="K77" s="64"/>
      <c r="L77" s="64"/>
      <c r="M77" s="35"/>
      <c r="N77" s="64"/>
      <c r="O77" s="48"/>
      <c r="P77" s="48"/>
      <c r="Q77" s="48"/>
    </row>
    <row r="78" spans="2:17" x14ac:dyDescent="0.2">
      <c r="B78" s="64"/>
      <c r="C78" s="31"/>
      <c r="D78" s="31"/>
      <c r="E78" s="64"/>
      <c r="F78" s="64"/>
      <c r="G78" s="35"/>
      <c r="H78" s="64"/>
      <c r="I78" s="31"/>
      <c r="J78" s="31"/>
      <c r="K78" s="64"/>
      <c r="L78" s="64"/>
      <c r="M78" s="35"/>
      <c r="N78" s="64"/>
      <c r="O78" s="48"/>
      <c r="P78" s="48"/>
      <c r="Q78" s="48"/>
    </row>
    <row r="79" spans="2:17" x14ac:dyDescent="0.2">
      <c r="B79" s="64"/>
      <c r="C79" s="31"/>
      <c r="D79" s="31"/>
      <c r="E79" s="64"/>
      <c r="F79" s="64"/>
      <c r="G79" s="35"/>
      <c r="H79" s="64"/>
      <c r="I79" s="31"/>
      <c r="J79" s="31"/>
      <c r="K79" s="64"/>
      <c r="L79" s="64"/>
      <c r="M79" s="35"/>
      <c r="N79" s="64"/>
      <c r="O79" s="48"/>
      <c r="P79" s="48"/>
      <c r="Q79" s="48"/>
    </row>
    <row r="80" spans="2:17" x14ac:dyDescent="0.2">
      <c r="B80" s="64"/>
      <c r="C80" s="31"/>
      <c r="D80" s="31"/>
      <c r="E80" s="64"/>
      <c r="F80" s="64"/>
      <c r="G80" s="35"/>
      <c r="H80" s="64"/>
      <c r="I80" s="31"/>
      <c r="J80" s="31"/>
      <c r="K80" s="64"/>
      <c r="L80" s="64"/>
      <c r="M80" s="35"/>
      <c r="N80" s="64"/>
      <c r="O80" s="48"/>
      <c r="P80" s="48"/>
      <c r="Q80" s="48"/>
    </row>
    <row r="81" spans="2:17" x14ac:dyDescent="0.2">
      <c r="B81" s="64"/>
      <c r="C81" s="31"/>
      <c r="D81" s="31"/>
      <c r="E81" s="64"/>
      <c r="F81" s="64"/>
      <c r="G81" s="35"/>
      <c r="H81" s="64"/>
      <c r="I81" s="31"/>
      <c r="J81" s="31"/>
      <c r="K81" s="64"/>
      <c r="L81" s="64"/>
      <c r="M81" s="35"/>
      <c r="N81" s="64"/>
      <c r="O81" s="48"/>
      <c r="P81" s="48"/>
      <c r="Q81" s="48"/>
    </row>
    <row r="82" spans="2:17" x14ac:dyDescent="0.2">
      <c r="B82" s="64"/>
      <c r="C82" s="31"/>
      <c r="D82" s="31"/>
      <c r="E82" s="64"/>
      <c r="F82" s="64"/>
      <c r="G82" s="35"/>
      <c r="H82" s="64"/>
      <c r="I82" s="31"/>
      <c r="J82" s="31"/>
      <c r="K82" s="64"/>
      <c r="L82" s="64"/>
      <c r="M82" s="35"/>
      <c r="N82" s="64"/>
      <c r="O82" s="48"/>
      <c r="P82" s="48"/>
      <c r="Q82" s="48"/>
    </row>
    <row r="83" spans="2:17" x14ac:dyDescent="0.2">
      <c r="B83" s="64"/>
      <c r="C83" s="31"/>
      <c r="D83" s="31"/>
      <c r="E83" s="64"/>
      <c r="F83" s="64"/>
      <c r="G83" s="35"/>
      <c r="H83" s="64"/>
      <c r="I83" s="31"/>
      <c r="J83" s="31"/>
      <c r="K83" s="64"/>
      <c r="L83" s="64"/>
      <c r="M83" s="35"/>
      <c r="N83" s="64"/>
      <c r="O83" s="48"/>
      <c r="P83" s="48"/>
      <c r="Q83" s="48"/>
    </row>
    <row r="84" spans="2:17" x14ac:dyDescent="0.2">
      <c r="B84" s="64"/>
      <c r="C84" s="31"/>
      <c r="D84" s="31"/>
      <c r="E84" s="64"/>
      <c r="F84" s="64"/>
      <c r="G84" s="35"/>
      <c r="H84" s="64"/>
      <c r="I84" s="31"/>
      <c r="J84" s="31"/>
      <c r="K84" s="64"/>
      <c r="L84" s="64"/>
      <c r="M84" s="35"/>
      <c r="N84" s="64"/>
      <c r="O84" s="48"/>
      <c r="P84" s="48"/>
      <c r="Q84" s="48"/>
    </row>
    <row r="85" spans="2:17" x14ac:dyDescent="0.2">
      <c r="B85" s="64"/>
      <c r="C85" s="31"/>
      <c r="D85" s="31"/>
      <c r="E85" s="64"/>
      <c r="F85" s="64"/>
      <c r="G85" s="35"/>
      <c r="H85" s="64"/>
      <c r="I85" s="31"/>
      <c r="J85" s="31"/>
      <c r="K85" s="64"/>
      <c r="L85" s="64"/>
      <c r="M85" s="35"/>
      <c r="N85" s="64"/>
      <c r="O85" s="48"/>
      <c r="P85" s="48"/>
      <c r="Q85" s="48"/>
    </row>
    <row r="86" spans="2:17" x14ac:dyDescent="0.2">
      <c r="B86" s="64"/>
      <c r="C86" s="31"/>
      <c r="D86" s="31"/>
      <c r="E86" s="64"/>
      <c r="F86" s="64"/>
      <c r="G86" s="35"/>
      <c r="H86" s="64"/>
      <c r="I86" s="31"/>
      <c r="J86" s="31"/>
      <c r="K86" s="64"/>
      <c r="L86" s="64"/>
      <c r="M86" s="35"/>
      <c r="N86" s="64"/>
      <c r="O86" s="48"/>
      <c r="P86" s="48"/>
      <c r="Q86" s="48"/>
    </row>
    <row r="87" spans="2:17" x14ac:dyDescent="0.2">
      <c r="B87" s="64"/>
      <c r="C87" s="31"/>
      <c r="D87" s="31"/>
      <c r="E87" s="64"/>
      <c r="F87" s="64"/>
      <c r="G87" s="35"/>
      <c r="H87" s="64"/>
      <c r="I87" s="31"/>
      <c r="J87" s="31"/>
      <c r="K87" s="64"/>
      <c r="L87" s="64"/>
      <c r="M87" s="35"/>
      <c r="N87" s="64"/>
      <c r="O87" s="48"/>
      <c r="P87" s="48"/>
      <c r="Q87" s="48"/>
    </row>
    <row r="88" spans="2:17" x14ac:dyDescent="0.2">
      <c r="B88" s="64"/>
      <c r="C88" s="31"/>
      <c r="D88" s="31"/>
      <c r="E88" s="64"/>
      <c r="F88" s="64"/>
      <c r="G88" s="35"/>
      <c r="H88" s="64"/>
      <c r="I88" s="31"/>
      <c r="J88" s="31"/>
      <c r="K88" s="64"/>
      <c r="L88" s="64"/>
      <c r="M88" s="35"/>
      <c r="N88" s="64"/>
      <c r="O88" s="48"/>
      <c r="P88" s="48"/>
      <c r="Q88" s="48"/>
    </row>
    <row r="89" spans="2:17" x14ac:dyDescent="0.2">
      <c r="B89" s="64"/>
      <c r="C89" s="31"/>
      <c r="D89" s="31"/>
      <c r="E89" s="64"/>
      <c r="F89" s="64"/>
      <c r="G89" s="35"/>
      <c r="H89" s="64"/>
      <c r="I89" s="31"/>
      <c r="J89" s="31"/>
      <c r="K89" s="64"/>
      <c r="L89" s="64"/>
      <c r="M89" s="35"/>
      <c r="N89" s="64"/>
      <c r="O89" s="48"/>
      <c r="P89" s="48"/>
      <c r="Q89" s="48"/>
    </row>
    <row r="90" spans="2:17" x14ac:dyDescent="0.2">
      <c r="B90" s="64"/>
      <c r="C90" s="31"/>
      <c r="D90" s="31"/>
      <c r="E90" s="64"/>
      <c r="F90" s="64"/>
      <c r="G90" s="35"/>
      <c r="H90" s="64"/>
      <c r="I90" s="31"/>
      <c r="J90" s="31"/>
      <c r="K90" s="64"/>
      <c r="L90" s="64"/>
      <c r="M90" s="35"/>
      <c r="N90" s="64"/>
      <c r="O90" s="48"/>
      <c r="P90" s="48"/>
      <c r="Q90" s="48"/>
    </row>
    <row r="91" spans="2:17" x14ac:dyDescent="0.2">
      <c r="B91" s="64"/>
      <c r="C91" s="31"/>
      <c r="D91" s="31"/>
      <c r="E91" s="64"/>
      <c r="F91" s="64"/>
      <c r="G91" s="35"/>
      <c r="H91" s="64"/>
      <c r="I91" s="31"/>
      <c r="J91" s="31"/>
      <c r="K91" s="64"/>
      <c r="L91" s="64"/>
      <c r="M91" s="35"/>
      <c r="N91" s="64"/>
      <c r="O91" s="48"/>
      <c r="P91" s="48"/>
      <c r="Q91" s="48"/>
    </row>
    <row r="92" spans="2:17" x14ac:dyDescent="0.2">
      <c r="B92" s="64"/>
      <c r="C92" s="31"/>
      <c r="D92" s="31"/>
      <c r="E92" s="64"/>
      <c r="F92" s="64"/>
      <c r="G92" s="35"/>
      <c r="H92" s="64"/>
      <c r="I92" s="31"/>
      <c r="J92" s="31"/>
      <c r="K92" s="64"/>
      <c r="L92" s="64"/>
      <c r="M92" s="35"/>
      <c r="N92" s="64"/>
      <c r="O92" s="48"/>
      <c r="P92" s="48"/>
      <c r="Q92" s="48"/>
    </row>
    <row r="93" spans="2:17" x14ac:dyDescent="0.2">
      <c r="B93" s="64"/>
      <c r="C93" s="31"/>
      <c r="D93" s="31"/>
      <c r="E93" s="64"/>
      <c r="F93" s="64"/>
      <c r="G93" s="35"/>
      <c r="H93" s="64"/>
      <c r="I93" s="31"/>
      <c r="J93" s="31"/>
      <c r="K93" s="64"/>
      <c r="L93" s="64"/>
      <c r="M93" s="35"/>
      <c r="N93" s="64"/>
      <c r="O93" s="48"/>
      <c r="P93" s="48"/>
      <c r="Q93" s="48"/>
    </row>
    <row r="94" spans="2:17" x14ac:dyDescent="0.2">
      <c r="B94" s="64"/>
      <c r="C94" s="31"/>
      <c r="D94" s="31"/>
      <c r="E94" s="64"/>
      <c r="F94" s="64"/>
      <c r="G94" s="35"/>
      <c r="H94" s="64"/>
      <c r="I94" s="31"/>
      <c r="J94" s="31"/>
      <c r="K94" s="64"/>
      <c r="L94" s="64"/>
      <c r="M94" s="35"/>
      <c r="N94" s="64"/>
      <c r="O94" s="48"/>
      <c r="P94" s="48"/>
      <c r="Q94" s="48"/>
    </row>
    <row r="95" spans="2:17" x14ac:dyDescent="0.2">
      <c r="B95" s="64"/>
      <c r="C95" s="31"/>
      <c r="D95" s="31"/>
      <c r="E95" s="64"/>
      <c r="F95" s="64"/>
      <c r="G95" s="35"/>
      <c r="H95" s="64"/>
      <c r="I95" s="31"/>
      <c r="J95" s="31"/>
      <c r="K95" s="64"/>
      <c r="L95" s="64"/>
      <c r="M95" s="35"/>
      <c r="N95" s="64"/>
      <c r="O95" s="48"/>
      <c r="P95" s="48"/>
      <c r="Q95" s="48"/>
    </row>
    <row r="96" spans="2:17" x14ac:dyDescent="0.2">
      <c r="B96" s="64"/>
      <c r="C96" s="31"/>
      <c r="D96" s="31"/>
      <c r="E96" s="64"/>
      <c r="F96" s="64"/>
      <c r="G96" s="35"/>
      <c r="H96" s="64"/>
      <c r="I96" s="31"/>
      <c r="J96" s="31"/>
      <c r="K96" s="64"/>
      <c r="L96" s="64"/>
      <c r="M96" s="35"/>
      <c r="N96" s="64"/>
      <c r="O96" s="48"/>
      <c r="P96" s="48"/>
      <c r="Q96" s="48"/>
    </row>
    <row r="97" spans="2:17" x14ac:dyDescent="0.2">
      <c r="B97" s="64"/>
      <c r="C97" s="31"/>
      <c r="D97" s="31"/>
      <c r="E97" s="64"/>
      <c r="F97" s="64"/>
      <c r="G97" s="35"/>
      <c r="H97" s="64"/>
      <c r="I97" s="31"/>
      <c r="J97" s="31"/>
      <c r="K97" s="64"/>
      <c r="L97" s="64"/>
      <c r="M97" s="35"/>
      <c r="N97" s="64"/>
      <c r="O97" s="48"/>
      <c r="P97" s="48"/>
      <c r="Q97" s="48"/>
    </row>
    <row r="98" spans="2:17" x14ac:dyDescent="0.2">
      <c r="B98" s="64"/>
      <c r="C98" s="31"/>
      <c r="D98" s="31"/>
      <c r="E98" s="64"/>
      <c r="F98" s="64"/>
      <c r="G98" s="35"/>
      <c r="H98" s="64"/>
      <c r="I98" s="31"/>
      <c r="J98" s="31"/>
      <c r="K98" s="64"/>
      <c r="L98" s="64"/>
      <c r="M98" s="35"/>
      <c r="N98" s="64"/>
      <c r="O98" s="48"/>
      <c r="P98" s="48"/>
      <c r="Q98" s="48"/>
    </row>
    <row r="99" spans="2:17" x14ac:dyDescent="0.2">
      <c r="B99" s="64"/>
      <c r="C99" s="31"/>
      <c r="D99" s="31"/>
      <c r="E99" s="64"/>
      <c r="F99" s="64"/>
      <c r="G99" s="35"/>
      <c r="H99" s="64"/>
      <c r="I99" s="31"/>
      <c r="J99" s="31"/>
      <c r="K99" s="64"/>
      <c r="L99" s="64"/>
      <c r="M99" s="35"/>
      <c r="N99" s="64"/>
      <c r="O99" s="48"/>
      <c r="P99" s="48"/>
      <c r="Q99" s="48"/>
    </row>
    <row r="100" spans="2:17" x14ac:dyDescent="0.2">
      <c r="B100" s="64"/>
      <c r="C100" s="31"/>
      <c r="D100" s="31"/>
      <c r="E100" s="64"/>
      <c r="F100" s="64"/>
      <c r="G100" s="35"/>
      <c r="H100" s="64"/>
      <c r="I100" s="31"/>
      <c r="J100" s="31"/>
      <c r="K100" s="64"/>
      <c r="L100" s="64"/>
      <c r="M100" s="35"/>
      <c r="N100" s="64"/>
      <c r="O100" s="48"/>
      <c r="P100" s="48"/>
      <c r="Q100" s="48"/>
    </row>
    <row r="101" spans="2:17" x14ac:dyDescent="0.2">
      <c r="B101" s="64"/>
      <c r="C101" s="31"/>
      <c r="D101" s="31"/>
      <c r="E101" s="64"/>
      <c r="F101" s="64"/>
      <c r="G101" s="35"/>
      <c r="H101" s="64"/>
      <c r="I101" s="31"/>
      <c r="J101" s="31"/>
      <c r="K101" s="64"/>
      <c r="L101" s="64"/>
      <c r="M101" s="35"/>
      <c r="N101" s="64"/>
      <c r="O101" s="48"/>
      <c r="P101" s="48"/>
      <c r="Q101" s="48"/>
    </row>
    <row r="102" spans="2:17" x14ac:dyDescent="0.2">
      <c r="B102" s="64"/>
      <c r="C102" s="31"/>
      <c r="D102" s="31"/>
      <c r="E102" s="64"/>
      <c r="F102" s="64"/>
      <c r="G102" s="35"/>
      <c r="H102" s="64"/>
      <c r="I102" s="31"/>
      <c r="J102" s="31"/>
      <c r="K102" s="64"/>
      <c r="L102" s="64"/>
      <c r="M102" s="35"/>
      <c r="N102" s="64"/>
      <c r="O102" s="48"/>
      <c r="P102" s="48"/>
      <c r="Q102" s="48"/>
    </row>
    <row r="103" spans="2:17" x14ac:dyDescent="0.2">
      <c r="B103" s="64"/>
      <c r="C103" s="31"/>
      <c r="D103" s="31"/>
      <c r="E103" s="64"/>
      <c r="F103" s="64"/>
      <c r="G103" s="35"/>
      <c r="H103" s="64"/>
      <c r="I103" s="31"/>
      <c r="J103" s="31"/>
      <c r="K103" s="64"/>
      <c r="L103" s="64"/>
      <c r="M103" s="35"/>
      <c r="N103" s="64"/>
      <c r="O103" s="48"/>
      <c r="P103" s="48"/>
      <c r="Q103" s="48"/>
    </row>
    <row r="104" spans="2:17" x14ac:dyDescent="0.2">
      <c r="B104" s="64"/>
      <c r="C104" s="31"/>
      <c r="D104" s="31"/>
      <c r="E104" s="64"/>
      <c r="F104" s="64"/>
      <c r="G104" s="35"/>
      <c r="H104" s="64"/>
      <c r="I104" s="31"/>
      <c r="J104" s="31"/>
      <c r="K104" s="64"/>
      <c r="L104" s="64"/>
      <c r="M104" s="35"/>
      <c r="N104" s="64"/>
      <c r="O104" s="48"/>
      <c r="P104" s="48"/>
      <c r="Q104" s="48"/>
    </row>
    <row r="105" spans="2:17" x14ac:dyDescent="0.2">
      <c r="B105" s="64"/>
      <c r="C105" s="31"/>
      <c r="D105" s="31"/>
      <c r="E105" s="64"/>
      <c r="F105" s="64"/>
      <c r="G105" s="35"/>
      <c r="H105" s="64"/>
      <c r="I105" s="31"/>
      <c r="J105" s="31"/>
      <c r="K105" s="64"/>
      <c r="L105" s="64"/>
      <c r="M105" s="35"/>
      <c r="N105" s="64"/>
      <c r="O105" s="48"/>
      <c r="P105" s="48"/>
      <c r="Q105" s="48"/>
    </row>
    <row r="106" spans="2:17" x14ac:dyDescent="0.2">
      <c r="B106" s="64"/>
      <c r="C106" s="31"/>
      <c r="D106" s="31"/>
      <c r="E106" s="64"/>
      <c r="F106" s="64"/>
      <c r="G106" s="35"/>
      <c r="H106" s="64"/>
      <c r="I106" s="31"/>
      <c r="J106" s="31"/>
      <c r="K106" s="64"/>
      <c r="L106" s="64"/>
      <c r="M106" s="35"/>
      <c r="N106" s="64"/>
      <c r="O106" s="48"/>
      <c r="P106" s="48"/>
      <c r="Q106" s="48"/>
    </row>
    <row r="107" spans="2:17" x14ac:dyDescent="0.2">
      <c r="B107" s="64"/>
      <c r="C107" s="31"/>
      <c r="D107" s="31"/>
      <c r="E107" s="64"/>
      <c r="F107" s="64"/>
      <c r="G107" s="35"/>
      <c r="H107" s="64"/>
      <c r="I107" s="31"/>
      <c r="J107" s="31"/>
      <c r="K107" s="64"/>
      <c r="L107" s="64"/>
      <c r="M107" s="35"/>
      <c r="N107" s="64"/>
      <c r="O107" s="48"/>
      <c r="P107" s="48"/>
      <c r="Q107" s="48"/>
    </row>
    <row r="108" spans="2:17" x14ac:dyDescent="0.2">
      <c r="B108" s="64"/>
      <c r="C108" s="31"/>
      <c r="D108" s="31"/>
      <c r="E108" s="64"/>
      <c r="F108" s="64"/>
      <c r="G108" s="35"/>
      <c r="H108" s="64"/>
      <c r="I108" s="31"/>
      <c r="J108" s="31"/>
      <c r="K108" s="64"/>
      <c r="L108" s="64"/>
      <c r="M108" s="35"/>
      <c r="N108" s="64"/>
      <c r="O108" s="48"/>
      <c r="P108" s="48"/>
      <c r="Q108" s="48"/>
    </row>
    <row r="109" spans="2:17" x14ac:dyDescent="0.2">
      <c r="B109" s="64"/>
      <c r="C109" s="31"/>
      <c r="D109" s="31"/>
      <c r="E109" s="64"/>
      <c r="F109" s="64"/>
      <c r="G109" s="35"/>
      <c r="H109" s="64"/>
      <c r="I109" s="31"/>
      <c r="J109" s="31"/>
      <c r="K109" s="64"/>
      <c r="L109" s="64"/>
      <c r="M109" s="35"/>
      <c r="N109" s="64"/>
      <c r="O109" s="48"/>
      <c r="P109" s="48"/>
      <c r="Q109" s="48"/>
    </row>
    <row r="110" spans="2:17" x14ac:dyDescent="0.2">
      <c r="B110" s="64"/>
      <c r="C110" s="31"/>
      <c r="D110" s="31"/>
      <c r="E110" s="64"/>
      <c r="F110" s="64"/>
      <c r="G110" s="35"/>
      <c r="H110" s="64"/>
      <c r="I110" s="31"/>
      <c r="J110" s="31"/>
      <c r="K110" s="64"/>
      <c r="L110" s="64"/>
      <c r="M110" s="35"/>
      <c r="N110" s="64"/>
      <c r="O110" s="48"/>
      <c r="P110" s="48"/>
      <c r="Q110" s="48"/>
    </row>
    <row r="111" spans="2:17" x14ac:dyDescent="0.2">
      <c r="B111" s="64"/>
      <c r="C111" s="31"/>
      <c r="D111" s="31"/>
      <c r="E111" s="64"/>
      <c r="F111" s="64"/>
      <c r="G111" s="35"/>
      <c r="H111" s="64"/>
      <c r="I111" s="31"/>
      <c r="J111" s="31"/>
      <c r="K111" s="64"/>
      <c r="L111" s="64"/>
      <c r="M111" s="35"/>
      <c r="N111" s="64"/>
      <c r="O111" s="48"/>
      <c r="P111" s="48"/>
      <c r="Q111" s="48"/>
    </row>
    <row r="112" spans="2:17" x14ac:dyDescent="0.2">
      <c r="B112" s="64"/>
      <c r="C112" s="31"/>
      <c r="D112" s="31"/>
      <c r="E112" s="64"/>
      <c r="F112" s="64"/>
      <c r="G112" s="35"/>
      <c r="H112" s="64"/>
      <c r="I112" s="31"/>
      <c r="J112" s="31"/>
      <c r="K112" s="64"/>
      <c r="L112" s="64"/>
      <c r="M112" s="35"/>
      <c r="N112" s="64"/>
      <c r="O112" s="48"/>
      <c r="P112" s="48"/>
      <c r="Q112" s="48"/>
    </row>
    <row r="113" spans="2:17" x14ac:dyDescent="0.2">
      <c r="B113" s="64"/>
      <c r="C113" s="31"/>
      <c r="D113" s="31"/>
      <c r="E113" s="64"/>
      <c r="F113" s="64"/>
      <c r="G113" s="35"/>
      <c r="H113" s="64"/>
      <c r="I113" s="31"/>
      <c r="J113" s="31"/>
      <c r="K113" s="64"/>
      <c r="L113" s="64"/>
      <c r="M113" s="35"/>
      <c r="N113" s="64"/>
      <c r="O113" s="48"/>
      <c r="P113" s="48"/>
      <c r="Q113" s="48"/>
    </row>
    <row r="114" spans="2:17" x14ac:dyDescent="0.2">
      <c r="B114" s="64"/>
      <c r="C114" s="31"/>
      <c r="D114" s="31"/>
      <c r="E114" s="64"/>
      <c r="F114" s="64"/>
      <c r="G114" s="35"/>
      <c r="H114" s="64"/>
      <c r="I114" s="31"/>
      <c r="J114" s="31"/>
      <c r="K114" s="64"/>
      <c r="L114" s="64"/>
      <c r="M114" s="35"/>
      <c r="N114" s="64"/>
      <c r="O114" s="48"/>
      <c r="P114" s="48"/>
      <c r="Q114" s="48"/>
    </row>
    <row r="115" spans="2:17" x14ac:dyDescent="0.2">
      <c r="B115" s="64"/>
      <c r="C115" s="31"/>
      <c r="D115" s="31"/>
      <c r="E115" s="64"/>
      <c r="F115" s="64"/>
      <c r="G115" s="35"/>
      <c r="H115" s="64"/>
      <c r="I115" s="31"/>
      <c r="J115" s="31"/>
      <c r="K115" s="64"/>
      <c r="L115" s="64"/>
      <c r="M115" s="35"/>
      <c r="N115" s="64"/>
      <c r="O115" s="48"/>
      <c r="P115" s="48"/>
      <c r="Q115" s="48"/>
    </row>
    <row r="116" spans="2:17" x14ac:dyDescent="0.2">
      <c r="B116" s="64"/>
      <c r="C116" s="31"/>
      <c r="D116" s="31"/>
      <c r="E116" s="64"/>
      <c r="F116" s="64"/>
      <c r="G116" s="35"/>
      <c r="H116" s="64"/>
      <c r="I116" s="31"/>
      <c r="J116" s="31"/>
      <c r="K116" s="64"/>
      <c r="L116" s="64"/>
      <c r="M116" s="35"/>
      <c r="N116" s="64"/>
      <c r="O116" s="48"/>
      <c r="P116" s="48"/>
      <c r="Q116" s="48"/>
    </row>
    <row r="117" spans="2:17" x14ac:dyDescent="0.2">
      <c r="B117" s="64"/>
      <c r="C117" s="31"/>
      <c r="D117" s="31"/>
      <c r="E117" s="64"/>
      <c r="F117" s="64"/>
      <c r="G117" s="35"/>
      <c r="H117" s="64"/>
      <c r="I117" s="31"/>
      <c r="J117" s="31"/>
      <c r="K117" s="64"/>
      <c r="L117" s="64"/>
      <c r="M117" s="35"/>
      <c r="N117" s="64"/>
      <c r="O117" s="48"/>
      <c r="P117" s="48"/>
      <c r="Q117" s="48"/>
    </row>
    <row r="118" spans="2:17" x14ac:dyDescent="0.2">
      <c r="B118" s="64"/>
      <c r="C118" s="31"/>
      <c r="D118" s="31"/>
      <c r="E118" s="64"/>
      <c r="F118" s="64"/>
      <c r="G118" s="35"/>
      <c r="H118" s="64"/>
      <c r="I118" s="31"/>
      <c r="J118" s="31"/>
      <c r="K118" s="64"/>
      <c r="L118" s="64"/>
      <c r="M118" s="35"/>
      <c r="N118" s="64"/>
      <c r="O118" s="48"/>
      <c r="P118" s="48"/>
      <c r="Q118" s="48"/>
    </row>
    <row r="119" spans="2:17" x14ac:dyDescent="0.2">
      <c r="B119" s="64"/>
      <c r="C119" s="31"/>
      <c r="D119" s="31"/>
      <c r="E119" s="64"/>
      <c r="F119" s="64"/>
      <c r="G119" s="35"/>
      <c r="H119" s="64"/>
      <c r="I119" s="31"/>
      <c r="J119" s="31"/>
      <c r="K119" s="64"/>
      <c r="L119" s="64"/>
      <c r="M119" s="35"/>
      <c r="N119" s="64"/>
      <c r="O119" s="48"/>
      <c r="P119" s="48"/>
      <c r="Q119" s="48"/>
    </row>
    <row r="120" spans="2:17" x14ac:dyDescent="0.2">
      <c r="B120" s="64"/>
      <c r="C120" s="31"/>
      <c r="D120" s="31"/>
      <c r="E120" s="64"/>
      <c r="F120" s="64"/>
      <c r="G120" s="35"/>
      <c r="H120" s="64"/>
      <c r="I120" s="31"/>
      <c r="J120" s="31"/>
      <c r="K120" s="64"/>
      <c r="L120" s="64"/>
      <c r="M120" s="35"/>
      <c r="N120" s="64"/>
      <c r="O120" s="48"/>
      <c r="P120" s="48"/>
      <c r="Q120" s="48"/>
    </row>
    <row r="121" spans="2:17" x14ac:dyDescent="0.2">
      <c r="B121" s="64"/>
      <c r="C121" s="31"/>
      <c r="D121" s="31"/>
      <c r="E121" s="64"/>
      <c r="F121" s="64"/>
      <c r="G121" s="35"/>
      <c r="H121" s="64"/>
      <c r="I121" s="31"/>
      <c r="J121" s="31"/>
      <c r="K121" s="64"/>
      <c r="L121" s="64"/>
      <c r="M121" s="35"/>
      <c r="N121" s="64"/>
      <c r="O121" s="48"/>
      <c r="P121" s="48"/>
      <c r="Q121" s="48"/>
    </row>
    <row r="122" spans="2:17" x14ac:dyDescent="0.2">
      <c r="B122" s="64"/>
      <c r="C122" s="31"/>
      <c r="D122" s="31"/>
      <c r="E122" s="64"/>
      <c r="F122" s="64"/>
      <c r="G122" s="35"/>
      <c r="H122" s="64"/>
      <c r="I122" s="31"/>
      <c r="J122" s="31"/>
      <c r="K122" s="64"/>
      <c r="L122" s="64"/>
      <c r="M122" s="35"/>
      <c r="N122" s="64"/>
      <c r="O122" s="48"/>
      <c r="P122" s="48"/>
      <c r="Q122" s="48"/>
    </row>
    <row r="123" spans="2:17" x14ac:dyDescent="0.2">
      <c r="B123" s="64"/>
      <c r="C123" s="31"/>
      <c r="D123" s="31"/>
      <c r="E123" s="64"/>
      <c r="F123" s="64"/>
      <c r="G123" s="35"/>
      <c r="H123" s="64"/>
      <c r="I123" s="31"/>
      <c r="J123" s="31"/>
      <c r="K123" s="64"/>
      <c r="L123" s="64"/>
      <c r="M123" s="35"/>
      <c r="N123" s="64"/>
      <c r="O123" s="48"/>
      <c r="P123" s="48"/>
      <c r="Q123" s="48"/>
    </row>
    <row r="124" spans="2:17" x14ac:dyDescent="0.2">
      <c r="B124" s="64"/>
      <c r="C124" s="31"/>
      <c r="D124" s="31"/>
      <c r="E124" s="64"/>
      <c r="F124" s="64"/>
      <c r="G124" s="35"/>
      <c r="H124" s="64"/>
      <c r="I124" s="31"/>
      <c r="J124" s="31"/>
      <c r="K124" s="64"/>
      <c r="L124" s="64"/>
      <c r="M124" s="35"/>
      <c r="N124" s="64"/>
      <c r="O124" s="48"/>
      <c r="P124" s="48"/>
      <c r="Q124" s="48"/>
    </row>
    <row r="125" spans="2:17" x14ac:dyDescent="0.2">
      <c r="B125" s="64"/>
      <c r="C125" s="31"/>
      <c r="D125" s="31"/>
      <c r="E125" s="64"/>
      <c r="F125" s="64"/>
      <c r="G125" s="35"/>
      <c r="H125" s="64"/>
      <c r="I125" s="31"/>
      <c r="J125" s="31"/>
      <c r="K125" s="64"/>
      <c r="L125" s="64"/>
      <c r="M125" s="35"/>
      <c r="N125" s="64"/>
      <c r="O125" s="48"/>
      <c r="P125" s="48"/>
      <c r="Q125" s="48"/>
    </row>
    <row r="126" spans="2:17" x14ac:dyDescent="0.2">
      <c r="B126" s="64"/>
      <c r="C126" s="31"/>
      <c r="D126" s="31"/>
      <c r="E126" s="64"/>
      <c r="F126" s="64"/>
      <c r="G126" s="35"/>
      <c r="H126" s="64"/>
      <c r="I126" s="31"/>
      <c r="J126" s="31"/>
      <c r="K126" s="64"/>
      <c r="L126" s="64"/>
      <c r="M126" s="35"/>
      <c r="N126" s="64"/>
      <c r="O126" s="48"/>
      <c r="P126" s="48"/>
      <c r="Q126" s="48"/>
    </row>
    <row r="127" spans="2:17" x14ac:dyDescent="0.2">
      <c r="B127" s="64"/>
      <c r="C127" s="31"/>
      <c r="D127" s="31"/>
      <c r="E127" s="64"/>
      <c r="F127" s="64"/>
      <c r="G127" s="35"/>
      <c r="H127" s="64"/>
      <c r="I127" s="31"/>
      <c r="J127" s="31"/>
      <c r="K127" s="64"/>
      <c r="L127" s="64"/>
      <c r="M127" s="35"/>
      <c r="N127" s="64"/>
      <c r="O127" s="48"/>
      <c r="P127" s="48"/>
      <c r="Q127" s="48"/>
    </row>
    <row r="128" spans="2:17" x14ac:dyDescent="0.2">
      <c r="B128" s="64"/>
      <c r="C128" s="31"/>
      <c r="D128" s="31"/>
      <c r="E128" s="64"/>
      <c r="F128" s="64"/>
      <c r="G128" s="35"/>
      <c r="H128" s="64"/>
      <c r="I128" s="31"/>
      <c r="J128" s="31"/>
      <c r="K128" s="64"/>
      <c r="L128" s="64"/>
      <c r="M128" s="35"/>
      <c r="N128" s="64"/>
      <c r="O128" s="48"/>
      <c r="P128" s="48"/>
      <c r="Q128" s="48"/>
    </row>
    <row r="129" spans="2:17" x14ac:dyDescent="0.2">
      <c r="B129" s="64"/>
      <c r="C129" s="31"/>
      <c r="D129" s="31"/>
      <c r="E129" s="64"/>
      <c r="F129" s="64"/>
      <c r="G129" s="35"/>
      <c r="H129" s="64"/>
      <c r="I129" s="31"/>
      <c r="J129" s="31"/>
      <c r="K129" s="64"/>
      <c r="L129" s="64"/>
      <c r="M129" s="35"/>
      <c r="N129" s="64"/>
      <c r="O129" s="48"/>
      <c r="P129" s="48"/>
      <c r="Q129" s="48"/>
    </row>
    <row r="130" spans="2:17" x14ac:dyDescent="0.2">
      <c r="B130" s="64"/>
      <c r="C130" s="31"/>
      <c r="D130" s="31"/>
      <c r="E130" s="64"/>
      <c r="F130" s="64"/>
      <c r="G130" s="35"/>
      <c r="H130" s="64"/>
      <c r="I130" s="31"/>
      <c r="J130" s="31"/>
      <c r="K130" s="64"/>
      <c r="L130" s="64"/>
      <c r="M130" s="35"/>
      <c r="N130" s="64"/>
      <c r="O130" s="48"/>
      <c r="P130" s="48"/>
      <c r="Q130" s="48"/>
    </row>
    <row r="131" spans="2:17" x14ac:dyDescent="0.2">
      <c r="B131" s="64"/>
      <c r="C131" s="31"/>
      <c r="D131" s="31"/>
      <c r="E131" s="64"/>
      <c r="F131" s="64"/>
      <c r="G131" s="35"/>
      <c r="H131" s="64"/>
      <c r="I131" s="31"/>
      <c r="J131" s="31"/>
      <c r="K131" s="64"/>
      <c r="L131" s="64"/>
      <c r="M131" s="35"/>
      <c r="N131" s="64"/>
      <c r="O131" s="48"/>
      <c r="P131" s="48"/>
      <c r="Q131" s="48"/>
    </row>
    <row r="132" spans="2:17" x14ac:dyDescent="0.2">
      <c r="B132" s="64"/>
      <c r="C132" s="31"/>
      <c r="D132" s="31"/>
      <c r="E132" s="64"/>
      <c r="F132" s="64"/>
      <c r="G132" s="35"/>
      <c r="H132" s="64"/>
      <c r="I132" s="31"/>
      <c r="J132" s="31"/>
      <c r="K132" s="64"/>
      <c r="L132" s="64"/>
      <c r="M132" s="35"/>
      <c r="N132" s="64"/>
      <c r="O132" s="48"/>
      <c r="P132" s="48"/>
      <c r="Q132" s="48"/>
    </row>
    <row r="133" spans="2:17" x14ac:dyDescent="0.2">
      <c r="B133" s="64"/>
      <c r="C133" s="31"/>
      <c r="D133" s="31"/>
      <c r="E133" s="64"/>
      <c r="F133" s="64"/>
      <c r="G133" s="35"/>
      <c r="H133" s="64"/>
      <c r="I133" s="31"/>
      <c r="J133" s="31"/>
      <c r="K133" s="64"/>
      <c r="L133" s="64"/>
      <c r="M133" s="35"/>
      <c r="N133" s="64"/>
      <c r="O133" s="48"/>
      <c r="P133" s="48"/>
      <c r="Q133" s="48"/>
    </row>
    <row r="134" spans="2:17" x14ac:dyDescent="0.2">
      <c r="B134" s="64"/>
      <c r="C134" s="31"/>
      <c r="D134" s="31"/>
      <c r="E134" s="64"/>
      <c r="F134" s="64"/>
      <c r="G134" s="35"/>
      <c r="H134" s="64"/>
      <c r="I134" s="31"/>
      <c r="J134" s="31"/>
      <c r="K134" s="64"/>
      <c r="L134" s="64"/>
      <c r="M134" s="35"/>
      <c r="N134" s="64"/>
      <c r="O134" s="48"/>
      <c r="P134" s="48"/>
      <c r="Q134" s="48"/>
    </row>
    <row r="135" spans="2:17" x14ac:dyDescent="0.2">
      <c r="B135" s="64"/>
      <c r="C135" s="31"/>
      <c r="D135" s="31"/>
      <c r="E135" s="64"/>
      <c r="F135" s="64"/>
      <c r="G135" s="35"/>
      <c r="H135" s="64"/>
      <c r="I135" s="31"/>
      <c r="J135" s="31"/>
      <c r="K135" s="64"/>
      <c r="L135" s="64"/>
      <c r="M135" s="35"/>
      <c r="N135" s="64"/>
      <c r="O135" s="48"/>
      <c r="P135" s="48"/>
      <c r="Q135" s="48"/>
    </row>
    <row r="136" spans="2:17" x14ac:dyDescent="0.2">
      <c r="B136" s="64"/>
      <c r="C136" s="31"/>
      <c r="D136" s="31"/>
      <c r="E136" s="64"/>
      <c r="F136" s="64"/>
      <c r="G136" s="35"/>
      <c r="H136" s="64"/>
      <c r="I136" s="31"/>
      <c r="J136" s="31"/>
      <c r="K136" s="64"/>
      <c r="L136" s="64"/>
      <c r="M136" s="35"/>
      <c r="N136" s="64"/>
      <c r="O136" s="48"/>
      <c r="P136" s="48"/>
      <c r="Q136" s="48"/>
    </row>
    <row r="137" spans="2:17" x14ac:dyDescent="0.2">
      <c r="B137" s="64"/>
      <c r="C137" s="31"/>
      <c r="D137" s="31"/>
      <c r="E137" s="64"/>
      <c r="F137" s="64"/>
      <c r="G137" s="35"/>
      <c r="H137" s="64"/>
      <c r="I137" s="31"/>
      <c r="J137" s="31"/>
      <c r="K137" s="64"/>
      <c r="L137" s="64"/>
      <c r="M137" s="35"/>
      <c r="N137" s="64"/>
      <c r="O137" s="48"/>
      <c r="P137" s="48"/>
      <c r="Q137" s="48"/>
    </row>
    <row r="138" spans="2:17" x14ac:dyDescent="0.2">
      <c r="B138" s="64"/>
      <c r="C138" s="31"/>
      <c r="D138" s="31"/>
      <c r="E138" s="64"/>
      <c r="F138" s="64"/>
      <c r="G138" s="35"/>
      <c r="H138" s="64"/>
      <c r="I138" s="31"/>
      <c r="J138" s="31"/>
      <c r="K138" s="64"/>
      <c r="L138" s="64"/>
      <c r="M138" s="35"/>
      <c r="N138" s="64"/>
      <c r="O138" s="48"/>
      <c r="P138" s="48"/>
      <c r="Q138" s="48"/>
    </row>
    <row r="139" spans="2:17" x14ac:dyDescent="0.2">
      <c r="B139" s="64"/>
      <c r="C139" s="31"/>
      <c r="D139" s="31"/>
      <c r="E139" s="64"/>
      <c r="F139" s="64"/>
      <c r="G139" s="35"/>
      <c r="H139" s="64"/>
      <c r="I139" s="31"/>
      <c r="J139" s="31"/>
      <c r="K139" s="64"/>
      <c r="L139" s="64"/>
      <c r="M139" s="35"/>
      <c r="N139" s="64"/>
      <c r="O139" s="48"/>
      <c r="P139" s="48"/>
      <c r="Q139" s="48"/>
    </row>
    <row r="140" spans="2:17" x14ac:dyDescent="0.2">
      <c r="B140" s="64"/>
      <c r="C140" s="31"/>
      <c r="D140" s="31"/>
      <c r="E140" s="64"/>
      <c r="F140" s="64"/>
      <c r="G140" s="35"/>
      <c r="H140" s="64"/>
      <c r="I140" s="31"/>
      <c r="J140" s="31"/>
      <c r="K140" s="64"/>
      <c r="L140" s="64"/>
      <c r="M140" s="35"/>
      <c r="N140" s="64"/>
      <c r="O140" s="48"/>
      <c r="P140" s="48"/>
      <c r="Q140" s="48"/>
    </row>
    <row r="141" spans="2:17" x14ac:dyDescent="0.2">
      <c r="B141" s="64"/>
      <c r="C141" s="31"/>
      <c r="D141" s="31"/>
      <c r="E141" s="64"/>
      <c r="F141" s="64"/>
      <c r="G141" s="35"/>
      <c r="H141" s="64"/>
      <c r="I141" s="31"/>
      <c r="J141" s="31"/>
      <c r="K141" s="64"/>
      <c r="L141" s="64"/>
      <c r="M141" s="35"/>
      <c r="N141" s="64"/>
      <c r="O141" s="48"/>
      <c r="P141" s="48"/>
      <c r="Q141" s="48"/>
    </row>
    <row r="142" spans="2:17" x14ac:dyDescent="0.2">
      <c r="B142" s="64"/>
      <c r="C142" s="31"/>
      <c r="D142" s="31"/>
      <c r="E142" s="64"/>
      <c r="F142" s="64"/>
      <c r="G142" s="35"/>
      <c r="H142" s="64"/>
      <c r="I142" s="31"/>
      <c r="J142" s="31"/>
      <c r="K142" s="64"/>
      <c r="L142" s="64"/>
      <c r="M142" s="35"/>
      <c r="N142" s="64"/>
      <c r="O142" s="48"/>
      <c r="P142" s="48"/>
      <c r="Q142" s="48"/>
    </row>
    <row r="143" spans="2:17" x14ac:dyDescent="0.2">
      <c r="B143" s="64"/>
      <c r="C143" s="31"/>
      <c r="D143" s="31"/>
      <c r="E143" s="64"/>
      <c r="F143" s="64"/>
      <c r="G143" s="35"/>
      <c r="H143" s="64"/>
      <c r="I143" s="31"/>
      <c r="J143" s="31"/>
      <c r="K143" s="64"/>
      <c r="L143" s="64"/>
      <c r="M143" s="35"/>
      <c r="N143" s="64"/>
      <c r="O143" s="48"/>
      <c r="P143" s="48"/>
      <c r="Q143" s="48"/>
    </row>
    <row r="144" spans="2:17" x14ac:dyDescent="0.2">
      <c r="B144" s="64"/>
      <c r="C144" s="31"/>
      <c r="D144" s="31"/>
      <c r="E144" s="64"/>
      <c r="F144" s="64"/>
      <c r="G144" s="35"/>
      <c r="H144" s="64"/>
      <c r="I144" s="31"/>
      <c r="J144" s="31"/>
      <c r="K144" s="64"/>
      <c r="L144" s="64"/>
      <c r="M144" s="35"/>
      <c r="N144" s="64"/>
      <c r="O144" s="48"/>
      <c r="P144" s="48"/>
      <c r="Q144" s="48"/>
    </row>
    <row r="145" spans="2:17" x14ac:dyDescent="0.2">
      <c r="B145" s="64"/>
      <c r="C145" s="31"/>
      <c r="D145" s="31"/>
      <c r="E145" s="64"/>
      <c r="F145" s="64"/>
      <c r="G145" s="35"/>
      <c r="H145" s="64"/>
      <c r="I145" s="31"/>
      <c r="J145" s="31"/>
      <c r="K145" s="64"/>
      <c r="L145" s="64"/>
      <c r="M145" s="35"/>
      <c r="N145" s="64"/>
      <c r="O145" s="48"/>
      <c r="P145" s="48"/>
      <c r="Q145" s="48"/>
    </row>
    <row r="146" spans="2:17" x14ac:dyDescent="0.2">
      <c r="B146" s="64"/>
      <c r="C146" s="31"/>
      <c r="D146" s="31"/>
      <c r="E146" s="64"/>
      <c r="F146" s="64"/>
      <c r="G146" s="35"/>
      <c r="H146" s="64"/>
      <c r="I146" s="31"/>
      <c r="J146" s="31"/>
      <c r="K146" s="64"/>
      <c r="L146" s="64"/>
      <c r="M146" s="35"/>
      <c r="N146" s="64"/>
      <c r="O146" s="48"/>
      <c r="P146" s="48"/>
      <c r="Q146" s="48"/>
    </row>
    <row r="147" spans="2:17" x14ac:dyDescent="0.2">
      <c r="B147" s="64"/>
      <c r="C147" s="31"/>
      <c r="D147" s="31"/>
      <c r="E147" s="64"/>
      <c r="F147" s="64"/>
      <c r="G147" s="35"/>
      <c r="H147" s="64"/>
      <c r="I147" s="31"/>
      <c r="J147" s="31"/>
      <c r="K147" s="64"/>
      <c r="L147" s="64"/>
      <c r="M147" s="35"/>
      <c r="N147" s="64"/>
      <c r="O147" s="48"/>
      <c r="P147" s="48"/>
      <c r="Q147" s="48"/>
    </row>
    <row r="148" spans="2:17" x14ac:dyDescent="0.2">
      <c r="B148" s="64"/>
      <c r="C148" s="31"/>
      <c r="D148" s="31"/>
      <c r="E148" s="64"/>
      <c r="F148" s="64"/>
      <c r="G148" s="35"/>
      <c r="H148" s="64"/>
      <c r="I148" s="31"/>
      <c r="J148" s="31"/>
      <c r="K148" s="64"/>
      <c r="L148" s="64"/>
      <c r="M148" s="35"/>
      <c r="N148" s="64"/>
      <c r="O148" s="48"/>
      <c r="P148" s="48"/>
      <c r="Q148" s="48"/>
    </row>
    <row r="149" spans="2:17" x14ac:dyDescent="0.2">
      <c r="B149" s="64"/>
      <c r="C149" s="31"/>
      <c r="D149" s="31"/>
      <c r="E149" s="64"/>
      <c r="F149" s="64"/>
      <c r="G149" s="35"/>
      <c r="H149" s="64"/>
      <c r="I149" s="31"/>
      <c r="J149" s="31"/>
      <c r="K149" s="64"/>
      <c r="L149" s="64"/>
      <c r="M149" s="35"/>
      <c r="N149" s="64"/>
      <c r="O149" s="48"/>
      <c r="P149" s="48"/>
      <c r="Q149" s="48"/>
    </row>
    <row r="150" spans="2:17" x14ac:dyDescent="0.2">
      <c r="B150" s="64"/>
      <c r="C150" s="31"/>
      <c r="D150" s="31"/>
      <c r="E150" s="64"/>
      <c r="F150" s="64"/>
      <c r="G150" s="35"/>
      <c r="H150" s="64"/>
      <c r="I150" s="31"/>
      <c r="J150" s="31"/>
      <c r="K150" s="64"/>
      <c r="L150" s="64"/>
      <c r="M150" s="35"/>
      <c r="N150" s="64"/>
      <c r="O150" s="48"/>
      <c r="P150" s="48"/>
      <c r="Q150" s="48"/>
    </row>
    <row r="151" spans="2:17" x14ac:dyDescent="0.2">
      <c r="B151" s="64"/>
      <c r="C151" s="31"/>
      <c r="D151" s="31"/>
      <c r="E151" s="64"/>
      <c r="F151" s="64"/>
      <c r="G151" s="35"/>
      <c r="H151" s="64"/>
      <c r="I151" s="31"/>
      <c r="J151" s="31"/>
      <c r="K151" s="64"/>
      <c r="L151" s="64"/>
      <c r="M151" s="35"/>
      <c r="N151" s="64"/>
      <c r="O151" s="48"/>
      <c r="P151" s="48"/>
      <c r="Q151" s="48"/>
    </row>
    <row r="152" spans="2:17" x14ac:dyDescent="0.2">
      <c r="B152" s="64"/>
      <c r="C152" s="31"/>
      <c r="D152" s="31"/>
      <c r="E152" s="64"/>
      <c r="F152" s="64"/>
      <c r="G152" s="35"/>
      <c r="H152" s="64"/>
      <c r="I152" s="31"/>
      <c r="J152" s="31"/>
      <c r="K152" s="64"/>
      <c r="L152" s="64"/>
      <c r="M152" s="35"/>
      <c r="N152" s="64"/>
      <c r="O152" s="48"/>
      <c r="P152" s="48"/>
      <c r="Q152" s="48"/>
    </row>
    <row r="153" spans="2:17" x14ac:dyDescent="0.2">
      <c r="B153" s="64"/>
      <c r="C153" s="31"/>
      <c r="D153" s="31"/>
      <c r="E153" s="64"/>
      <c r="F153" s="64"/>
      <c r="G153" s="35"/>
      <c r="H153" s="64"/>
      <c r="I153" s="31"/>
      <c r="J153" s="31"/>
      <c r="K153" s="64"/>
      <c r="L153" s="64"/>
      <c r="M153" s="35"/>
      <c r="N153" s="64"/>
      <c r="O153" s="48"/>
      <c r="P153" s="48"/>
      <c r="Q153" s="48"/>
    </row>
    <row r="154" spans="2:17" x14ac:dyDescent="0.2">
      <c r="B154" s="64"/>
      <c r="C154" s="31"/>
      <c r="D154" s="31"/>
      <c r="E154" s="64"/>
      <c r="F154" s="64"/>
      <c r="G154" s="35"/>
      <c r="H154" s="64"/>
      <c r="I154" s="31"/>
      <c r="J154" s="31"/>
      <c r="K154" s="64"/>
      <c r="L154" s="64"/>
      <c r="M154" s="35"/>
      <c r="N154" s="64"/>
      <c r="O154" s="48"/>
      <c r="P154" s="48"/>
      <c r="Q154" s="48"/>
    </row>
    <row r="155" spans="2:17" x14ac:dyDescent="0.2">
      <c r="B155" s="64"/>
      <c r="C155" s="31"/>
      <c r="D155" s="31"/>
      <c r="E155" s="64"/>
      <c r="F155" s="64"/>
      <c r="G155" s="35"/>
      <c r="H155" s="64"/>
      <c r="I155" s="31"/>
      <c r="J155" s="31"/>
      <c r="K155" s="64"/>
      <c r="L155" s="64"/>
      <c r="M155" s="35"/>
      <c r="N155" s="64"/>
      <c r="O155" s="48"/>
      <c r="P155" s="48"/>
      <c r="Q155" s="48"/>
    </row>
    <row r="156" spans="2:17" x14ac:dyDescent="0.2">
      <c r="B156" s="64"/>
      <c r="C156" s="31"/>
      <c r="D156" s="31"/>
      <c r="E156" s="64"/>
      <c r="F156" s="64"/>
      <c r="G156" s="35"/>
      <c r="H156" s="64"/>
      <c r="I156" s="31"/>
      <c r="J156" s="31"/>
      <c r="K156" s="64"/>
      <c r="L156" s="64"/>
      <c r="M156" s="35"/>
      <c r="N156" s="64"/>
      <c r="O156" s="48"/>
      <c r="P156" s="48"/>
      <c r="Q156" s="48"/>
    </row>
    <row r="157" spans="2:17" x14ac:dyDescent="0.2">
      <c r="B157" s="64"/>
      <c r="C157" s="31"/>
      <c r="D157" s="31"/>
      <c r="E157" s="64"/>
      <c r="F157" s="64"/>
      <c r="G157" s="35"/>
      <c r="H157" s="64"/>
      <c r="I157" s="31"/>
      <c r="J157" s="31"/>
      <c r="K157" s="64"/>
      <c r="L157" s="64"/>
      <c r="M157" s="35"/>
      <c r="N157" s="64"/>
      <c r="O157" s="48"/>
      <c r="P157" s="48"/>
      <c r="Q157" s="48"/>
    </row>
    <row r="158" spans="2:17" x14ac:dyDescent="0.2">
      <c r="B158" s="64"/>
      <c r="C158" s="31"/>
      <c r="D158" s="31"/>
      <c r="E158" s="64"/>
      <c r="F158" s="64"/>
      <c r="G158" s="35"/>
      <c r="H158" s="64"/>
      <c r="I158" s="31"/>
      <c r="J158" s="31"/>
      <c r="K158" s="64"/>
      <c r="L158" s="64"/>
      <c r="M158" s="35"/>
      <c r="N158" s="64"/>
      <c r="O158" s="48"/>
      <c r="P158" s="48"/>
      <c r="Q158" s="48"/>
    </row>
    <row r="159" spans="2:17" x14ac:dyDescent="0.2">
      <c r="B159" s="64"/>
      <c r="C159" s="31"/>
      <c r="D159" s="31"/>
      <c r="E159" s="64"/>
      <c r="F159" s="64"/>
      <c r="G159" s="35"/>
      <c r="H159" s="64"/>
      <c r="I159" s="31"/>
      <c r="J159" s="31"/>
      <c r="K159" s="64"/>
      <c r="L159" s="64"/>
      <c r="M159" s="35"/>
      <c r="N159" s="64"/>
      <c r="O159" s="48"/>
      <c r="P159" s="48"/>
      <c r="Q159" s="48"/>
    </row>
    <row r="160" spans="2:17" x14ac:dyDescent="0.2">
      <c r="B160" s="64"/>
      <c r="C160" s="31"/>
      <c r="D160" s="31"/>
      <c r="E160" s="64"/>
      <c r="F160" s="64"/>
      <c r="G160" s="35"/>
      <c r="H160" s="64"/>
      <c r="I160" s="31"/>
      <c r="J160" s="31"/>
      <c r="K160" s="64"/>
      <c r="L160" s="64"/>
      <c r="M160" s="35"/>
      <c r="N160" s="64"/>
      <c r="O160" s="48"/>
      <c r="P160" s="48"/>
      <c r="Q160" s="48"/>
    </row>
    <row r="161" spans="2:17" x14ac:dyDescent="0.2">
      <c r="B161" s="64"/>
      <c r="C161" s="31"/>
      <c r="D161" s="31"/>
      <c r="E161" s="64"/>
      <c r="F161" s="64"/>
      <c r="G161" s="35"/>
      <c r="H161" s="64"/>
      <c r="I161" s="31"/>
      <c r="J161" s="31"/>
      <c r="K161" s="64"/>
      <c r="L161" s="64"/>
      <c r="M161" s="35"/>
      <c r="N161" s="64"/>
      <c r="O161" s="48"/>
      <c r="P161" s="48"/>
      <c r="Q161" s="48"/>
    </row>
    <row r="162" spans="2:17" x14ac:dyDescent="0.2">
      <c r="B162" s="64"/>
      <c r="C162" s="31"/>
      <c r="D162" s="31"/>
      <c r="E162" s="64"/>
      <c r="F162" s="64"/>
      <c r="G162" s="35"/>
      <c r="H162" s="64"/>
      <c r="I162" s="31"/>
      <c r="J162" s="31"/>
      <c r="K162" s="64"/>
      <c r="L162" s="64"/>
      <c r="M162" s="35"/>
      <c r="N162" s="64"/>
      <c r="O162" s="48"/>
      <c r="P162" s="48"/>
      <c r="Q162" s="48"/>
    </row>
    <row r="163" spans="2:17" x14ac:dyDescent="0.2">
      <c r="B163" s="64"/>
      <c r="C163" s="31"/>
      <c r="D163" s="31"/>
      <c r="E163" s="64"/>
      <c r="F163" s="64"/>
      <c r="G163" s="35"/>
      <c r="H163" s="64"/>
      <c r="I163" s="31"/>
      <c r="J163" s="31"/>
      <c r="K163" s="64"/>
      <c r="L163" s="64"/>
      <c r="M163" s="35"/>
      <c r="N163" s="64"/>
      <c r="O163" s="48"/>
      <c r="P163" s="48"/>
      <c r="Q163" s="48"/>
    </row>
    <row r="164" spans="2:17" x14ac:dyDescent="0.2">
      <c r="B164" s="64"/>
      <c r="C164" s="31"/>
      <c r="D164" s="31"/>
      <c r="E164" s="64"/>
      <c r="F164" s="64"/>
      <c r="G164" s="35"/>
      <c r="H164" s="64"/>
      <c r="I164" s="31"/>
      <c r="J164" s="31"/>
      <c r="K164" s="64"/>
      <c r="L164" s="64"/>
      <c r="M164" s="35"/>
      <c r="N164" s="64"/>
      <c r="O164" s="48"/>
      <c r="P164" s="48"/>
      <c r="Q164" s="48"/>
    </row>
    <row r="165" spans="2:17" x14ac:dyDescent="0.2">
      <c r="B165" s="64"/>
      <c r="C165" s="31"/>
      <c r="D165" s="31"/>
      <c r="E165" s="64"/>
      <c r="F165" s="64"/>
      <c r="G165" s="35"/>
      <c r="H165" s="64"/>
      <c r="I165" s="31"/>
      <c r="J165" s="31"/>
      <c r="K165" s="64"/>
      <c r="L165" s="64"/>
      <c r="M165" s="35"/>
      <c r="N165" s="64"/>
      <c r="O165" s="48"/>
      <c r="P165" s="48"/>
      <c r="Q165" s="48"/>
    </row>
    <row r="166" spans="2:17" x14ac:dyDescent="0.2">
      <c r="B166" s="64"/>
      <c r="C166" s="31"/>
      <c r="D166" s="31"/>
      <c r="E166" s="64"/>
      <c r="F166" s="64"/>
      <c r="G166" s="35"/>
      <c r="H166" s="64"/>
      <c r="I166" s="31"/>
      <c r="J166" s="31"/>
      <c r="K166" s="64"/>
      <c r="L166" s="64"/>
      <c r="M166" s="35"/>
      <c r="N166" s="64"/>
      <c r="O166" s="48"/>
      <c r="P166" s="48"/>
      <c r="Q166" s="48"/>
    </row>
    <row r="167" spans="2:17" x14ac:dyDescent="0.2">
      <c r="B167" s="64"/>
      <c r="C167" s="31"/>
      <c r="D167" s="31"/>
      <c r="E167" s="64"/>
      <c r="F167" s="64"/>
      <c r="G167" s="35"/>
      <c r="H167" s="64"/>
      <c r="I167" s="31"/>
      <c r="J167" s="31"/>
      <c r="K167" s="64"/>
      <c r="L167" s="64"/>
      <c r="M167" s="35"/>
      <c r="N167" s="64"/>
      <c r="O167" s="48"/>
      <c r="P167" s="48"/>
      <c r="Q167" s="48"/>
    </row>
    <row r="168" spans="2:17" x14ac:dyDescent="0.2">
      <c r="B168" s="64"/>
      <c r="C168" s="31"/>
      <c r="D168" s="31"/>
      <c r="E168" s="64"/>
      <c r="F168" s="64"/>
      <c r="G168" s="35"/>
      <c r="H168" s="64"/>
      <c r="I168" s="31"/>
      <c r="J168" s="31"/>
      <c r="K168" s="64"/>
      <c r="L168" s="64"/>
      <c r="M168" s="35"/>
      <c r="N168" s="64"/>
      <c r="O168" s="48"/>
      <c r="P168" s="48"/>
      <c r="Q168" s="48"/>
    </row>
    <row r="169" spans="2:17" x14ac:dyDescent="0.2">
      <c r="B169" s="64"/>
      <c r="C169" s="31"/>
      <c r="D169" s="31"/>
      <c r="E169" s="64"/>
      <c r="F169" s="64"/>
      <c r="G169" s="35"/>
      <c r="H169" s="64"/>
      <c r="I169" s="31"/>
      <c r="J169" s="31"/>
      <c r="K169" s="64"/>
      <c r="L169" s="64"/>
      <c r="M169" s="35"/>
      <c r="N169" s="64"/>
      <c r="O169" s="48"/>
      <c r="P169" s="48"/>
      <c r="Q169" s="48"/>
    </row>
    <row r="170" spans="2:17" x14ac:dyDescent="0.2">
      <c r="B170" s="64"/>
      <c r="C170" s="31"/>
      <c r="D170" s="31"/>
      <c r="E170" s="64"/>
      <c r="F170" s="64"/>
      <c r="G170" s="35"/>
      <c r="H170" s="64"/>
      <c r="I170" s="31"/>
      <c r="J170" s="31"/>
      <c r="K170" s="64"/>
      <c r="L170" s="64"/>
      <c r="M170" s="35"/>
      <c r="N170" s="64"/>
      <c r="O170" s="48"/>
      <c r="P170" s="48"/>
      <c r="Q170" s="48"/>
    </row>
    <row r="171" spans="2:17" x14ac:dyDescent="0.2">
      <c r="B171" s="64"/>
      <c r="C171" s="31"/>
      <c r="D171" s="31"/>
      <c r="E171" s="64"/>
      <c r="F171" s="64"/>
      <c r="G171" s="35"/>
      <c r="H171" s="64"/>
      <c r="I171" s="31"/>
      <c r="J171" s="31"/>
      <c r="K171" s="64"/>
      <c r="L171" s="64"/>
      <c r="M171" s="35"/>
      <c r="N171" s="64"/>
      <c r="O171" s="48"/>
      <c r="P171" s="48"/>
      <c r="Q171" s="48"/>
    </row>
    <row r="172" spans="2:17" x14ac:dyDescent="0.2">
      <c r="B172" s="64"/>
      <c r="C172" s="31"/>
      <c r="D172" s="31"/>
      <c r="E172" s="64"/>
      <c r="F172" s="64"/>
      <c r="G172" s="35"/>
      <c r="H172" s="64"/>
      <c r="I172" s="31"/>
      <c r="J172" s="31"/>
      <c r="K172" s="64"/>
      <c r="L172" s="64"/>
      <c r="M172" s="35"/>
      <c r="N172" s="64"/>
      <c r="O172" s="48"/>
      <c r="P172" s="48"/>
      <c r="Q172" s="48"/>
    </row>
    <row r="173" spans="2:17" x14ac:dyDescent="0.2">
      <c r="B173" s="64"/>
      <c r="C173" s="31"/>
      <c r="D173" s="31"/>
      <c r="E173" s="64"/>
      <c r="F173" s="64"/>
      <c r="G173" s="35"/>
      <c r="H173" s="64"/>
      <c r="I173" s="31"/>
      <c r="J173" s="31"/>
      <c r="K173" s="64"/>
      <c r="L173" s="64"/>
      <c r="M173" s="35"/>
      <c r="N173" s="64"/>
      <c r="O173" s="48"/>
      <c r="P173" s="48"/>
      <c r="Q173" s="48"/>
    </row>
    <row r="174" spans="2:17" x14ac:dyDescent="0.2">
      <c r="B174" s="64"/>
      <c r="C174" s="31"/>
      <c r="D174" s="31"/>
      <c r="E174" s="64"/>
      <c r="F174" s="64"/>
      <c r="G174" s="35"/>
      <c r="H174" s="64"/>
      <c r="I174" s="31"/>
      <c r="J174" s="31"/>
      <c r="K174" s="64"/>
      <c r="L174" s="64"/>
      <c r="M174" s="35"/>
      <c r="N174" s="64"/>
      <c r="O174" s="48"/>
      <c r="P174" s="48"/>
      <c r="Q174" s="48"/>
    </row>
    <row r="175" spans="2:17" x14ac:dyDescent="0.2">
      <c r="B175" s="64"/>
      <c r="C175" s="31"/>
      <c r="D175" s="31"/>
      <c r="E175" s="64"/>
      <c r="F175" s="64"/>
      <c r="G175" s="35"/>
      <c r="H175" s="64"/>
      <c r="I175" s="31"/>
      <c r="J175" s="31"/>
      <c r="K175" s="64"/>
      <c r="L175" s="64"/>
      <c r="M175" s="35"/>
      <c r="N175" s="64"/>
      <c r="O175" s="48"/>
      <c r="P175" s="48"/>
      <c r="Q175" s="48"/>
    </row>
    <row r="176" spans="2:17" x14ac:dyDescent="0.2">
      <c r="B176" s="64"/>
      <c r="C176" s="31"/>
      <c r="D176" s="31"/>
      <c r="E176" s="64"/>
      <c r="F176" s="64"/>
      <c r="G176" s="35"/>
      <c r="H176" s="64"/>
      <c r="I176" s="31"/>
      <c r="J176" s="31"/>
      <c r="K176" s="64"/>
      <c r="L176" s="64"/>
      <c r="M176" s="35"/>
      <c r="N176" s="64"/>
      <c r="O176" s="48"/>
      <c r="P176" s="48"/>
      <c r="Q176" s="48"/>
    </row>
    <row r="177" spans="2:17" x14ac:dyDescent="0.2">
      <c r="B177" s="64"/>
      <c r="C177" s="31"/>
      <c r="D177" s="31"/>
      <c r="E177" s="64"/>
      <c r="F177" s="64"/>
      <c r="G177" s="35"/>
      <c r="H177" s="64"/>
      <c r="I177" s="31"/>
      <c r="J177" s="31"/>
      <c r="K177" s="64"/>
      <c r="L177" s="64"/>
      <c r="M177" s="35"/>
      <c r="N177" s="64"/>
      <c r="O177" s="48"/>
      <c r="P177" s="48"/>
      <c r="Q177" s="48"/>
    </row>
    <row r="178" spans="2:17" x14ac:dyDescent="0.2">
      <c r="B178" s="64"/>
      <c r="C178" s="31"/>
      <c r="D178" s="31"/>
      <c r="E178" s="64"/>
      <c r="F178" s="64"/>
      <c r="G178" s="35"/>
      <c r="H178" s="64"/>
      <c r="I178" s="31"/>
      <c r="J178" s="31"/>
      <c r="K178" s="64"/>
      <c r="L178" s="64"/>
      <c r="M178" s="35"/>
      <c r="N178" s="64"/>
      <c r="O178" s="48"/>
      <c r="P178" s="48"/>
      <c r="Q178" s="48"/>
    </row>
    <row r="179" spans="2:17" x14ac:dyDescent="0.2">
      <c r="B179" s="64"/>
      <c r="C179" s="31"/>
      <c r="D179" s="31"/>
      <c r="E179" s="64"/>
      <c r="F179" s="64"/>
      <c r="G179" s="35"/>
      <c r="H179" s="64"/>
      <c r="I179" s="31"/>
      <c r="J179" s="31"/>
      <c r="K179" s="64"/>
      <c r="L179" s="64"/>
      <c r="M179" s="35"/>
      <c r="N179" s="64"/>
      <c r="O179" s="48"/>
      <c r="P179" s="48"/>
      <c r="Q179" s="48"/>
    </row>
    <row r="180" spans="2:17" x14ac:dyDescent="0.2">
      <c r="B180" s="64"/>
      <c r="C180" s="31"/>
      <c r="D180" s="31"/>
      <c r="E180" s="64"/>
      <c r="F180" s="64"/>
      <c r="G180" s="35"/>
      <c r="H180" s="64"/>
      <c r="I180" s="31"/>
      <c r="J180" s="31"/>
      <c r="K180" s="64"/>
      <c r="L180" s="64"/>
      <c r="M180" s="35"/>
      <c r="N180" s="64"/>
      <c r="O180" s="48"/>
      <c r="P180" s="48"/>
      <c r="Q180" s="48"/>
    </row>
    <row r="181" spans="2:17" x14ac:dyDescent="0.2">
      <c r="B181" s="64"/>
      <c r="C181" s="31"/>
      <c r="D181" s="31"/>
      <c r="E181" s="64"/>
      <c r="F181" s="64"/>
      <c r="G181" s="35"/>
      <c r="H181" s="64"/>
      <c r="I181" s="31"/>
      <c r="J181" s="31"/>
      <c r="K181" s="64"/>
      <c r="L181" s="64"/>
      <c r="M181" s="35"/>
      <c r="N181" s="64"/>
      <c r="O181" s="48"/>
      <c r="P181" s="48"/>
      <c r="Q181" s="48"/>
    </row>
    <row r="182" spans="2:17" x14ac:dyDescent="0.2">
      <c r="B182" s="64"/>
      <c r="C182" s="31"/>
      <c r="D182" s="31"/>
      <c r="E182" s="64"/>
      <c r="F182" s="64"/>
      <c r="G182" s="35"/>
      <c r="H182" s="64"/>
      <c r="I182" s="31"/>
      <c r="J182" s="31"/>
      <c r="K182" s="64"/>
      <c r="L182" s="64"/>
      <c r="M182" s="35"/>
      <c r="N182" s="64"/>
      <c r="O182" s="48"/>
      <c r="P182" s="48"/>
      <c r="Q182" s="48"/>
    </row>
    <row r="183" spans="2:17" x14ac:dyDescent="0.2">
      <c r="B183" s="64"/>
      <c r="C183" s="31"/>
      <c r="D183" s="31"/>
      <c r="E183" s="64"/>
      <c r="F183" s="64"/>
      <c r="G183" s="35"/>
      <c r="H183" s="64"/>
      <c r="I183" s="31"/>
      <c r="J183" s="31"/>
      <c r="K183" s="64"/>
      <c r="L183" s="64"/>
      <c r="M183" s="35"/>
      <c r="N183" s="64"/>
      <c r="O183" s="48"/>
      <c r="P183" s="48"/>
      <c r="Q183" s="48"/>
    </row>
    <row r="184" spans="2:17" x14ac:dyDescent="0.2">
      <c r="B184" s="64"/>
      <c r="C184" s="31"/>
      <c r="D184" s="31"/>
      <c r="E184" s="64"/>
      <c r="F184" s="64"/>
      <c r="G184" s="35"/>
      <c r="H184" s="64"/>
      <c r="I184" s="31"/>
      <c r="J184" s="31"/>
      <c r="K184" s="64"/>
      <c r="L184" s="64"/>
      <c r="M184" s="35"/>
      <c r="N184" s="64"/>
      <c r="O184" s="48"/>
      <c r="P184" s="48"/>
      <c r="Q184" s="48"/>
    </row>
    <row r="185" spans="2:17" x14ac:dyDescent="0.2">
      <c r="B185" s="64"/>
      <c r="C185" s="31"/>
      <c r="D185" s="31"/>
      <c r="E185" s="64"/>
      <c r="F185" s="64"/>
      <c r="G185" s="35"/>
      <c r="H185" s="64"/>
      <c r="I185" s="31"/>
      <c r="J185" s="31"/>
      <c r="K185" s="64"/>
      <c r="L185" s="64"/>
      <c r="M185" s="35"/>
      <c r="N185" s="64"/>
      <c r="O185" s="48"/>
      <c r="P185" s="48"/>
      <c r="Q185" s="48"/>
    </row>
    <row r="186" spans="2:17" x14ac:dyDescent="0.2">
      <c r="B186" s="64"/>
      <c r="C186" s="31"/>
      <c r="D186" s="31"/>
      <c r="E186" s="64"/>
      <c r="F186" s="64"/>
      <c r="G186" s="35"/>
      <c r="H186" s="64"/>
      <c r="I186" s="31"/>
      <c r="J186" s="31"/>
      <c r="K186" s="64"/>
      <c r="L186" s="64"/>
      <c r="M186" s="35"/>
      <c r="N186" s="64"/>
      <c r="O186" s="48"/>
      <c r="P186" s="48"/>
      <c r="Q186" s="48"/>
    </row>
    <row r="187" spans="2:17" x14ac:dyDescent="0.2">
      <c r="B187" s="64"/>
      <c r="C187" s="31"/>
      <c r="D187" s="31"/>
      <c r="E187" s="64"/>
      <c r="F187" s="64"/>
      <c r="G187" s="35"/>
      <c r="H187" s="64"/>
      <c r="I187" s="31"/>
      <c r="J187" s="31"/>
      <c r="K187" s="64"/>
      <c r="L187" s="64"/>
      <c r="M187" s="35"/>
      <c r="N187" s="64"/>
      <c r="O187" s="48"/>
      <c r="P187" s="48"/>
      <c r="Q187" s="48"/>
    </row>
    <row r="188" spans="2:17" x14ac:dyDescent="0.2">
      <c r="B188" s="64"/>
      <c r="C188" s="31"/>
      <c r="D188" s="31"/>
      <c r="E188" s="64"/>
      <c r="F188" s="64"/>
      <c r="G188" s="35"/>
      <c r="H188" s="64"/>
      <c r="I188" s="31"/>
      <c r="J188" s="31"/>
      <c r="K188" s="64"/>
      <c r="L188" s="64"/>
      <c r="M188" s="35"/>
      <c r="N188" s="64"/>
      <c r="O188" s="48"/>
      <c r="P188" s="48"/>
      <c r="Q188" s="48"/>
    </row>
    <row r="189" spans="2:17" x14ac:dyDescent="0.2">
      <c r="B189" s="64"/>
      <c r="C189" s="31"/>
      <c r="D189" s="31"/>
      <c r="E189" s="64"/>
      <c r="F189" s="64"/>
      <c r="G189" s="35"/>
      <c r="H189" s="64"/>
      <c r="I189" s="31"/>
      <c r="J189" s="31"/>
      <c r="K189" s="64"/>
      <c r="L189" s="64"/>
      <c r="M189" s="35"/>
      <c r="N189" s="64"/>
      <c r="O189" s="48"/>
      <c r="P189" s="48"/>
      <c r="Q189" s="48"/>
    </row>
    <row r="190" spans="2:17" x14ac:dyDescent="0.2">
      <c r="B190" s="64"/>
      <c r="C190" s="31"/>
      <c r="D190" s="31"/>
      <c r="E190" s="64"/>
      <c r="F190" s="64"/>
      <c r="G190" s="35"/>
      <c r="H190" s="64"/>
      <c r="I190" s="31"/>
      <c r="J190" s="31"/>
      <c r="K190" s="64"/>
      <c r="L190" s="64"/>
      <c r="M190" s="35"/>
      <c r="N190" s="64"/>
      <c r="O190" s="48"/>
      <c r="P190" s="48"/>
      <c r="Q190" s="48"/>
    </row>
    <row r="191" spans="2:17" x14ac:dyDescent="0.2">
      <c r="B191" s="64"/>
      <c r="C191" s="31"/>
      <c r="D191" s="31"/>
      <c r="E191" s="64"/>
      <c r="F191" s="64"/>
      <c r="G191" s="35"/>
      <c r="H191" s="64"/>
      <c r="I191" s="31"/>
      <c r="J191" s="31"/>
      <c r="K191" s="64"/>
      <c r="L191" s="64"/>
      <c r="M191" s="35"/>
      <c r="N191" s="64"/>
      <c r="O191" s="48"/>
      <c r="P191" s="48"/>
      <c r="Q191" s="48"/>
    </row>
    <row r="192" spans="2:17" x14ac:dyDescent="0.2">
      <c r="B192" s="64"/>
      <c r="C192" s="31"/>
      <c r="D192" s="31"/>
      <c r="E192" s="64"/>
      <c r="F192" s="64"/>
      <c r="G192" s="35"/>
      <c r="H192" s="64"/>
      <c r="I192" s="31"/>
      <c r="J192" s="31"/>
      <c r="K192" s="64"/>
      <c r="L192" s="64"/>
      <c r="M192" s="35"/>
      <c r="N192" s="64"/>
      <c r="O192" s="48"/>
      <c r="P192" s="48"/>
      <c r="Q192" s="48"/>
    </row>
    <row r="193" spans="2:17" x14ac:dyDescent="0.2">
      <c r="B193" s="64"/>
      <c r="C193" s="31"/>
      <c r="D193" s="31"/>
      <c r="E193" s="64"/>
      <c r="F193" s="64"/>
      <c r="G193" s="35"/>
      <c r="H193" s="64"/>
      <c r="I193" s="31"/>
      <c r="J193" s="31"/>
      <c r="K193" s="64"/>
      <c r="L193" s="64"/>
      <c r="M193" s="35"/>
      <c r="N193" s="64"/>
      <c r="O193" s="48"/>
      <c r="P193" s="48"/>
      <c r="Q193" s="48"/>
    </row>
    <row r="194" spans="2:17" x14ac:dyDescent="0.2">
      <c r="B194" s="64"/>
      <c r="C194" s="31"/>
      <c r="D194" s="31"/>
      <c r="E194" s="64"/>
      <c r="F194" s="64"/>
      <c r="G194" s="35"/>
      <c r="H194" s="64"/>
      <c r="I194" s="31"/>
      <c r="J194" s="31"/>
      <c r="K194" s="64"/>
      <c r="L194" s="64"/>
      <c r="M194" s="35"/>
      <c r="N194" s="64"/>
      <c r="O194" s="48"/>
      <c r="P194" s="48"/>
      <c r="Q194" s="48"/>
    </row>
    <row r="195" spans="2:17" x14ac:dyDescent="0.2">
      <c r="B195" s="64"/>
      <c r="C195" s="31"/>
      <c r="D195" s="31"/>
      <c r="E195" s="64"/>
      <c r="F195" s="64"/>
      <c r="G195" s="35"/>
      <c r="H195" s="64"/>
      <c r="I195" s="31"/>
      <c r="J195" s="31"/>
      <c r="K195" s="64"/>
      <c r="L195" s="64"/>
      <c r="M195" s="35"/>
      <c r="N195" s="64"/>
      <c r="O195" s="48"/>
      <c r="P195" s="48"/>
      <c r="Q195" s="48"/>
    </row>
    <row r="196" spans="2:17" x14ac:dyDescent="0.2">
      <c r="B196" s="64"/>
      <c r="C196" s="31"/>
      <c r="D196" s="31"/>
      <c r="E196" s="64"/>
      <c r="F196" s="64"/>
      <c r="G196" s="35"/>
      <c r="H196" s="64"/>
      <c r="I196" s="31"/>
      <c r="J196" s="31"/>
      <c r="K196" s="64"/>
      <c r="L196" s="64"/>
      <c r="M196" s="35"/>
      <c r="N196" s="64"/>
      <c r="O196" s="48"/>
      <c r="P196" s="48"/>
      <c r="Q196" s="48"/>
    </row>
    <row r="197" spans="2:17" x14ac:dyDescent="0.2">
      <c r="B197" s="64"/>
      <c r="C197" s="31"/>
      <c r="D197" s="31"/>
      <c r="E197" s="64"/>
      <c r="F197" s="64"/>
      <c r="G197" s="35"/>
      <c r="H197" s="64"/>
      <c r="I197" s="31"/>
      <c r="J197" s="31"/>
      <c r="K197" s="64"/>
      <c r="L197" s="64"/>
      <c r="M197" s="35"/>
      <c r="N197" s="64"/>
      <c r="O197" s="48"/>
      <c r="P197" s="48"/>
      <c r="Q197" s="48"/>
    </row>
    <row r="198" spans="2:17" x14ac:dyDescent="0.2">
      <c r="B198" s="64"/>
      <c r="C198" s="31"/>
      <c r="D198" s="31"/>
      <c r="E198" s="64"/>
      <c r="F198" s="64"/>
      <c r="G198" s="35"/>
      <c r="H198" s="64"/>
      <c r="I198" s="31"/>
      <c r="J198" s="31"/>
      <c r="K198" s="64"/>
      <c r="L198" s="64"/>
      <c r="M198" s="35"/>
      <c r="N198" s="64"/>
      <c r="O198" s="48"/>
      <c r="P198" s="48"/>
      <c r="Q198" s="48"/>
    </row>
    <row r="199" spans="2:17" x14ac:dyDescent="0.2">
      <c r="B199" s="64"/>
      <c r="C199" s="31"/>
      <c r="D199" s="31"/>
      <c r="E199" s="64"/>
      <c r="F199" s="64"/>
      <c r="G199" s="35"/>
      <c r="H199" s="64"/>
      <c r="I199" s="31"/>
      <c r="J199" s="31"/>
      <c r="K199" s="64"/>
      <c r="L199" s="64"/>
      <c r="M199" s="35"/>
      <c r="N199" s="64"/>
      <c r="O199" s="48"/>
      <c r="P199" s="48"/>
      <c r="Q199" s="48"/>
    </row>
    <row r="200" spans="2:17" x14ac:dyDescent="0.2">
      <c r="B200" s="64"/>
      <c r="C200" s="31"/>
      <c r="D200" s="31"/>
      <c r="E200" s="64"/>
      <c r="F200" s="64"/>
      <c r="G200" s="35"/>
      <c r="H200" s="64"/>
      <c r="I200" s="31"/>
      <c r="J200" s="31"/>
      <c r="K200" s="64"/>
      <c r="L200" s="64"/>
      <c r="M200" s="35"/>
      <c r="N200" s="64"/>
      <c r="O200" s="48"/>
      <c r="P200" s="48"/>
      <c r="Q200" s="48"/>
    </row>
    <row r="201" spans="2:17" x14ac:dyDescent="0.2">
      <c r="B201" s="64"/>
      <c r="C201" s="31"/>
      <c r="D201" s="31"/>
      <c r="E201" s="64"/>
      <c r="F201" s="64"/>
      <c r="G201" s="35"/>
      <c r="H201" s="64"/>
      <c r="I201" s="31"/>
      <c r="J201" s="31"/>
      <c r="K201" s="64"/>
      <c r="L201" s="64"/>
      <c r="M201" s="35"/>
      <c r="N201" s="64"/>
      <c r="O201" s="48"/>
      <c r="P201" s="48"/>
      <c r="Q201" s="48"/>
    </row>
    <row r="202" spans="2:17" x14ac:dyDescent="0.2">
      <c r="B202" s="64"/>
      <c r="C202" s="31"/>
      <c r="D202" s="31"/>
      <c r="E202" s="64"/>
      <c r="F202" s="64"/>
      <c r="G202" s="35"/>
      <c r="H202" s="64"/>
      <c r="I202" s="31"/>
      <c r="J202" s="31"/>
      <c r="K202" s="64"/>
      <c r="L202" s="64"/>
      <c r="M202" s="35"/>
      <c r="N202" s="64"/>
      <c r="O202" s="48"/>
      <c r="P202" s="48"/>
      <c r="Q202" s="48"/>
    </row>
    <row r="203" spans="2:17" x14ac:dyDescent="0.2">
      <c r="B203" s="64"/>
      <c r="C203" s="31"/>
      <c r="D203" s="31"/>
      <c r="E203" s="64"/>
      <c r="F203" s="64"/>
      <c r="G203" s="35"/>
      <c r="H203" s="64"/>
      <c r="I203" s="31"/>
      <c r="J203" s="31"/>
      <c r="K203" s="64"/>
      <c r="L203" s="64"/>
      <c r="M203" s="35"/>
      <c r="N203" s="64"/>
      <c r="O203" s="48"/>
      <c r="P203" s="48"/>
      <c r="Q203" s="48"/>
    </row>
    <row r="204" spans="2:17" x14ac:dyDescent="0.2">
      <c r="B204" s="64"/>
      <c r="C204" s="31"/>
      <c r="D204" s="31"/>
      <c r="E204" s="64"/>
      <c r="F204" s="64"/>
      <c r="G204" s="35"/>
      <c r="H204" s="64"/>
      <c r="I204" s="31"/>
      <c r="J204" s="31"/>
      <c r="K204" s="64"/>
      <c r="L204" s="64"/>
      <c r="M204" s="35"/>
      <c r="N204" s="64"/>
      <c r="O204" s="48"/>
      <c r="P204" s="48"/>
      <c r="Q204" s="48"/>
    </row>
    <row r="205" spans="2:17" x14ac:dyDescent="0.2">
      <c r="B205" s="64"/>
      <c r="C205" s="31"/>
      <c r="D205" s="31"/>
      <c r="E205" s="64"/>
      <c r="F205" s="64"/>
      <c r="G205" s="35"/>
      <c r="H205" s="64"/>
      <c r="I205" s="31"/>
      <c r="J205" s="31"/>
      <c r="K205" s="64"/>
      <c r="L205" s="64"/>
      <c r="M205" s="35"/>
      <c r="N205" s="64"/>
      <c r="O205" s="48"/>
      <c r="P205" s="48"/>
      <c r="Q205" s="48"/>
    </row>
    <row r="206" spans="2:17" x14ac:dyDescent="0.2">
      <c r="B206" s="64"/>
      <c r="C206" s="31"/>
      <c r="D206" s="31"/>
      <c r="E206" s="64"/>
      <c r="F206" s="64"/>
      <c r="G206" s="35"/>
      <c r="H206" s="64"/>
      <c r="I206" s="31"/>
      <c r="J206" s="31"/>
      <c r="K206" s="64"/>
      <c r="L206" s="64"/>
      <c r="M206" s="35"/>
      <c r="N206" s="64"/>
      <c r="O206" s="48"/>
      <c r="P206" s="48"/>
      <c r="Q206" s="48"/>
    </row>
    <row r="207" spans="2:17" x14ac:dyDescent="0.2">
      <c r="B207" s="64"/>
      <c r="C207" s="31"/>
      <c r="D207" s="31"/>
      <c r="E207" s="64"/>
      <c r="F207" s="64"/>
      <c r="G207" s="35"/>
      <c r="H207" s="64"/>
      <c r="I207" s="31"/>
      <c r="J207" s="31"/>
      <c r="K207" s="64"/>
      <c r="L207" s="64"/>
      <c r="M207" s="35"/>
      <c r="N207" s="64"/>
      <c r="O207" s="48"/>
      <c r="P207" s="48"/>
      <c r="Q207" s="48"/>
    </row>
    <row r="208" spans="2:17" x14ac:dyDescent="0.2">
      <c r="B208" s="64"/>
      <c r="C208" s="31"/>
      <c r="D208" s="31"/>
      <c r="E208" s="64"/>
      <c r="F208" s="64"/>
      <c r="G208" s="35"/>
      <c r="H208" s="64"/>
      <c r="I208" s="31"/>
      <c r="J208" s="31"/>
      <c r="K208" s="64"/>
      <c r="L208" s="64"/>
      <c r="M208" s="35"/>
      <c r="N208" s="64"/>
      <c r="O208" s="48"/>
      <c r="P208" s="48"/>
      <c r="Q208" s="48"/>
    </row>
    <row r="209" spans="2:17" x14ac:dyDescent="0.2">
      <c r="B209" s="64"/>
      <c r="C209" s="31"/>
      <c r="D209" s="31"/>
      <c r="E209" s="64"/>
      <c r="F209" s="64"/>
      <c r="G209" s="35"/>
      <c r="H209" s="64"/>
      <c r="I209" s="31"/>
      <c r="J209" s="31"/>
      <c r="K209" s="64"/>
      <c r="L209" s="64"/>
      <c r="M209" s="35"/>
      <c r="N209" s="64"/>
      <c r="O209" s="48"/>
      <c r="P209" s="48"/>
      <c r="Q209" s="48"/>
    </row>
    <row r="210" spans="2:17" x14ac:dyDescent="0.2">
      <c r="B210" s="64"/>
      <c r="C210" s="31"/>
      <c r="D210" s="31"/>
      <c r="E210" s="64"/>
      <c r="F210" s="64"/>
      <c r="G210" s="35"/>
      <c r="H210" s="64"/>
      <c r="I210" s="31"/>
      <c r="J210" s="31"/>
      <c r="K210" s="64"/>
      <c r="L210" s="64"/>
      <c r="M210" s="35"/>
      <c r="N210" s="64"/>
      <c r="O210" s="48"/>
      <c r="P210" s="48"/>
      <c r="Q210" s="48"/>
    </row>
    <row r="211" spans="2:17" x14ac:dyDescent="0.2">
      <c r="B211" s="64"/>
      <c r="C211" s="31"/>
      <c r="D211" s="31"/>
      <c r="E211" s="64"/>
      <c r="F211" s="64"/>
      <c r="G211" s="35"/>
      <c r="H211" s="64"/>
      <c r="I211" s="31"/>
      <c r="J211" s="31"/>
      <c r="K211" s="64"/>
      <c r="L211" s="64"/>
      <c r="M211" s="35"/>
      <c r="N211" s="64"/>
      <c r="O211" s="48"/>
      <c r="P211" s="48"/>
      <c r="Q211" s="48"/>
    </row>
    <row r="212" spans="2:17" x14ac:dyDescent="0.2">
      <c r="B212" s="64"/>
      <c r="C212" s="31"/>
      <c r="D212" s="31"/>
      <c r="E212" s="64"/>
      <c r="F212" s="64"/>
      <c r="G212" s="35"/>
      <c r="H212" s="64"/>
      <c r="I212" s="31"/>
      <c r="J212" s="31"/>
      <c r="K212" s="64"/>
      <c r="L212" s="64"/>
      <c r="M212" s="35"/>
      <c r="N212" s="64"/>
      <c r="O212" s="48"/>
      <c r="P212" s="48"/>
      <c r="Q212" s="48"/>
    </row>
    <row r="213" spans="2:17" x14ac:dyDescent="0.2">
      <c r="B213" s="64"/>
      <c r="C213" s="31"/>
      <c r="D213" s="31"/>
      <c r="E213" s="64"/>
      <c r="F213" s="64"/>
      <c r="G213" s="35"/>
      <c r="H213" s="64"/>
      <c r="I213" s="31"/>
      <c r="J213" s="31"/>
      <c r="K213" s="64"/>
      <c r="L213" s="64"/>
      <c r="M213" s="35"/>
      <c r="N213" s="64"/>
      <c r="O213" s="48"/>
      <c r="P213" s="48"/>
      <c r="Q213" s="48"/>
    </row>
    <row r="214" spans="2:17" x14ac:dyDescent="0.2">
      <c r="B214" s="64"/>
      <c r="C214" s="31"/>
      <c r="D214" s="31"/>
      <c r="E214" s="64"/>
      <c r="F214" s="64"/>
      <c r="G214" s="35"/>
      <c r="H214" s="64"/>
      <c r="I214" s="31"/>
      <c r="J214" s="31"/>
      <c r="K214" s="64"/>
      <c r="L214" s="64"/>
      <c r="M214" s="35"/>
      <c r="N214" s="64"/>
      <c r="O214" s="48"/>
      <c r="P214" s="48"/>
      <c r="Q214" s="48"/>
    </row>
    <row r="215" spans="2:17" x14ac:dyDescent="0.2">
      <c r="B215" s="64"/>
      <c r="C215" s="31"/>
      <c r="D215" s="31"/>
      <c r="E215" s="64"/>
      <c r="F215" s="64"/>
      <c r="G215" s="35"/>
      <c r="H215" s="64"/>
      <c r="I215" s="31"/>
      <c r="J215" s="31"/>
      <c r="K215" s="64"/>
      <c r="L215" s="64"/>
      <c r="M215" s="35"/>
      <c r="N215" s="64"/>
      <c r="O215" s="48"/>
      <c r="P215" s="48"/>
      <c r="Q215" s="48"/>
    </row>
    <row r="216" spans="2:17" x14ac:dyDescent="0.2">
      <c r="B216" s="64"/>
      <c r="C216" s="31"/>
      <c r="D216" s="31"/>
      <c r="E216" s="64"/>
      <c r="F216" s="64"/>
      <c r="G216" s="35"/>
      <c r="H216" s="64"/>
      <c r="I216" s="31"/>
      <c r="J216" s="31"/>
      <c r="K216" s="64"/>
      <c r="L216" s="64"/>
      <c r="M216" s="35"/>
      <c r="N216" s="64"/>
      <c r="O216" s="48"/>
      <c r="P216" s="48"/>
      <c r="Q216" s="48"/>
    </row>
    <row r="217" spans="2:17" x14ac:dyDescent="0.2">
      <c r="B217" s="64"/>
      <c r="C217" s="31"/>
      <c r="D217" s="31"/>
      <c r="E217" s="64"/>
      <c r="F217" s="64"/>
      <c r="G217" s="35"/>
      <c r="H217" s="64"/>
      <c r="I217" s="31"/>
      <c r="J217" s="31"/>
      <c r="K217" s="64"/>
      <c r="L217" s="64"/>
      <c r="M217" s="35"/>
      <c r="N217" s="64"/>
      <c r="O217" s="48"/>
      <c r="P217" s="48"/>
      <c r="Q217" s="48"/>
    </row>
    <row r="218" spans="2:17" x14ac:dyDescent="0.2">
      <c r="B218" s="64"/>
      <c r="C218" s="31"/>
      <c r="D218" s="31"/>
      <c r="E218" s="64"/>
      <c r="F218" s="64"/>
      <c r="G218" s="35"/>
      <c r="H218" s="64"/>
      <c r="I218" s="31"/>
      <c r="J218" s="31"/>
      <c r="K218" s="64"/>
      <c r="L218" s="64"/>
      <c r="M218" s="35"/>
      <c r="N218" s="64"/>
      <c r="O218" s="48"/>
      <c r="P218" s="48"/>
      <c r="Q218" s="48"/>
    </row>
    <row r="219" spans="2:17" x14ac:dyDescent="0.2">
      <c r="B219" s="64"/>
      <c r="C219" s="31"/>
      <c r="D219" s="31"/>
      <c r="E219" s="64"/>
      <c r="F219" s="64"/>
      <c r="G219" s="35"/>
      <c r="H219" s="64"/>
      <c r="I219" s="31"/>
      <c r="J219" s="31"/>
      <c r="K219" s="64"/>
      <c r="L219" s="64"/>
      <c r="M219" s="35"/>
      <c r="N219" s="64"/>
      <c r="O219" s="48"/>
      <c r="P219" s="48"/>
      <c r="Q219" s="48"/>
    </row>
    <row r="220" spans="2:17" x14ac:dyDescent="0.2">
      <c r="B220" s="64"/>
      <c r="C220" s="31"/>
      <c r="D220" s="31"/>
      <c r="E220" s="64"/>
      <c r="F220" s="64"/>
      <c r="G220" s="35"/>
      <c r="H220" s="64"/>
      <c r="I220" s="31"/>
      <c r="J220" s="31"/>
      <c r="K220" s="64"/>
      <c r="L220" s="64"/>
      <c r="M220" s="35"/>
      <c r="N220" s="64"/>
      <c r="O220" s="48"/>
      <c r="P220" s="48"/>
      <c r="Q220" s="48"/>
    </row>
    <row r="221" spans="2:17" x14ac:dyDescent="0.2">
      <c r="B221" s="64"/>
      <c r="C221" s="31"/>
      <c r="D221" s="31"/>
      <c r="E221" s="64"/>
      <c r="F221" s="64"/>
      <c r="G221" s="35"/>
      <c r="H221" s="64"/>
      <c r="I221" s="31"/>
      <c r="J221" s="31"/>
      <c r="K221" s="64"/>
      <c r="L221" s="64"/>
      <c r="M221" s="35"/>
      <c r="N221" s="64"/>
      <c r="O221" s="48"/>
      <c r="P221" s="48"/>
      <c r="Q221" s="48"/>
    </row>
    <row r="222" spans="2:17" x14ac:dyDescent="0.2">
      <c r="B222" s="64"/>
      <c r="C222" s="31"/>
      <c r="D222" s="31"/>
      <c r="E222" s="64"/>
      <c r="F222" s="64"/>
      <c r="G222" s="35"/>
      <c r="H222" s="64"/>
      <c r="I222" s="31"/>
      <c r="J222" s="31"/>
      <c r="K222" s="64"/>
      <c r="L222" s="64"/>
      <c r="M222" s="35"/>
      <c r="N222" s="64"/>
      <c r="O222" s="48"/>
      <c r="P222" s="48"/>
      <c r="Q222" s="48"/>
    </row>
    <row r="223" spans="2:17" x14ac:dyDescent="0.2">
      <c r="B223" s="64"/>
      <c r="C223" s="31"/>
      <c r="D223" s="31"/>
      <c r="E223" s="64"/>
      <c r="F223" s="64"/>
      <c r="G223" s="35"/>
      <c r="H223" s="64"/>
      <c r="I223" s="31"/>
      <c r="J223" s="31"/>
      <c r="K223" s="64"/>
      <c r="L223" s="64"/>
      <c r="M223" s="35"/>
      <c r="N223" s="64"/>
      <c r="O223" s="48"/>
      <c r="P223" s="48"/>
      <c r="Q223" s="48"/>
    </row>
    <row r="224" spans="2:17" x14ac:dyDescent="0.2">
      <c r="B224" s="64"/>
      <c r="C224" s="31"/>
      <c r="D224" s="31"/>
      <c r="E224" s="64"/>
      <c r="F224" s="64"/>
      <c r="G224" s="35"/>
      <c r="H224" s="64"/>
      <c r="I224" s="31"/>
      <c r="J224" s="31"/>
      <c r="K224" s="64"/>
      <c r="L224" s="64"/>
      <c r="M224" s="35"/>
      <c r="N224" s="64"/>
      <c r="O224" s="48"/>
      <c r="P224" s="48"/>
      <c r="Q224" s="48"/>
    </row>
    <row r="225" spans="2:17" x14ac:dyDescent="0.2">
      <c r="B225" s="64"/>
      <c r="C225" s="31"/>
      <c r="D225" s="31"/>
      <c r="E225" s="64"/>
      <c r="F225" s="64"/>
      <c r="G225" s="35"/>
      <c r="H225" s="64"/>
      <c r="I225" s="31"/>
      <c r="J225" s="31"/>
      <c r="K225" s="64"/>
      <c r="L225" s="64"/>
      <c r="M225" s="35"/>
      <c r="N225" s="64"/>
      <c r="O225" s="48"/>
      <c r="P225" s="48"/>
      <c r="Q225" s="48"/>
    </row>
    <row r="226" spans="2:17" x14ac:dyDescent="0.2">
      <c r="B226" s="64"/>
      <c r="C226" s="31"/>
      <c r="D226" s="31"/>
      <c r="E226" s="64"/>
      <c r="F226" s="64"/>
      <c r="G226" s="35"/>
      <c r="H226" s="64"/>
      <c r="I226" s="31"/>
      <c r="J226" s="31"/>
      <c r="K226" s="64"/>
      <c r="L226" s="64"/>
      <c r="M226" s="35"/>
      <c r="N226" s="64"/>
      <c r="O226" s="48"/>
      <c r="P226" s="48"/>
      <c r="Q226" s="48"/>
    </row>
    <row r="227" spans="2:17" x14ac:dyDescent="0.2">
      <c r="B227" s="64"/>
      <c r="C227" s="31"/>
      <c r="D227" s="31"/>
      <c r="E227" s="64"/>
      <c r="F227" s="64"/>
      <c r="G227" s="35"/>
      <c r="H227" s="64"/>
      <c r="I227" s="31"/>
      <c r="J227" s="31"/>
      <c r="K227" s="64"/>
      <c r="L227" s="64"/>
      <c r="M227" s="35"/>
      <c r="N227" s="64"/>
      <c r="O227" s="48"/>
      <c r="P227" s="48"/>
      <c r="Q227" s="48"/>
    </row>
    <row r="228" spans="2:17" x14ac:dyDescent="0.2">
      <c r="B228" s="64"/>
      <c r="C228" s="31"/>
      <c r="D228" s="31"/>
      <c r="E228" s="64"/>
      <c r="F228" s="64"/>
      <c r="G228" s="35"/>
      <c r="H228" s="64"/>
      <c r="I228" s="31"/>
      <c r="J228" s="31"/>
      <c r="K228" s="64"/>
      <c r="L228" s="64"/>
      <c r="M228" s="35"/>
      <c r="N228" s="64"/>
      <c r="O228" s="48"/>
      <c r="P228" s="48"/>
      <c r="Q228" s="48"/>
    </row>
    <row r="229" spans="2:17" x14ac:dyDescent="0.2">
      <c r="B229" s="64"/>
      <c r="C229" s="31"/>
      <c r="D229" s="31"/>
      <c r="E229" s="64"/>
      <c r="F229" s="64"/>
      <c r="G229" s="35"/>
      <c r="H229" s="64"/>
      <c r="I229" s="31"/>
      <c r="J229" s="31"/>
      <c r="K229" s="64"/>
      <c r="L229" s="64"/>
      <c r="M229" s="35"/>
      <c r="N229" s="64"/>
      <c r="O229" s="48"/>
      <c r="P229" s="48"/>
      <c r="Q229" s="48"/>
    </row>
    <row r="230" spans="2:17" x14ac:dyDescent="0.2">
      <c r="B230" s="64"/>
      <c r="C230" s="31"/>
      <c r="D230" s="31"/>
      <c r="E230" s="64"/>
      <c r="F230" s="64"/>
      <c r="G230" s="35"/>
      <c r="H230" s="64"/>
      <c r="I230" s="31"/>
      <c r="J230" s="31"/>
      <c r="K230" s="64"/>
      <c r="L230" s="64"/>
      <c r="M230" s="35"/>
      <c r="N230" s="64"/>
      <c r="O230" s="48"/>
      <c r="P230" s="48"/>
      <c r="Q230" s="48"/>
    </row>
    <row r="231" spans="2:17" x14ac:dyDescent="0.2">
      <c r="B231" s="64"/>
      <c r="C231" s="31"/>
      <c r="D231" s="31"/>
      <c r="E231" s="64"/>
      <c r="F231" s="64"/>
      <c r="G231" s="35"/>
      <c r="H231" s="64"/>
      <c r="I231" s="31"/>
      <c r="J231" s="31"/>
      <c r="K231" s="64"/>
      <c r="L231" s="64"/>
      <c r="M231" s="35"/>
      <c r="N231" s="64"/>
      <c r="O231" s="48"/>
      <c r="P231" s="48"/>
      <c r="Q231" s="48"/>
    </row>
    <row r="232" spans="2:17" x14ac:dyDescent="0.2">
      <c r="B232" s="64"/>
      <c r="C232" s="31"/>
      <c r="D232" s="31"/>
      <c r="E232" s="64"/>
      <c r="F232" s="64"/>
      <c r="G232" s="35"/>
      <c r="H232" s="64"/>
      <c r="I232" s="31"/>
      <c r="J232" s="31"/>
      <c r="K232" s="64"/>
      <c r="L232" s="64"/>
      <c r="M232" s="35"/>
      <c r="N232" s="64"/>
      <c r="O232" s="48"/>
      <c r="P232" s="48"/>
      <c r="Q232" s="48"/>
    </row>
    <row r="233" spans="2:17" x14ac:dyDescent="0.2">
      <c r="B233" s="64"/>
      <c r="C233" s="31"/>
      <c r="D233" s="31"/>
      <c r="E233" s="64"/>
      <c r="F233" s="64"/>
      <c r="G233" s="35"/>
      <c r="H233" s="64"/>
      <c r="I233" s="31"/>
      <c r="J233" s="31"/>
      <c r="K233" s="64"/>
      <c r="L233" s="64"/>
      <c r="M233" s="35"/>
      <c r="N233" s="64"/>
      <c r="O233" s="48"/>
      <c r="P233" s="48"/>
      <c r="Q233" s="48"/>
    </row>
    <row r="234" spans="2:17" x14ac:dyDescent="0.2">
      <c r="B234" s="64"/>
      <c r="C234" s="31"/>
      <c r="D234" s="31"/>
      <c r="E234" s="64"/>
      <c r="F234" s="64"/>
      <c r="G234" s="35"/>
      <c r="H234" s="64"/>
      <c r="I234" s="31"/>
      <c r="J234" s="31"/>
      <c r="K234" s="64"/>
      <c r="L234" s="64"/>
      <c r="M234" s="35"/>
      <c r="N234" s="64"/>
      <c r="O234" s="48"/>
      <c r="P234" s="48"/>
      <c r="Q234" s="48"/>
    </row>
    <row r="235" spans="2:17" x14ac:dyDescent="0.2">
      <c r="B235" s="64"/>
      <c r="C235" s="31"/>
      <c r="D235" s="31"/>
      <c r="E235" s="64"/>
      <c r="F235" s="64"/>
      <c r="G235" s="35"/>
      <c r="H235" s="64"/>
      <c r="I235" s="31"/>
      <c r="J235" s="31"/>
      <c r="K235" s="64"/>
      <c r="L235" s="64"/>
      <c r="M235" s="35"/>
      <c r="N235" s="64"/>
      <c r="O235" s="48"/>
      <c r="P235" s="48"/>
      <c r="Q235" s="48"/>
    </row>
    <row r="236" spans="2:17" x14ac:dyDescent="0.2">
      <c r="B236" s="64"/>
      <c r="C236" s="31"/>
      <c r="D236" s="31"/>
      <c r="E236" s="64"/>
      <c r="F236" s="64"/>
      <c r="G236" s="35"/>
      <c r="H236" s="64"/>
      <c r="I236" s="31"/>
      <c r="J236" s="31"/>
      <c r="K236" s="64"/>
      <c r="L236" s="64"/>
      <c r="M236" s="35"/>
      <c r="N236" s="64"/>
      <c r="O236" s="48"/>
      <c r="P236" s="48"/>
      <c r="Q236" s="48"/>
    </row>
    <row r="237" spans="2:17" x14ac:dyDescent="0.2">
      <c r="B237" s="64"/>
      <c r="C237" s="31"/>
      <c r="D237" s="31"/>
      <c r="E237" s="64"/>
      <c r="F237" s="64"/>
      <c r="G237" s="35"/>
      <c r="H237" s="64"/>
      <c r="I237" s="31"/>
      <c r="J237" s="31"/>
      <c r="K237" s="64"/>
      <c r="L237" s="64"/>
      <c r="M237" s="35"/>
      <c r="N237" s="64"/>
      <c r="O237" s="48"/>
      <c r="P237" s="48"/>
      <c r="Q237" s="48"/>
    </row>
    <row r="238" spans="2:17" x14ac:dyDescent="0.2">
      <c r="B238" s="64"/>
      <c r="C238" s="31"/>
      <c r="D238" s="31"/>
      <c r="E238" s="64"/>
      <c r="F238" s="64"/>
      <c r="G238" s="35"/>
      <c r="H238" s="64"/>
      <c r="I238" s="31"/>
      <c r="J238" s="31"/>
      <c r="K238" s="64"/>
      <c r="L238" s="64"/>
      <c r="M238" s="35"/>
      <c r="N238" s="64"/>
      <c r="O238" s="48"/>
      <c r="P238" s="48"/>
      <c r="Q238" s="48"/>
    </row>
    <row r="239" spans="2:17" x14ac:dyDescent="0.2">
      <c r="B239" s="64"/>
      <c r="C239" s="31"/>
      <c r="D239" s="31"/>
      <c r="E239" s="64"/>
      <c r="F239" s="64"/>
      <c r="G239" s="35"/>
      <c r="H239" s="64"/>
      <c r="I239" s="31"/>
      <c r="J239" s="31"/>
      <c r="K239" s="64"/>
      <c r="L239" s="64"/>
      <c r="M239" s="35"/>
      <c r="N239" s="64"/>
      <c r="O239" s="48"/>
      <c r="P239" s="48"/>
      <c r="Q239" s="48"/>
    </row>
    <row r="240" spans="2:17" x14ac:dyDescent="0.2">
      <c r="B240" s="64"/>
      <c r="C240" s="31"/>
      <c r="D240" s="31"/>
      <c r="E240" s="64"/>
      <c r="F240" s="64"/>
      <c r="G240" s="35"/>
      <c r="H240" s="64"/>
      <c r="I240" s="31"/>
      <c r="J240" s="31"/>
      <c r="K240" s="64"/>
      <c r="L240" s="64"/>
      <c r="M240" s="35"/>
      <c r="N240" s="64"/>
      <c r="O240" s="48"/>
      <c r="P240" s="48"/>
      <c r="Q240" s="48"/>
    </row>
    <row r="241" spans="2:17" x14ac:dyDescent="0.2">
      <c r="B241" s="64"/>
      <c r="C241" s="31"/>
      <c r="D241" s="31"/>
      <c r="E241" s="64"/>
      <c r="F241" s="64"/>
      <c r="G241" s="35"/>
      <c r="H241" s="64"/>
      <c r="I241" s="31"/>
      <c r="J241" s="31"/>
      <c r="K241" s="64"/>
      <c r="L241" s="64"/>
      <c r="M241" s="35"/>
      <c r="N241" s="64"/>
      <c r="O241" s="48"/>
      <c r="P241" s="48"/>
      <c r="Q241" s="48"/>
    </row>
    <row r="242" spans="2:17" x14ac:dyDescent="0.2">
      <c r="B242" s="64"/>
      <c r="C242" s="31"/>
      <c r="D242" s="31"/>
      <c r="E242" s="64"/>
      <c r="F242" s="64"/>
      <c r="G242" s="35"/>
      <c r="H242" s="64"/>
      <c r="I242" s="31"/>
      <c r="J242" s="31"/>
      <c r="K242" s="64"/>
      <c r="L242" s="64"/>
      <c r="M242" s="35"/>
      <c r="N242" s="64"/>
      <c r="O242" s="48"/>
      <c r="P242" s="48"/>
      <c r="Q242" s="48"/>
    </row>
    <row r="243" spans="2:17" x14ac:dyDescent="0.2">
      <c r="B243" s="64"/>
      <c r="C243" s="31"/>
      <c r="D243" s="31"/>
      <c r="E243" s="64"/>
      <c r="F243" s="64"/>
      <c r="G243" s="35"/>
      <c r="H243" s="64"/>
      <c r="I243" s="31"/>
      <c r="J243" s="31"/>
      <c r="K243" s="64"/>
      <c r="L243" s="64"/>
      <c r="M243" s="35"/>
      <c r="N243" s="64"/>
      <c r="O243" s="48"/>
      <c r="P243" s="48"/>
      <c r="Q243" s="48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57" bestFit="1" customWidth="1"/>
    <col min="2" max="2" width="12.7109375" style="76" bestFit="1" customWidth="1"/>
    <col min="3" max="4" width="12.42578125" style="41" bestFit="1" customWidth="1"/>
    <col min="5" max="5" width="13.42578125" style="76" bestFit="1" customWidth="1"/>
    <col min="6" max="6" width="14.42578125" style="76" bestFit="1" customWidth="1"/>
    <col min="7" max="7" width="10.7109375" style="42" bestFit="1" customWidth="1"/>
    <col min="8" max="8" width="12.7109375" style="76" bestFit="1" customWidth="1"/>
    <col min="9" max="10" width="12.42578125" style="41" bestFit="1" customWidth="1"/>
    <col min="11" max="12" width="14.42578125" style="76" bestFit="1" customWidth="1"/>
    <col min="13" max="13" width="10.7109375" style="42" bestFit="1" customWidth="1"/>
    <col min="14" max="14" width="16.140625" style="76" bestFit="1" customWidth="1"/>
    <col min="15" max="16384" width="9.140625" style="57"/>
  </cols>
  <sheetData>
    <row r="2" spans="1:19" ht="18.75" x14ac:dyDescent="0.3">
      <c r="A2" s="5" t="s">
        <v>207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8"/>
      <c r="P2" s="48"/>
      <c r="Q2" s="48"/>
      <c r="R2" s="48"/>
      <c r="S2" s="48"/>
    </row>
    <row r="3" spans="1:19" x14ac:dyDescent="0.2">
      <c r="A3" s="231"/>
    </row>
    <row r="4" spans="1:19" s="224" customFormat="1" x14ac:dyDescent="0.2">
      <c r="B4" s="238"/>
      <c r="C4" s="205"/>
      <c r="D4" s="205"/>
      <c r="E4" s="238"/>
      <c r="F4" s="238"/>
      <c r="G4" s="206"/>
      <c r="H4" s="238"/>
      <c r="I4" s="205"/>
      <c r="J4" s="205"/>
      <c r="K4" s="238"/>
      <c r="L4" s="238"/>
      <c r="M4" s="206"/>
      <c r="N4" s="224" t="e">
        <f>VALVAL</f>
        <v>#REF!</v>
      </c>
    </row>
    <row r="5" spans="1:19" s="187" customFormat="1" x14ac:dyDescent="0.2">
      <c r="A5" s="93"/>
      <c r="B5" s="257">
        <v>44926</v>
      </c>
      <c r="C5" s="258"/>
      <c r="D5" s="258"/>
      <c r="E5" s="258"/>
      <c r="F5" s="258"/>
      <c r="G5" s="259"/>
      <c r="H5" s="257">
        <v>45230</v>
      </c>
      <c r="I5" s="258"/>
      <c r="J5" s="258"/>
      <c r="K5" s="258"/>
      <c r="L5" s="258"/>
      <c r="M5" s="259"/>
      <c r="N5" s="108"/>
    </row>
    <row r="6" spans="1:19" s="19" customFormat="1" x14ac:dyDescent="0.2">
      <c r="A6" s="98"/>
      <c r="B6" s="245" t="s">
        <v>8</v>
      </c>
      <c r="C6" s="212" t="s">
        <v>175</v>
      </c>
      <c r="D6" s="212" t="s">
        <v>200</v>
      </c>
      <c r="E6" s="245" t="s">
        <v>163</v>
      </c>
      <c r="F6" s="245" t="s">
        <v>165</v>
      </c>
      <c r="G6" s="221" t="s">
        <v>188</v>
      </c>
      <c r="H6" s="245" t="s">
        <v>8</v>
      </c>
      <c r="I6" s="212" t="s">
        <v>175</v>
      </c>
      <c r="J6" s="212" t="s">
        <v>200</v>
      </c>
      <c r="K6" s="245" t="s">
        <v>163</v>
      </c>
      <c r="L6" s="245" t="s">
        <v>165</v>
      </c>
      <c r="M6" s="221" t="s">
        <v>188</v>
      </c>
      <c r="N6" s="245" t="s">
        <v>61</v>
      </c>
    </row>
    <row r="7" spans="1:19" s="142" customFormat="1" ht="15" x14ac:dyDescent="0.2">
      <c r="A7" s="186" t="s">
        <v>141</v>
      </c>
      <c r="B7" s="243"/>
      <c r="C7" s="195"/>
      <c r="D7" s="195"/>
      <c r="E7" s="243">
        <f t="shared" ref="E7:G7" si="0">SUM(E8:E24)</f>
        <v>111.44670722129</v>
      </c>
      <c r="F7" s="243">
        <f t="shared" si="0"/>
        <v>4075.4500576791602</v>
      </c>
      <c r="G7" s="196">
        <f t="shared" si="0"/>
        <v>0.99999800000000005</v>
      </c>
      <c r="H7" s="243"/>
      <c r="I7" s="195"/>
      <c r="J7" s="195"/>
      <c r="K7" s="243">
        <f t="shared" ref="K7:N7" si="1">SUM(K8:K24)</f>
        <v>136.34669660983002</v>
      </c>
      <c r="L7" s="243">
        <f t="shared" si="1"/>
        <v>4958.3703342402205</v>
      </c>
      <c r="M7" s="196">
        <f t="shared" si="1"/>
        <v>0.99999999999999989</v>
      </c>
      <c r="N7" s="243" t="e">
        <f t="shared" si="1"/>
        <v>#REF!</v>
      </c>
    </row>
    <row r="8" spans="1:19" s="78" customFormat="1" x14ac:dyDescent="0.2">
      <c r="A8" s="28" t="s">
        <v>205</v>
      </c>
      <c r="B8" s="124">
        <v>1.837237848E-2</v>
      </c>
      <c r="C8" s="79">
        <v>1.203349</v>
      </c>
      <c r="D8" s="79">
        <v>44.004800000000003</v>
      </c>
      <c r="E8" s="124">
        <v>2.210838918E-2</v>
      </c>
      <c r="F8" s="124">
        <v>0.80847284054000002</v>
      </c>
      <c r="G8" s="84">
        <v>1.9799999999999999E-4</v>
      </c>
      <c r="H8" s="124">
        <v>1.837237848E-2</v>
      </c>
      <c r="I8" s="79">
        <v>1.2140489999999999</v>
      </c>
      <c r="J8" s="79">
        <v>44.15</v>
      </c>
      <c r="K8" s="124">
        <v>2.2304975540000001E-2</v>
      </c>
      <c r="L8" s="124">
        <v>0.81114050988999997</v>
      </c>
      <c r="M8" s="84">
        <v>1.64E-4</v>
      </c>
      <c r="N8" s="124">
        <v>-3.4999999999999997E-5</v>
      </c>
    </row>
    <row r="9" spans="1:19" x14ac:dyDescent="0.2">
      <c r="A9" s="168" t="s">
        <v>153</v>
      </c>
      <c r="B9" s="81">
        <v>33.372639010180002</v>
      </c>
      <c r="C9" s="27">
        <v>1</v>
      </c>
      <c r="D9" s="27">
        <v>36.568600000000004</v>
      </c>
      <c r="E9" s="81">
        <v>33.372639010180002</v>
      </c>
      <c r="F9" s="81">
        <v>1220.39068690769</v>
      </c>
      <c r="G9" s="29">
        <v>0.29944900000000002</v>
      </c>
      <c r="H9" s="81">
        <v>35.244861249270002</v>
      </c>
      <c r="I9" s="27">
        <v>1</v>
      </c>
      <c r="J9" s="27">
        <v>36.365900000000003</v>
      </c>
      <c r="K9" s="81">
        <v>35.244861249270002</v>
      </c>
      <c r="L9" s="81">
        <v>1281.7110997048501</v>
      </c>
      <c r="M9" s="29">
        <v>0.258494</v>
      </c>
      <c r="N9" s="81">
        <v>-4.0954999999999998E-2</v>
      </c>
      <c r="O9" s="48"/>
      <c r="P9" s="48"/>
      <c r="Q9" s="48"/>
    </row>
    <row r="10" spans="1:19" x14ac:dyDescent="0.2">
      <c r="A10" s="168" t="s">
        <v>85</v>
      </c>
      <c r="B10" s="81">
        <v>23.131260004630001</v>
      </c>
      <c r="C10" s="27">
        <v>1.0651489999999999</v>
      </c>
      <c r="D10" s="27">
        <v>38.951000000000001</v>
      </c>
      <c r="E10" s="81">
        <v>24.638233578600001</v>
      </c>
      <c r="F10" s="81">
        <v>900.98570844037999</v>
      </c>
      <c r="G10" s="29">
        <v>0.22107599999999999</v>
      </c>
      <c r="H10" s="81">
        <v>39.020720243589999</v>
      </c>
      <c r="I10" s="27">
        <v>1.0604</v>
      </c>
      <c r="J10" s="27">
        <v>38.562399999999997</v>
      </c>
      <c r="K10" s="81">
        <v>41.377571360090002</v>
      </c>
      <c r="L10" s="81">
        <v>1504.73262232139</v>
      </c>
      <c r="M10" s="29">
        <v>0.30347299999999999</v>
      </c>
      <c r="N10" s="81">
        <v>8.2396999999999998E-2</v>
      </c>
      <c r="O10" s="48"/>
      <c r="P10" s="48"/>
      <c r="Q10" s="48"/>
    </row>
    <row r="11" spans="1:19" x14ac:dyDescent="0.2">
      <c r="A11" s="168" t="s">
        <v>177</v>
      </c>
      <c r="B11" s="81">
        <v>1.95</v>
      </c>
      <c r="C11" s="27">
        <v>0.73583600000000005</v>
      </c>
      <c r="D11" s="27">
        <v>26.9085</v>
      </c>
      <c r="E11" s="81">
        <v>1.4348806079500001</v>
      </c>
      <c r="F11" s="81">
        <v>52.471575000000001</v>
      </c>
      <c r="G11" s="29">
        <v>1.2874999999999999E-2</v>
      </c>
      <c r="H11" s="81">
        <v>4.3499999999999996</v>
      </c>
      <c r="I11" s="27">
        <v>0.722804</v>
      </c>
      <c r="J11" s="27">
        <v>26.285399999999999</v>
      </c>
      <c r="K11" s="81">
        <v>3.14419524885</v>
      </c>
      <c r="L11" s="81">
        <v>114.34148999999999</v>
      </c>
      <c r="M11" s="29">
        <v>2.3060000000000001E-2</v>
      </c>
      <c r="N11" s="81">
        <v>1.0185E-2</v>
      </c>
      <c r="O11" s="48"/>
      <c r="P11" s="48"/>
      <c r="Q11" s="48"/>
    </row>
    <row r="12" spans="1:19" x14ac:dyDescent="0.2">
      <c r="A12" s="168" t="s">
        <v>145</v>
      </c>
      <c r="B12" s="81">
        <v>10.845957397999999</v>
      </c>
      <c r="C12" s="27">
        <v>1.3308439999999999</v>
      </c>
      <c r="D12" s="27">
        <v>48.667093000000001</v>
      </c>
      <c r="E12" s="81">
        <v>14.434274688189999</v>
      </c>
      <c r="F12" s="81">
        <v>527.84121736249995</v>
      </c>
      <c r="G12" s="29">
        <v>0.12951699999999999</v>
      </c>
      <c r="H12" s="81">
        <v>11.9294774</v>
      </c>
      <c r="I12" s="27">
        <v>1.314136</v>
      </c>
      <c r="J12" s="27">
        <v>47.789754000000002</v>
      </c>
      <c r="K12" s="81">
        <v>15.676960842270001</v>
      </c>
      <c r="L12" s="81">
        <v>570.10679029456003</v>
      </c>
      <c r="M12" s="29">
        <v>0.114979</v>
      </c>
      <c r="N12" s="81">
        <v>-1.4539E-2</v>
      </c>
      <c r="O12" s="48"/>
      <c r="P12" s="48"/>
      <c r="Q12" s="48"/>
    </row>
    <row r="13" spans="1:19" x14ac:dyDescent="0.2">
      <c r="A13" s="168" t="s">
        <v>125</v>
      </c>
      <c r="B13" s="81">
        <v>1336.45994199711</v>
      </c>
      <c r="C13" s="27">
        <v>2.7345999999999999E-2</v>
      </c>
      <c r="D13" s="27">
        <v>1</v>
      </c>
      <c r="E13" s="81">
        <v>36.54665319451</v>
      </c>
      <c r="F13" s="81">
        <v>1336.45994199711</v>
      </c>
      <c r="G13" s="29">
        <v>0.32792900000000003</v>
      </c>
      <c r="H13" s="81">
        <v>1454.28382471277</v>
      </c>
      <c r="I13" s="27">
        <v>2.7498000000000002E-2</v>
      </c>
      <c r="J13" s="27">
        <v>1</v>
      </c>
      <c r="K13" s="81">
        <v>39.990315782469999</v>
      </c>
      <c r="L13" s="81">
        <v>1454.28382471277</v>
      </c>
      <c r="M13" s="29">
        <v>0.29329899999999998</v>
      </c>
      <c r="N13" s="81">
        <v>-3.4631000000000002E-2</v>
      </c>
      <c r="O13" s="48"/>
      <c r="P13" s="48"/>
      <c r="Q13" s="48"/>
    </row>
    <row r="14" spans="1:19" x14ac:dyDescent="0.2">
      <c r="A14" s="168" t="s">
        <v>59</v>
      </c>
      <c r="B14" s="81">
        <v>133.36910726900001</v>
      </c>
      <c r="C14" s="27">
        <v>7.4819999999999999E-3</v>
      </c>
      <c r="D14" s="27">
        <v>0.27361999999999997</v>
      </c>
      <c r="E14" s="81">
        <v>0.99791775268000005</v>
      </c>
      <c r="F14" s="81">
        <v>36.492455130940002</v>
      </c>
      <c r="G14" s="29">
        <v>8.9540000000000002E-3</v>
      </c>
      <c r="H14" s="81">
        <v>133.369163942</v>
      </c>
      <c r="I14" s="27">
        <v>6.6769999999999998E-3</v>
      </c>
      <c r="J14" s="27">
        <v>0.24281</v>
      </c>
      <c r="K14" s="81">
        <v>0.89048715134</v>
      </c>
      <c r="L14" s="81">
        <v>32.38336669676</v>
      </c>
      <c r="M14" s="29">
        <v>6.5310000000000003E-3</v>
      </c>
      <c r="N14" s="81">
        <v>-2.4229999999999998E-3</v>
      </c>
      <c r="O14" s="48"/>
      <c r="P14" s="48"/>
      <c r="Q14" s="48"/>
    </row>
    <row r="15" spans="1:19" x14ac:dyDescent="0.2">
      <c r="B15" s="64"/>
      <c r="C15" s="31"/>
      <c r="D15" s="31"/>
      <c r="E15" s="64"/>
      <c r="F15" s="64"/>
      <c r="G15" s="35"/>
      <c r="H15" s="64"/>
      <c r="I15" s="31"/>
      <c r="J15" s="31"/>
      <c r="K15" s="64"/>
      <c r="L15" s="64"/>
      <c r="M15" s="35"/>
      <c r="N15" s="64"/>
      <c r="O15" s="48"/>
      <c r="P15" s="48"/>
      <c r="Q15" s="48"/>
    </row>
    <row r="16" spans="1:19" x14ac:dyDescent="0.2">
      <c r="B16" s="64"/>
      <c r="C16" s="31"/>
      <c r="D16" s="31"/>
      <c r="E16" s="64"/>
      <c r="F16" s="64"/>
      <c r="G16" s="35"/>
      <c r="H16" s="64"/>
      <c r="I16" s="31"/>
      <c r="J16" s="31"/>
      <c r="K16" s="64"/>
      <c r="L16" s="64"/>
      <c r="M16" s="35"/>
      <c r="N16" s="64"/>
      <c r="O16" s="48"/>
      <c r="P16" s="48"/>
      <c r="Q16" s="48"/>
    </row>
    <row r="17" spans="1:19" x14ac:dyDescent="0.2">
      <c r="B17" s="64"/>
      <c r="C17" s="31"/>
      <c r="D17" s="31"/>
      <c r="E17" s="64"/>
      <c r="F17" s="64"/>
      <c r="G17" s="35"/>
      <c r="H17" s="64"/>
      <c r="I17" s="31"/>
      <c r="J17" s="31"/>
      <c r="K17" s="64"/>
      <c r="L17" s="64"/>
      <c r="M17" s="35"/>
      <c r="N17" s="64"/>
      <c r="O17" s="48"/>
      <c r="P17" s="48"/>
      <c r="Q17" s="48"/>
    </row>
    <row r="18" spans="1:19" x14ac:dyDescent="0.2">
      <c r="B18" s="64"/>
      <c r="C18" s="31"/>
      <c r="D18" s="31"/>
      <c r="E18" s="64"/>
      <c r="F18" s="64"/>
      <c r="G18" s="35"/>
      <c r="H18" s="64"/>
      <c r="I18" s="31"/>
      <c r="J18" s="31"/>
      <c r="K18" s="64"/>
      <c r="L18" s="64"/>
      <c r="M18" s="35"/>
      <c r="N18" s="64"/>
      <c r="O18" s="48"/>
      <c r="P18" s="48"/>
      <c r="Q18" s="48"/>
    </row>
    <row r="19" spans="1:19" x14ac:dyDescent="0.2">
      <c r="B19" s="64"/>
      <c r="C19" s="31"/>
      <c r="D19" s="31"/>
      <c r="E19" s="64"/>
      <c r="F19" s="64"/>
      <c r="G19" s="35"/>
      <c r="H19" s="64"/>
      <c r="I19" s="31"/>
      <c r="J19" s="31"/>
      <c r="K19" s="64"/>
      <c r="L19" s="64"/>
      <c r="M19" s="35"/>
      <c r="N19" s="64"/>
      <c r="O19" s="48"/>
      <c r="P19" s="48"/>
      <c r="Q19" s="48"/>
    </row>
    <row r="20" spans="1:19" x14ac:dyDescent="0.2">
      <c r="B20" s="64"/>
      <c r="C20" s="31"/>
      <c r="D20" s="31"/>
      <c r="E20" s="64"/>
      <c r="F20" s="64"/>
      <c r="G20" s="35"/>
      <c r="H20" s="64"/>
      <c r="I20" s="31"/>
      <c r="J20" s="31"/>
      <c r="K20" s="64"/>
      <c r="L20" s="64"/>
      <c r="M20" s="35"/>
      <c r="N20" s="64"/>
      <c r="O20" s="48"/>
      <c r="P20" s="48"/>
      <c r="Q20" s="48"/>
    </row>
    <row r="21" spans="1:19" x14ac:dyDescent="0.2">
      <c r="B21" s="64"/>
      <c r="C21" s="31"/>
      <c r="D21" s="31"/>
      <c r="E21" s="64"/>
      <c r="F21" s="64"/>
      <c r="G21" s="35"/>
      <c r="H21" s="64"/>
      <c r="I21" s="31"/>
      <c r="J21" s="31"/>
      <c r="K21" s="64"/>
      <c r="L21" s="64"/>
      <c r="M21" s="35"/>
      <c r="N21" s="64"/>
      <c r="O21" s="48"/>
      <c r="P21" s="48"/>
      <c r="Q21" s="48"/>
    </row>
    <row r="22" spans="1:19" x14ac:dyDescent="0.2">
      <c r="B22" s="64"/>
      <c r="C22" s="31"/>
      <c r="D22" s="31"/>
      <c r="E22" s="64"/>
      <c r="F22" s="64"/>
      <c r="G22" s="35"/>
      <c r="H22" s="64"/>
      <c r="I22" s="31"/>
      <c r="J22" s="31"/>
      <c r="K22" s="64"/>
      <c r="L22" s="64"/>
      <c r="M22" s="35"/>
      <c r="N22" s="64"/>
      <c r="O22" s="48"/>
      <c r="P22" s="48"/>
      <c r="Q22" s="48"/>
    </row>
    <row r="23" spans="1:19" x14ac:dyDescent="0.2">
      <c r="B23" s="64"/>
      <c r="C23" s="31"/>
      <c r="D23" s="31"/>
      <c r="E23" s="64"/>
      <c r="F23" s="64"/>
      <c r="G23" s="35"/>
      <c r="H23" s="64"/>
      <c r="I23" s="31"/>
      <c r="J23" s="31"/>
      <c r="K23" s="64"/>
      <c r="L23" s="64"/>
      <c r="M23" s="35"/>
      <c r="N23" s="224" t="e">
        <f>VALVAL</f>
        <v>#REF!</v>
      </c>
      <c r="O23" s="48"/>
      <c r="P23" s="48"/>
      <c r="Q23" s="48"/>
    </row>
    <row r="24" spans="1:19" x14ac:dyDescent="0.2">
      <c r="A24" s="93"/>
      <c r="B24" s="254">
        <v>44926</v>
      </c>
      <c r="C24" s="255"/>
      <c r="D24" s="255"/>
      <c r="E24" s="255"/>
      <c r="F24" s="255"/>
      <c r="G24" s="256"/>
      <c r="H24" s="254">
        <v>45230</v>
      </c>
      <c r="I24" s="255"/>
      <c r="J24" s="255"/>
      <c r="K24" s="255"/>
      <c r="L24" s="255"/>
      <c r="M24" s="256"/>
      <c r="N24" s="108"/>
      <c r="O24" s="187"/>
      <c r="P24" s="187"/>
      <c r="Q24" s="187"/>
      <c r="R24" s="187"/>
      <c r="S24" s="187"/>
    </row>
    <row r="25" spans="1:19" s="141" customFormat="1" x14ac:dyDescent="0.2">
      <c r="A25" s="198"/>
      <c r="B25" s="114" t="s">
        <v>8</v>
      </c>
      <c r="C25" s="67" t="s">
        <v>175</v>
      </c>
      <c r="D25" s="67" t="s">
        <v>200</v>
      </c>
      <c r="E25" s="114" t="s">
        <v>163</v>
      </c>
      <c r="F25" s="114" t="s">
        <v>165</v>
      </c>
      <c r="G25" s="70" t="s">
        <v>188</v>
      </c>
      <c r="H25" s="114" t="s">
        <v>8</v>
      </c>
      <c r="I25" s="67" t="s">
        <v>175</v>
      </c>
      <c r="J25" s="67" t="s">
        <v>200</v>
      </c>
      <c r="K25" s="114" t="s">
        <v>163</v>
      </c>
      <c r="L25" s="114" t="s">
        <v>165</v>
      </c>
      <c r="M25" s="70" t="s">
        <v>188</v>
      </c>
      <c r="N25" s="114" t="s">
        <v>61</v>
      </c>
      <c r="O25" s="135"/>
      <c r="P25" s="135"/>
      <c r="Q25" s="135"/>
    </row>
    <row r="26" spans="1:19" s="244" customFormat="1" ht="15" x14ac:dyDescent="0.25">
      <c r="A26" s="82" t="s">
        <v>141</v>
      </c>
      <c r="B26" s="136">
        <f t="shared" ref="B26:N26" si="2">B$27+B$35</f>
        <v>1539.1472780574002</v>
      </c>
      <c r="C26" s="112">
        <f t="shared" si="2"/>
        <v>8.7933450000000004</v>
      </c>
      <c r="D26" s="112">
        <f t="shared" si="2"/>
        <v>321.56030599999997</v>
      </c>
      <c r="E26" s="136">
        <f t="shared" si="2"/>
        <v>111.44670722129001</v>
      </c>
      <c r="F26" s="136">
        <f t="shared" si="2"/>
        <v>4075.4500576791602</v>
      </c>
      <c r="G26" s="96">
        <f t="shared" si="2"/>
        <v>0.99999899999999997</v>
      </c>
      <c r="H26" s="136">
        <f t="shared" si="2"/>
        <v>1678.2164199261101</v>
      </c>
      <c r="I26" s="112">
        <f t="shared" si="2"/>
        <v>8.747598</v>
      </c>
      <c r="J26" s="112">
        <f t="shared" si="2"/>
        <v>318.11431800000003</v>
      </c>
      <c r="K26" s="136">
        <f t="shared" si="2"/>
        <v>136.34669660982999</v>
      </c>
      <c r="L26" s="136">
        <f t="shared" si="2"/>
        <v>4958.3703342402205</v>
      </c>
      <c r="M26" s="96">
        <f t="shared" si="2"/>
        <v>1.0000009999999997</v>
      </c>
      <c r="N26" s="136">
        <f t="shared" si="2"/>
        <v>-1.0000000000010001E-6</v>
      </c>
      <c r="O26" s="239"/>
      <c r="P26" s="239"/>
      <c r="Q26" s="239"/>
    </row>
    <row r="27" spans="1:19" s="158" customFormat="1" ht="15" x14ac:dyDescent="0.25">
      <c r="A27" s="105" t="s">
        <v>155</v>
      </c>
      <c r="B27" s="180">
        <f t="shared" ref="B27:N27" si="3">SUM(B$28:B$34)</f>
        <v>1474.9321949886203</v>
      </c>
      <c r="C27" s="153">
        <f t="shared" si="3"/>
        <v>5.3700060000000001</v>
      </c>
      <c r="D27" s="153">
        <f t="shared" si="3"/>
        <v>196.37361300000001</v>
      </c>
      <c r="E27" s="180">
        <f t="shared" si="3"/>
        <v>101.59354286955001</v>
      </c>
      <c r="F27" s="180">
        <f t="shared" si="3"/>
        <v>3715.1336317660903</v>
      </c>
      <c r="G27" s="157">
        <f t="shared" si="3"/>
        <v>0.91158799999999995</v>
      </c>
      <c r="H27" s="180">
        <f t="shared" si="3"/>
        <v>1616.6757529542601</v>
      </c>
      <c r="I27" s="153">
        <f t="shared" si="3"/>
        <v>5.3455639999999995</v>
      </c>
      <c r="J27" s="153">
        <f t="shared" si="3"/>
        <v>194.396264</v>
      </c>
      <c r="K27" s="180">
        <f t="shared" si="3"/>
        <v>127.54447488292999</v>
      </c>
      <c r="L27" s="180">
        <f t="shared" si="3"/>
        <v>4638.2696191427303</v>
      </c>
      <c r="M27" s="157">
        <f t="shared" si="3"/>
        <v>0.9354429999999998</v>
      </c>
      <c r="N27" s="180">
        <f t="shared" si="3"/>
        <v>2.3852999999999999E-2</v>
      </c>
      <c r="O27" s="147"/>
      <c r="P27" s="147"/>
      <c r="Q27" s="147"/>
    </row>
    <row r="28" spans="1:19" s="176" customFormat="1" outlineLevel="1" x14ac:dyDescent="0.2">
      <c r="A28" s="138" t="s">
        <v>205</v>
      </c>
      <c r="B28" s="7">
        <v>1.837237848E-2</v>
      </c>
      <c r="C28" s="230">
        <v>1.203349</v>
      </c>
      <c r="D28" s="230">
        <v>44.004800000000003</v>
      </c>
      <c r="E28" s="7">
        <v>2.210838918E-2</v>
      </c>
      <c r="F28" s="7">
        <v>0.80847284054000002</v>
      </c>
      <c r="G28" s="234">
        <v>1.9799999999999999E-4</v>
      </c>
      <c r="H28" s="7">
        <v>1.837237848E-2</v>
      </c>
      <c r="I28" s="230">
        <v>1.2140489999999999</v>
      </c>
      <c r="J28" s="230">
        <v>44.15</v>
      </c>
      <c r="K28" s="7">
        <v>2.2304975540000001E-2</v>
      </c>
      <c r="L28" s="7">
        <v>0.81114050988999997</v>
      </c>
      <c r="M28" s="234">
        <v>1.64E-4</v>
      </c>
      <c r="N28" s="7">
        <v>-3.4999999999999997E-5</v>
      </c>
      <c r="O28" s="166"/>
      <c r="P28" s="166"/>
      <c r="Q28" s="166"/>
    </row>
    <row r="29" spans="1:19" outlineLevel="1" x14ac:dyDescent="0.2">
      <c r="A29" s="125" t="s">
        <v>153</v>
      </c>
      <c r="B29" s="81">
        <v>29.958594855120001</v>
      </c>
      <c r="C29" s="27">
        <v>1</v>
      </c>
      <c r="D29" s="27">
        <v>36.568600000000004</v>
      </c>
      <c r="E29" s="81">
        <v>29.958594855120001</v>
      </c>
      <c r="F29" s="81">
        <v>1095.54387181895</v>
      </c>
      <c r="G29" s="29">
        <v>0.26881500000000003</v>
      </c>
      <c r="H29" s="81">
        <v>31.822202118450001</v>
      </c>
      <c r="I29" s="27">
        <v>1</v>
      </c>
      <c r="J29" s="27">
        <v>36.365900000000003</v>
      </c>
      <c r="K29" s="81">
        <v>31.822202118450001</v>
      </c>
      <c r="L29" s="81">
        <v>1157.2430200193601</v>
      </c>
      <c r="M29" s="29">
        <v>0.23339199999999999</v>
      </c>
      <c r="N29" s="81">
        <v>-3.5423999999999997E-2</v>
      </c>
      <c r="O29" s="48"/>
      <c r="P29" s="48"/>
      <c r="Q29" s="48"/>
    </row>
    <row r="30" spans="1:19" outlineLevel="1" x14ac:dyDescent="0.2">
      <c r="A30" s="125" t="s">
        <v>85</v>
      </c>
      <c r="B30" s="81">
        <v>22.14619604228</v>
      </c>
      <c r="C30" s="27">
        <v>1.0651489999999999</v>
      </c>
      <c r="D30" s="27">
        <v>38.951000000000001</v>
      </c>
      <c r="E30" s="81">
        <v>23.588993892160001</v>
      </c>
      <c r="F30" s="81">
        <v>862.61648204287997</v>
      </c>
      <c r="G30" s="29">
        <v>0.21166199999999999</v>
      </c>
      <c r="H30" s="81">
        <v>37.595087796450002</v>
      </c>
      <c r="I30" s="27">
        <v>1.0604</v>
      </c>
      <c r="J30" s="27">
        <v>38.562399999999997</v>
      </c>
      <c r="K30" s="81">
        <v>39.865830727240002</v>
      </c>
      <c r="L30" s="81">
        <v>1449.7568136418099</v>
      </c>
      <c r="M30" s="29">
        <v>0.29238599999999998</v>
      </c>
      <c r="N30" s="81">
        <v>8.0724000000000004E-2</v>
      </c>
      <c r="O30" s="48"/>
      <c r="P30" s="48"/>
      <c r="Q30" s="48"/>
    </row>
    <row r="31" spans="1:19" outlineLevel="1" x14ac:dyDescent="0.2">
      <c r="A31" s="125" t="s">
        <v>177</v>
      </c>
      <c r="B31" s="81">
        <v>1.95</v>
      </c>
      <c r="C31" s="27">
        <v>0.73583600000000005</v>
      </c>
      <c r="D31" s="27">
        <v>26.9085</v>
      </c>
      <c r="E31" s="81">
        <v>1.4348806079500001</v>
      </c>
      <c r="F31" s="81">
        <v>52.471575000000001</v>
      </c>
      <c r="G31" s="29">
        <v>1.2874999999999999E-2</v>
      </c>
      <c r="H31" s="81">
        <v>4.3499999999999996</v>
      </c>
      <c r="I31" s="27">
        <v>0.722804</v>
      </c>
      <c r="J31" s="27">
        <v>26.285399999999999</v>
      </c>
      <c r="K31" s="81">
        <v>3.14419524885</v>
      </c>
      <c r="L31" s="81">
        <v>114.34148999999999</v>
      </c>
      <c r="M31" s="29">
        <v>2.3060000000000001E-2</v>
      </c>
      <c r="N31" s="81">
        <v>1.0185E-2</v>
      </c>
      <c r="O31" s="48"/>
      <c r="P31" s="48"/>
      <c r="Q31" s="48"/>
    </row>
    <row r="32" spans="1:19" outlineLevel="1" x14ac:dyDescent="0.2">
      <c r="A32" s="125" t="s">
        <v>145</v>
      </c>
      <c r="B32" s="81">
        <v>7.9658906509999996</v>
      </c>
      <c r="C32" s="27">
        <v>1.3308439999999999</v>
      </c>
      <c r="D32" s="27">
        <v>48.667093000000001</v>
      </c>
      <c r="E32" s="81">
        <v>10.601355839169999</v>
      </c>
      <c r="F32" s="81">
        <v>387.67674114004001</v>
      </c>
      <c r="G32" s="29">
        <v>9.5125000000000001E-2</v>
      </c>
      <c r="H32" s="81">
        <v>10.134972318000001</v>
      </c>
      <c r="I32" s="27">
        <v>1.314136</v>
      </c>
      <c r="J32" s="27">
        <v>47.789754000000002</v>
      </c>
      <c r="K32" s="81">
        <v>13.318736340179999</v>
      </c>
      <c r="L32" s="81">
        <v>484.34783387403002</v>
      </c>
      <c r="M32" s="29">
        <v>9.7683000000000006E-2</v>
      </c>
      <c r="N32" s="81">
        <v>2.5579999999999999E-3</v>
      </c>
      <c r="O32" s="48"/>
      <c r="P32" s="48"/>
      <c r="Q32" s="48"/>
    </row>
    <row r="33" spans="1:17" outlineLevel="1" x14ac:dyDescent="0.2">
      <c r="A33" s="125" t="s">
        <v>125</v>
      </c>
      <c r="B33" s="81">
        <v>1279.5240337927401</v>
      </c>
      <c r="C33" s="27">
        <v>2.7345999999999999E-2</v>
      </c>
      <c r="D33" s="27">
        <v>1</v>
      </c>
      <c r="E33" s="81">
        <v>34.989691533289999</v>
      </c>
      <c r="F33" s="81">
        <v>1279.5240337927401</v>
      </c>
      <c r="G33" s="29">
        <v>0.31395899999999999</v>
      </c>
      <c r="H33" s="81">
        <v>1399.3859544008801</v>
      </c>
      <c r="I33" s="27">
        <v>2.7498000000000002E-2</v>
      </c>
      <c r="J33" s="27">
        <v>1</v>
      </c>
      <c r="K33" s="81">
        <v>38.480718321330002</v>
      </c>
      <c r="L33" s="81">
        <v>1399.3859544008801</v>
      </c>
      <c r="M33" s="29">
        <v>0.28222700000000001</v>
      </c>
      <c r="N33" s="81">
        <v>-3.1732000000000003E-2</v>
      </c>
      <c r="O33" s="48"/>
      <c r="P33" s="48"/>
      <c r="Q33" s="48"/>
    </row>
    <row r="34" spans="1:17" outlineLevel="1" x14ac:dyDescent="0.2">
      <c r="A34" s="125" t="s">
        <v>59</v>
      </c>
      <c r="B34" s="81">
        <v>133.36910726900001</v>
      </c>
      <c r="C34" s="27">
        <v>7.4819999999999999E-3</v>
      </c>
      <c r="D34" s="27">
        <v>0.27361999999999997</v>
      </c>
      <c r="E34" s="81">
        <v>0.99791775268000005</v>
      </c>
      <c r="F34" s="81">
        <v>36.492455130940002</v>
      </c>
      <c r="G34" s="29">
        <v>8.9540000000000002E-3</v>
      </c>
      <c r="H34" s="81">
        <v>133.369163942</v>
      </c>
      <c r="I34" s="27">
        <v>6.6769999999999998E-3</v>
      </c>
      <c r="J34" s="27">
        <v>0.24281</v>
      </c>
      <c r="K34" s="81">
        <v>0.89048715134</v>
      </c>
      <c r="L34" s="81">
        <v>32.38336669676</v>
      </c>
      <c r="M34" s="29">
        <v>6.5310000000000003E-3</v>
      </c>
      <c r="N34" s="81">
        <v>-2.4229999999999998E-3</v>
      </c>
      <c r="O34" s="48"/>
      <c r="P34" s="48"/>
      <c r="Q34" s="48"/>
    </row>
    <row r="35" spans="1:17" ht="15" x14ac:dyDescent="0.25">
      <c r="A35" s="150" t="s">
        <v>55</v>
      </c>
      <c r="B35" s="63">
        <f t="shared" ref="B35:N35" si="4">SUM(B$36:B$39)</f>
        <v>64.215083068780004</v>
      </c>
      <c r="C35" s="15">
        <f t="shared" si="4"/>
        <v>3.4233389999999999</v>
      </c>
      <c r="D35" s="15">
        <f t="shared" si="4"/>
        <v>125.18669299999999</v>
      </c>
      <c r="E35" s="63">
        <f t="shared" si="4"/>
        <v>9.8531643517399985</v>
      </c>
      <c r="F35" s="63">
        <f t="shared" si="4"/>
        <v>360.31642591306996</v>
      </c>
      <c r="G35" s="17">
        <f t="shared" si="4"/>
        <v>8.8411000000000003E-2</v>
      </c>
      <c r="H35" s="63">
        <f t="shared" si="4"/>
        <v>61.540666971850001</v>
      </c>
      <c r="I35" s="15">
        <f t="shared" si="4"/>
        <v>3.402034</v>
      </c>
      <c r="J35" s="15">
        <f t="shared" si="4"/>
        <v>123.71805400000001</v>
      </c>
      <c r="K35" s="63">
        <f t="shared" si="4"/>
        <v>8.8022217269000009</v>
      </c>
      <c r="L35" s="63">
        <f t="shared" si="4"/>
        <v>320.10071509749002</v>
      </c>
      <c r="M35" s="17">
        <f t="shared" si="4"/>
        <v>6.4558000000000004E-2</v>
      </c>
      <c r="N35" s="63">
        <f t="shared" si="4"/>
        <v>-2.3854E-2</v>
      </c>
      <c r="O35" s="48"/>
      <c r="P35" s="48"/>
      <c r="Q35" s="48"/>
    </row>
    <row r="36" spans="1:17" outlineLevel="1" x14ac:dyDescent="0.2">
      <c r="A36" s="125" t="s">
        <v>153</v>
      </c>
      <c r="B36" s="81">
        <v>3.41404415506</v>
      </c>
      <c r="C36" s="27">
        <v>1</v>
      </c>
      <c r="D36" s="27">
        <v>36.568600000000004</v>
      </c>
      <c r="E36" s="81">
        <v>3.41404415506</v>
      </c>
      <c r="F36" s="81">
        <v>124.84681508874</v>
      </c>
      <c r="G36" s="29">
        <v>3.0634000000000002E-2</v>
      </c>
      <c r="H36" s="81">
        <v>3.4226591308200001</v>
      </c>
      <c r="I36" s="27">
        <v>1</v>
      </c>
      <c r="J36" s="27">
        <v>36.365900000000003</v>
      </c>
      <c r="K36" s="81">
        <v>3.4226591308200001</v>
      </c>
      <c r="L36" s="81">
        <v>124.46807968549</v>
      </c>
      <c r="M36" s="29">
        <v>2.5103E-2</v>
      </c>
      <c r="N36" s="81">
        <v>-5.5310000000000003E-3</v>
      </c>
      <c r="O36" s="48"/>
      <c r="P36" s="48"/>
      <c r="Q36" s="48"/>
    </row>
    <row r="37" spans="1:17" outlineLevel="1" x14ac:dyDescent="0.2">
      <c r="A37" s="125" t="s">
        <v>85</v>
      </c>
      <c r="B37" s="81">
        <v>0.98506396235000004</v>
      </c>
      <c r="C37" s="27">
        <v>1.0651489999999999</v>
      </c>
      <c r="D37" s="27">
        <v>38.951000000000001</v>
      </c>
      <c r="E37" s="81">
        <v>1.04923968644</v>
      </c>
      <c r="F37" s="81">
        <v>38.3692263975</v>
      </c>
      <c r="G37" s="29">
        <v>9.4149999999999998E-3</v>
      </c>
      <c r="H37" s="81">
        <v>1.4256324471399999</v>
      </c>
      <c r="I37" s="27">
        <v>1.0604</v>
      </c>
      <c r="J37" s="27">
        <v>38.562399999999997</v>
      </c>
      <c r="K37" s="81">
        <v>1.51174063285</v>
      </c>
      <c r="L37" s="81">
        <v>54.975808679579998</v>
      </c>
      <c r="M37" s="29">
        <v>1.1087E-2</v>
      </c>
      <c r="N37" s="81">
        <v>1.673E-3</v>
      </c>
      <c r="O37" s="48"/>
      <c r="P37" s="48"/>
      <c r="Q37" s="48"/>
    </row>
    <row r="38" spans="1:17" outlineLevel="1" x14ac:dyDescent="0.2">
      <c r="A38" s="125" t="s">
        <v>145</v>
      </c>
      <c r="B38" s="81">
        <v>2.8800667469999999</v>
      </c>
      <c r="C38" s="27">
        <v>1.3308439999999999</v>
      </c>
      <c r="D38" s="27">
        <v>48.667093000000001</v>
      </c>
      <c r="E38" s="81">
        <v>3.8329188490199999</v>
      </c>
      <c r="F38" s="81">
        <v>140.16447622246</v>
      </c>
      <c r="G38" s="29">
        <v>3.4391999999999999E-2</v>
      </c>
      <c r="H38" s="81">
        <v>1.7945050819999999</v>
      </c>
      <c r="I38" s="27">
        <v>1.314136</v>
      </c>
      <c r="J38" s="27">
        <v>47.789754000000002</v>
      </c>
      <c r="K38" s="81">
        <v>2.3582245020900001</v>
      </c>
      <c r="L38" s="81">
        <v>85.758956420529998</v>
      </c>
      <c r="M38" s="29">
        <v>1.7295999999999999E-2</v>
      </c>
      <c r="N38" s="81">
        <v>-1.7097000000000001E-2</v>
      </c>
      <c r="O38" s="48"/>
      <c r="P38" s="48"/>
      <c r="Q38" s="48"/>
    </row>
    <row r="39" spans="1:17" outlineLevel="1" x14ac:dyDescent="0.2">
      <c r="A39" s="125" t="s">
        <v>125</v>
      </c>
      <c r="B39" s="81">
        <v>56.935908204370001</v>
      </c>
      <c r="C39" s="27">
        <v>2.7345999999999999E-2</v>
      </c>
      <c r="D39" s="27">
        <v>1</v>
      </c>
      <c r="E39" s="81">
        <v>1.5569616612199999</v>
      </c>
      <c r="F39" s="81">
        <v>56.935908204370001</v>
      </c>
      <c r="G39" s="29">
        <v>1.397E-2</v>
      </c>
      <c r="H39" s="81">
        <v>54.897870311890003</v>
      </c>
      <c r="I39" s="27">
        <v>2.7498000000000002E-2</v>
      </c>
      <c r="J39" s="27">
        <v>1</v>
      </c>
      <c r="K39" s="81">
        <v>1.50959746114</v>
      </c>
      <c r="L39" s="81">
        <v>54.897870311890003</v>
      </c>
      <c r="M39" s="29">
        <v>1.1072E-2</v>
      </c>
      <c r="N39" s="81">
        <v>-2.8990000000000001E-3</v>
      </c>
      <c r="O39" s="48"/>
      <c r="P39" s="48"/>
      <c r="Q39" s="48"/>
    </row>
    <row r="40" spans="1:17" x14ac:dyDescent="0.2">
      <c r="B40" s="64"/>
      <c r="C40" s="31"/>
      <c r="D40" s="31"/>
      <c r="E40" s="64"/>
      <c r="F40" s="64"/>
      <c r="G40" s="35"/>
      <c r="H40" s="64"/>
      <c r="I40" s="31"/>
      <c r="J40" s="31"/>
      <c r="K40" s="64"/>
      <c r="L40" s="64"/>
      <c r="M40" s="35"/>
      <c r="N40" s="64"/>
      <c r="O40" s="48"/>
      <c r="P40" s="48"/>
      <c r="Q40" s="48"/>
    </row>
    <row r="41" spans="1:17" x14ac:dyDescent="0.2">
      <c r="B41" s="64"/>
      <c r="C41" s="31"/>
      <c r="D41" s="31"/>
      <c r="E41" s="64"/>
      <c r="F41" s="64"/>
      <c r="G41" s="35"/>
      <c r="H41" s="64"/>
      <c r="I41" s="31"/>
      <c r="J41" s="31"/>
      <c r="K41" s="64"/>
      <c r="L41" s="64"/>
      <c r="M41" s="35"/>
      <c r="N41" s="64"/>
      <c r="O41" s="48"/>
      <c r="P41" s="48"/>
      <c r="Q41" s="48"/>
    </row>
    <row r="42" spans="1:17" x14ac:dyDescent="0.2">
      <c r="B42" s="64"/>
      <c r="C42" s="31"/>
      <c r="D42" s="31"/>
      <c r="E42" s="64"/>
      <c r="F42" s="64"/>
      <c r="G42" s="35"/>
      <c r="H42" s="64"/>
      <c r="I42" s="31"/>
      <c r="J42" s="31"/>
      <c r="K42" s="64"/>
      <c r="L42" s="64"/>
      <c r="M42" s="35"/>
      <c r="N42" s="64"/>
      <c r="O42" s="48"/>
      <c r="P42" s="48"/>
      <c r="Q42" s="48"/>
    </row>
    <row r="43" spans="1:17" x14ac:dyDescent="0.2">
      <c r="B43" s="64"/>
      <c r="C43" s="31"/>
      <c r="D43" s="31"/>
      <c r="E43" s="64"/>
      <c r="F43" s="64"/>
      <c r="G43" s="35"/>
      <c r="H43" s="64"/>
      <c r="I43" s="31"/>
      <c r="J43" s="31"/>
      <c r="K43" s="64"/>
      <c r="L43" s="64"/>
      <c r="M43" s="35"/>
      <c r="N43" s="64"/>
      <c r="O43" s="48"/>
      <c r="P43" s="48"/>
      <c r="Q43" s="48"/>
    </row>
    <row r="44" spans="1:17" x14ac:dyDescent="0.2">
      <c r="B44" s="64"/>
      <c r="C44" s="31"/>
      <c r="D44" s="31"/>
      <c r="E44" s="64"/>
      <c r="F44" s="64"/>
      <c r="G44" s="35"/>
      <c r="H44" s="64"/>
      <c r="I44" s="31"/>
      <c r="J44" s="31"/>
      <c r="K44" s="64"/>
      <c r="L44" s="64"/>
      <c r="M44" s="35"/>
      <c r="N44" s="64"/>
      <c r="O44" s="48"/>
      <c r="P44" s="48"/>
      <c r="Q44" s="48"/>
    </row>
    <row r="45" spans="1:17" x14ac:dyDescent="0.2">
      <c r="B45" s="64"/>
      <c r="C45" s="31"/>
      <c r="D45" s="31"/>
      <c r="E45" s="64"/>
      <c r="F45" s="64"/>
      <c r="G45" s="35"/>
      <c r="H45" s="64"/>
      <c r="I45" s="31"/>
      <c r="J45" s="31"/>
      <c r="K45" s="64"/>
      <c r="L45" s="64"/>
      <c r="M45" s="35"/>
      <c r="N45" s="64"/>
      <c r="O45" s="48"/>
      <c r="P45" s="48"/>
      <c r="Q45" s="48"/>
    </row>
    <row r="46" spans="1:17" x14ac:dyDescent="0.2">
      <c r="B46" s="64"/>
      <c r="C46" s="31"/>
      <c r="D46" s="31"/>
      <c r="E46" s="64"/>
      <c r="F46" s="64"/>
      <c r="G46" s="35"/>
      <c r="H46" s="64"/>
      <c r="I46" s="31"/>
      <c r="J46" s="31"/>
      <c r="K46" s="64"/>
      <c r="L46" s="64"/>
      <c r="M46" s="35"/>
      <c r="N46" s="64"/>
      <c r="O46" s="48"/>
      <c r="P46" s="48"/>
      <c r="Q46" s="48"/>
    </row>
    <row r="47" spans="1:17" x14ac:dyDescent="0.2">
      <c r="B47" s="64"/>
      <c r="C47" s="31"/>
      <c r="D47" s="31"/>
      <c r="E47" s="64"/>
      <c r="F47" s="64"/>
      <c r="G47" s="35"/>
      <c r="H47" s="64"/>
      <c r="I47" s="31"/>
      <c r="J47" s="31"/>
      <c r="K47" s="64"/>
      <c r="L47" s="64"/>
      <c r="M47" s="35"/>
      <c r="N47" s="64"/>
      <c r="O47" s="48"/>
      <c r="P47" s="48"/>
      <c r="Q47" s="48"/>
    </row>
    <row r="48" spans="1:17" x14ac:dyDescent="0.2">
      <c r="B48" s="64"/>
      <c r="C48" s="31"/>
      <c r="D48" s="31"/>
      <c r="E48" s="64"/>
      <c r="F48" s="64"/>
      <c r="G48" s="35"/>
      <c r="H48" s="64"/>
      <c r="I48" s="31"/>
      <c r="J48" s="31"/>
      <c r="K48" s="64"/>
      <c r="L48" s="64"/>
      <c r="M48" s="35"/>
      <c r="N48" s="64"/>
      <c r="O48" s="48"/>
      <c r="P48" s="48"/>
      <c r="Q48" s="48"/>
    </row>
    <row r="49" spans="2:17" x14ac:dyDescent="0.2">
      <c r="B49" s="64"/>
      <c r="C49" s="31"/>
      <c r="D49" s="31"/>
      <c r="E49" s="64"/>
      <c r="F49" s="64"/>
      <c r="G49" s="35"/>
      <c r="H49" s="64"/>
      <c r="I49" s="31"/>
      <c r="J49" s="31"/>
      <c r="K49" s="64"/>
      <c r="L49" s="64"/>
      <c r="M49" s="35"/>
      <c r="N49" s="64"/>
      <c r="O49" s="48"/>
      <c r="P49" s="48"/>
      <c r="Q49" s="48"/>
    </row>
    <row r="50" spans="2:17" x14ac:dyDescent="0.2">
      <c r="B50" s="64"/>
      <c r="C50" s="31"/>
      <c r="D50" s="31"/>
      <c r="E50" s="64"/>
      <c r="F50" s="64"/>
      <c r="G50" s="35"/>
      <c r="H50" s="64"/>
      <c r="I50" s="31"/>
      <c r="J50" s="31"/>
      <c r="K50" s="64"/>
      <c r="L50" s="64"/>
      <c r="M50" s="35"/>
      <c r="N50" s="64"/>
      <c r="O50" s="48"/>
      <c r="P50" s="48"/>
      <c r="Q50" s="48"/>
    </row>
    <row r="51" spans="2:17" x14ac:dyDescent="0.2">
      <c r="B51" s="64"/>
      <c r="C51" s="31"/>
      <c r="D51" s="31"/>
      <c r="E51" s="64"/>
      <c r="F51" s="64"/>
      <c r="G51" s="35"/>
      <c r="H51" s="64"/>
      <c r="I51" s="31"/>
      <c r="J51" s="31"/>
      <c r="K51" s="64"/>
      <c r="L51" s="64"/>
      <c r="M51" s="35"/>
      <c r="N51" s="64"/>
      <c r="O51" s="48"/>
      <c r="P51" s="48"/>
      <c r="Q51" s="48"/>
    </row>
    <row r="52" spans="2:17" x14ac:dyDescent="0.2">
      <c r="B52" s="64"/>
      <c r="C52" s="31"/>
      <c r="D52" s="31"/>
      <c r="E52" s="64"/>
      <c r="F52" s="64"/>
      <c r="G52" s="35"/>
      <c r="H52" s="64"/>
      <c r="I52" s="31"/>
      <c r="J52" s="31"/>
      <c r="K52" s="64"/>
      <c r="L52" s="64"/>
      <c r="M52" s="35"/>
      <c r="N52" s="64"/>
      <c r="O52" s="48"/>
      <c r="P52" s="48"/>
      <c r="Q52" s="48"/>
    </row>
    <row r="53" spans="2:17" x14ac:dyDescent="0.2">
      <c r="B53" s="64"/>
      <c r="C53" s="31"/>
      <c r="D53" s="31"/>
      <c r="E53" s="64"/>
      <c r="F53" s="64"/>
      <c r="G53" s="35"/>
      <c r="H53" s="64"/>
      <c r="I53" s="31"/>
      <c r="J53" s="31"/>
      <c r="K53" s="64"/>
      <c r="L53" s="64"/>
      <c r="M53" s="35"/>
      <c r="N53" s="64"/>
      <c r="O53" s="48"/>
      <c r="P53" s="48"/>
      <c r="Q53" s="48"/>
    </row>
    <row r="54" spans="2:17" x14ac:dyDescent="0.2">
      <c r="B54" s="64"/>
      <c r="C54" s="31"/>
      <c r="D54" s="31"/>
      <c r="E54" s="64"/>
      <c r="F54" s="64"/>
      <c r="G54" s="35"/>
      <c r="H54" s="64"/>
      <c r="I54" s="31"/>
      <c r="J54" s="31"/>
      <c r="K54" s="64"/>
      <c r="L54" s="64"/>
      <c r="M54" s="35"/>
      <c r="N54" s="64"/>
      <c r="O54" s="48"/>
      <c r="P54" s="48"/>
      <c r="Q54" s="48"/>
    </row>
    <row r="55" spans="2:17" x14ac:dyDescent="0.2">
      <c r="B55" s="64"/>
      <c r="C55" s="31"/>
      <c r="D55" s="31"/>
      <c r="E55" s="64"/>
      <c r="F55" s="64"/>
      <c r="G55" s="35"/>
      <c r="H55" s="64"/>
      <c r="I55" s="31"/>
      <c r="J55" s="31"/>
      <c r="K55" s="64"/>
      <c r="L55" s="64"/>
      <c r="M55" s="35"/>
      <c r="N55" s="64"/>
      <c r="O55" s="48"/>
      <c r="P55" s="48"/>
      <c r="Q55" s="48"/>
    </row>
    <row r="56" spans="2:17" x14ac:dyDescent="0.2">
      <c r="B56" s="64"/>
      <c r="C56" s="31"/>
      <c r="D56" s="31"/>
      <c r="E56" s="64"/>
      <c r="F56" s="64"/>
      <c r="G56" s="35"/>
      <c r="H56" s="64"/>
      <c r="I56" s="31"/>
      <c r="J56" s="31"/>
      <c r="K56" s="64"/>
      <c r="L56" s="64"/>
      <c r="M56" s="35"/>
      <c r="N56" s="64"/>
      <c r="O56" s="48"/>
      <c r="P56" s="48"/>
      <c r="Q56" s="48"/>
    </row>
    <row r="57" spans="2:17" x14ac:dyDescent="0.2">
      <c r="B57" s="64"/>
      <c r="C57" s="31"/>
      <c r="D57" s="31"/>
      <c r="E57" s="64"/>
      <c r="F57" s="64"/>
      <c r="G57" s="35"/>
      <c r="H57" s="64"/>
      <c r="I57" s="31"/>
      <c r="J57" s="31"/>
      <c r="K57" s="64"/>
      <c r="L57" s="64"/>
      <c r="M57" s="35"/>
      <c r="N57" s="64"/>
      <c r="O57" s="48"/>
      <c r="P57" s="48"/>
      <c r="Q57" s="48"/>
    </row>
    <row r="58" spans="2:17" x14ac:dyDescent="0.2">
      <c r="B58" s="64"/>
      <c r="C58" s="31"/>
      <c r="D58" s="31"/>
      <c r="E58" s="64"/>
      <c r="F58" s="64"/>
      <c r="G58" s="35"/>
      <c r="H58" s="64"/>
      <c r="I58" s="31"/>
      <c r="J58" s="31"/>
      <c r="K58" s="64"/>
      <c r="L58" s="64"/>
      <c r="M58" s="35"/>
      <c r="N58" s="64"/>
      <c r="O58" s="48"/>
      <c r="P58" s="48"/>
      <c r="Q58" s="48"/>
    </row>
    <row r="59" spans="2:17" x14ac:dyDescent="0.2">
      <c r="B59" s="64"/>
      <c r="C59" s="31"/>
      <c r="D59" s="31"/>
      <c r="E59" s="64"/>
      <c r="F59" s="64"/>
      <c r="G59" s="35"/>
      <c r="H59" s="64"/>
      <c r="I59" s="31"/>
      <c r="J59" s="31"/>
      <c r="K59" s="64"/>
      <c r="L59" s="64"/>
      <c r="M59" s="35"/>
      <c r="N59" s="64"/>
      <c r="O59" s="48"/>
      <c r="P59" s="48"/>
      <c r="Q59" s="48"/>
    </row>
    <row r="60" spans="2:17" x14ac:dyDescent="0.2">
      <c r="B60" s="64"/>
      <c r="C60" s="31"/>
      <c r="D60" s="31"/>
      <c r="E60" s="64"/>
      <c r="F60" s="64"/>
      <c r="G60" s="35"/>
      <c r="H60" s="64"/>
      <c r="I60" s="31"/>
      <c r="J60" s="31"/>
      <c r="K60" s="64"/>
      <c r="L60" s="64"/>
      <c r="M60" s="35"/>
      <c r="N60" s="64"/>
      <c r="O60" s="48"/>
      <c r="P60" s="48"/>
      <c r="Q60" s="48"/>
    </row>
    <row r="61" spans="2:17" x14ac:dyDescent="0.2">
      <c r="B61" s="64"/>
      <c r="C61" s="31"/>
      <c r="D61" s="31"/>
      <c r="E61" s="64"/>
      <c r="F61" s="64"/>
      <c r="G61" s="35"/>
      <c r="H61" s="64"/>
      <c r="I61" s="31"/>
      <c r="J61" s="31"/>
      <c r="K61" s="64"/>
      <c r="L61" s="64"/>
      <c r="M61" s="35"/>
      <c r="N61" s="64"/>
      <c r="O61" s="48"/>
      <c r="P61" s="48"/>
      <c r="Q61" s="48"/>
    </row>
    <row r="62" spans="2:17" x14ac:dyDescent="0.2">
      <c r="B62" s="64"/>
      <c r="C62" s="31"/>
      <c r="D62" s="31"/>
      <c r="E62" s="64"/>
      <c r="F62" s="64"/>
      <c r="G62" s="35"/>
      <c r="H62" s="64"/>
      <c r="I62" s="31"/>
      <c r="J62" s="31"/>
      <c r="K62" s="64"/>
      <c r="L62" s="64"/>
      <c r="M62" s="35"/>
      <c r="N62" s="64"/>
      <c r="O62" s="48"/>
      <c r="P62" s="48"/>
      <c r="Q62" s="48"/>
    </row>
    <row r="63" spans="2:17" x14ac:dyDescent="0.2">
      <c r="B63" s="64"/>
      <c r="C63" s="31"/>
      <c r="D63" s="31"/>
      <c r="E63" s="64"/>
      <c r="F63" s="64"/>
      <c r="G63" s="35"/>
      <c r="H63" s="64"/>
      <c r="I63" s="31"/>
      <c r="J63" s="31"/>
      <c r="K63" s="64"/>
      <c r="L63" s="64"/>
      <c r="M63" s="35"/>
      <c r="N63" s="64"/>
      <c r="O63" s="48"/>
      <c r="P63" s="48"/>
      <c r="Q63" s="48"/>
    </row>
    <row r="64" spans="2:17" x14ac:dyDescent="0.2">
      <c r="B64" s="64"/>
      <c r="C64" s="31"/>
      <c r="D64" s="31"/>
      <c r="E64" s="64"/>
      <c r="F64" s="64"/>
      <c r="G64" s="35"/>
      <c r="H64" s="64"/>
      <c r="I64" s="31"/>
      <c r="J64" s="31"/>
      <c r="K64" s="64"/>
      <c r="L64" s="64"/>
      <c r="M64" s="35"/>
      <c r="N64" s="64"/>
      <c r="O64" s="48"/>
      <c r="P64" s="48"/>
      <c r="Q64" s="48"/>
    </row>
    <row r="65" spans="2:17" x14ac:dyDescent="0.2">
      <c r="B65" s="64"/>
      <c r="C65" s="31"/>
      <c r="D65" s="31"/>
      <c r="E65" s="64"/>
      <c r="F65" s="64"/>
      <c r="G65" s="35"/>
      <c r="H65" s="64"/>
      <c r="I65" s="31"/>
      <c r="J65" s="31"/>
      <c r="K65" s="64"/>
      <c r="L65" s="64"/>
      <c r="M65" s="35"/>
      <c r="N65" s="64"/>
      <c r="O65" s="48"/>
      <c r="P65" s="48"/>
      <c r="Q65" s="48"/>
    </row>
    <row r="66" spans="2:17" x14ac:dyDescent="0.2">
      <c r="B66" s="64"/>
      <c r="C66" s="31"/>
      <c r="D66" s="31"/>
      <c r="E66" s="64"/>
      <c r="F66" s="64"/>
      <c r="G66" s="35"/>
      <c r="H66" s="64"/>
      <c r="I66" s="31"/>
      <c r="J66" s="31"/>
      <c r="K66" s="64"/>
      <c r="L66" s="64"/>
      <c r="M66" s="35"/>
      <c r="N66" s="64"/>
      <c r="O66" s="48"/>
      <c r="P66" s="48"/>
      <c r="Q66" s="48"/>
    </row>
    <row r="67" spans="2:17" x14ac:dyDescent="0.2">
      <c r="B67" s="64"/>
      <c r="C67" s="31"/>
      <c r="D67" s="31"/>
      <c r="E67" s="64"/>
      <c r="F67" s="64"/>
      <c r="G67" s="35"/>
      <c r="H67" s="64"/>
      <c r="I67" s="31"/>
      <c r="J67" s="31"/>
      <c r="K67" s="64"/>
      <c r="L67" s="64"/>
      <c r="M67" s="35"/>
      <c r="N67" s="64"/>
      <c r="O67" s="48"/>
      <c r="P67" s="48"/>
      <c r="Q67" s="48"/>
    </row>
    <row r="68" spans="2:17" x14ac:dyDescent="0.2">
      <c r="B68" s="64"/>
      <c r="C68" s="31"/>
      <c r="D68" s="31"/>
      <c r="E68" s="64"/>
      <c r="F68" s="64"/>
      <c r="G68" s="35"/>
      <c r="H68" s="64"/>
      <c r="I68" s="31"/>
      <c r="J68" s="31"/>
      <c r="K68" s="64"/>
      <c r="L68" s="64"/>
      <c r="M68" s="35"/>
      <c r="N68" s="64"/>
      <c r="O68" s="48"/>
      <c r="P68" s="48"/>
      <c r="Q68" s="48"/>
    </row>
    <row r="69" spans="2:17" x14ac:dyDescent="0.2">
      <c r="B69" s="64"/>
      <c r="C69" s="31"/>
      <c r="D69" s="31"/>
      <c r="E69" s="64"/>
      <c r="F69" s="64"/>
      <c r="G69" s="35"/>
      <c r="H69" s="64"/>
      <c r="I69" s="31"/>
      <c r="J69" s="31"/>
      <c r="K69" s="64"/>
      <c r="L69" s="64"/>
      <c r="M69" s="35"/>
      <c r="N69" s="64"/>
      <c r="O69" s="48"/>
      <c r="P69" s="48"/>
      <c r="Q69" s="48"/>
    </row>
    <row r="70" spans="2:17" x14ac:dyDescent="0.2">
      <c r="B70" s="64"/>
      <c r="C70" s="31"/>
      <c r="D70" s="31"/>
      <c r="E70" s="64"/>
      <c r="F70" s="64"/>
      <c r="G70" s="35"/>
      <c r="H70" s="64"/>
      <c r="I70" s="31"/>
      <c r="J70" s="31"/>
      <c r="K70" s="64"/>
      <c r="L70" s="64"/>
      <c r="M70" s="35"/>
      <c r="N70" s="64"/>
      <c r="O70" s="48"/>
      <c r="P70" s="48"/>
      <c r="Q70" s="48"/>
    </row>
    <row r="71" spans="2:17" x14ac:dyDescent="0.2">
      <c r="B71" s="64"/>
      <c r="C71" s="31"/>
      <c r="D71" s="31"/>
      <c r="E71" s="64"/>
      <c r="F71" s="64"/>
      <c r="G71" s="35"/>
      <c r="H71" s="64"/>
      <c r="I71" s="31"/>
      <c r="J71" s="31"/>
      <c r="K71" s="64"/>
      <c r="L71" s="64"/>
      <c r="M71" s="35"/>
      <c r="N71" s="64"/>
      <c r="O71" s="48"/>
      <c r="P71" s="48"/>
      <c r="Q71" s="48"/>
    </row>
    <row r="72" spans="2:17" x14ac:dyDescent="0.2">
      <c r="B72" s="64"/>
      <c r="C72" s="31"/>
      <c r="D72" s="31"/>
      <c r="E72" s="64"/>
      <c r="F72" s="64"/>
      <c r="G72" s="35"/>
      <c r="H72" s="64"/>
      <c r="I72" s="31"/>
      <c r="J72" s="31"/>
      <c r="K72" s="64"/>
      <c r="L72" s="64"/>
      <c r="M72" s="35"/>
      <c r="N72" s="64"/>
      <c r="O72" s="48"/>
      <c r="P72" s="48"/>
      <c r="Q72" s="48"/>
    </row>
    <row r="73" spans="2:17" x14ac:dyDescent="0.2">
      <c r="B73" s="64"/>
      <c r="C73" s="31"/>
      <c r="D73" s="31"/>
      <c r="E73" s="64"/>
      <c r="F73" s="64"/>
      <c r="G73" s="35"/>
      <c r="H73" s="64"/>
      <c r="I73" s="31"/>
      <c r="J73" s="31"/>
      <c r="K73" s="64"/>
      <c r="L73" s="64"/>
      <c r="M73" s="35"/>
      <c r="N73" s="64"/>
      <c r="O73" s="48"/>
      <c r="P73" s="48"/>
      <c r="Q73" s="48"/>
    </row>
    <row r="74" spans="2:17" x14ac:dyDescent="0.2">
      <c r="B74" s="64"/>
      <c r="C74" s="31"/>
      <c r="D74" s="31"/>
      <c r="E74" s="64"/>
      <c r="F74" s="64"/>
      <c r="G74" s="35"/>
      <c r="H74" s="64"/>
      <c r="I74" s="31"/>
      <c r="J74" s="31"/>
      <c r="K74" s="64"/>
      <c r="L74" s="64"/>
      <c r="M74" s="35"/>
      <c r="N74" s="64"/>
      <c r="O74" s="48"/>
      <c r="P74" s="48"/>
      <c r="Q74" s="48"/>
    </row>
    <row r="75" spans="2:17" x14ac:dyDescent="0.2">
      <c r="B75" s="64"/>
      <c r="C75" s="31"/>
      <c r="D75" s="31"/>
      <c r="E75" s="64"/>
      <c r="F75" s="64"/>
      <c r="G75" s="35"/>
      <c r="H75" s="64"/>
      <c r="I75" s="31"/>
      <c r="J75" s="31"/>
      <c r="K75" s="64"/>
      <c r="L75" s="64"/>
      <c r="M75" s="35"/>
      <c r="N75" s="64"/>
      <c r="O75" s="48"/>
      <c r="P75" s="48"/>
      <c r="Q75" s="48"/>
    </row>
    <row r="76" spans="2:17" x14ac:dyDescent="0.2">
      <c r="B76" s="64"/>
      <c r="C76" s="31"/>
      <c r="D76" s="31"/>
      <c r="E76" s="64"/>
      <c r="F76" s="64"/>
      <c r="G76" s="35"/>
      <c r="H76" s="64"/>
      <c r="I76" s="31"/>
      <c r="J76" s="31"/>
      <c r="K76" s="64"/>
      <c r="L76" s="64"/>
      <c r="M76" s="35"/>
      <c r="N76" s="64"/>
      <c r="O76" s="48"/>
      <c r="P76" s="48"/>
      <c r="Q76" s="48"/>
    </row>
    <row r="77" spans="2:17" x14ac:dyDescent="0.2">
      <c r="B77" s="64"/>
      <c r="C77" s="31"/>
      <c r="D77" s="31"/>
      <c r="E77" s="64"/>
      <c r="F77" s="64"/>
      <c r="G77" s="35"/>
      <c r="H77" s="64"/>
      <c r="I77" s="31"/>
      <c r="J77" s="31"/>
      <c r="K77" s="64"/>
      <c r="L77" s="64"/>
      <c r="M77" s="35"/>
      <c r="N77" s="64"/>
      <c r="O77" s="48"/>
      <c r="P77" s="48"/>
      <c r="Q77" s="48"/>
    </row>
    <row r="78" spans="2:17" x14ac:dyDescent="0.2">
      <c r="B78" s="64"/>
      <c r="C78" s="31"/>
      <c r="D78" s="31"/>
      <c r="E78" s="64"/>
      <c r="F78" s="64"/>
      <c r="G78" s="35"/>
      <c r="H78" s="64"/>
      <c r="I78" s="31"/>
      <c r="J78" s="31"/>
      <c r="K78" s="64"/>
      <c r="L78" s="64"/>
      <c r="M78" s="35"/>
      <c r="N78" s="64"/>
      <c r="O78" s="48"/>
      <c r="P78" s="48"/>
      <c r="Q78" s="48"/>
    </row>
    <row r="79" spans="2:17" x14ac:dyDescent="0.2">
      <c r="B79" s="64"/>
      <c r="C79" s="31"/>
      <c r="D79" s="31"/>
      <c r="E79" s="64"/>
      <c r="F79" s="64"/>
      <c r="G79" s="35"/>
      <c r="H79" s="64"/>
      <c r="I79" s="31"/>
      <c r="J79" s="31"/>
      <c r="K79" s="64"/>
      <c r="L79" s="64"/>
      <c r="M79" s="35"/>
      <c r="N79" s="64"/>
      <c r="O79" s="48"/>
      <c r="P79" s="48"/>
      <c r="Q79" s="48"/>
    </row>
    <row r="80" spans="2:17" x14ac:dyDescent="0.2">
      <c r="B80" s="64"/>
      <c r="C80" s="31"/>
      <c r="D80" s="31"/>
      <c r="E80" s="64"/>
      <c r="F80" s="64"/>
      <c r="G80" s="35"/>
      <c r="H80" s="64"/>
      <c r="I80" s="31"/>
      <c r="J80" s="31"/>
      <c r="K80" s="64"/>
      <c r="L80" s="64"/>
      <c r="M80" s="35"/>
      <c r="N80" s="64"/>
      <c r="O80" s="48"/>
      <c r="P80" s="48"/>
      <c r="Q80" s="48"/>
    </row>
    <row r="81" spans="2:17" x14ac:dyDescent="0.2">
      <c r="B81" s="64"/>
      <c r="C81" s="31"/>
      <c r="D81" s="31"/>
      <c r="E81" s="64"/>
      <c r="F81" s="64"/>
      <c r="G81" s="35"/>
      <c r="H81" s="64"/>
      <c r="I81" s="31"/>
      <c r="J81" s="31"/>
      <c r="K81" s="64"/>
      <c r="L81" s="64"/>
      <c r="M81" s="35"/>
      <c r="N81" s="64"/>
      <c r="O81" s="48"/>
      <c r="P81" s="48"/>
      <c r="Q81" s="48"/>
    </row>
    <row r="82" spans="2:17" x14ac:dyDescent="0.2">
      <c r="B82" s="64"/>
      <c r="C82" s="31"/>
      <c r="D82" s="31"/>
      <c r="E82" s="64"/>
      <c r="F82" s="64"/>
      <c r="G82" s="35"/>
      <c r="H82" s="64"/>
      <c r="I82" s="31"/>
      <c r="J82" s="31"/>
      <c r="K82" s="64"/>
      <c r="L82" s="64"/>
      <c r="M82" s="35"/>
      <c r="N82" s="64"/>
      <c r="O82" s="48"/>
      <c r="P82" s="48"/>
      <c r="Q82" s="48"/>
    </row>
    <row r="83" spans="2:17" x14ac:dyDescent="0.2">
      <c r="B83" s="64"/>
      <c r="C83" s="31"/>
      <c r="D83" s="31"/>
      <c r="E83" s="64"/>
      <c r="F83" s="64"/>
      <c r="G83" s="35"/>
      <c r="H83" s="64"/>
      <c r="I83" s="31"/>
      <c r="J83" s="31"/>
      <c r="K83" s="64"/>
      <c r="L83" s="64"/>
      <c r="M83" s="35"/>
      <c r="N83" s="64"/>
      <c r="O83" s="48"/>
      <c r="P83" s="48"/>
      <c r="Q83" s="48"/>
    </row>
    <row r="84" spans="2:17" x14ac:dyDescent="0.2">
      <c r="B84" s="64"/>
      <c r="C84" s="31"/>
      <c r="D84" s="31"/>
      <c r="E84" s="64"/>
      <c r="F84" s="64"/>
      <c r="G84" s="35"/>
      <c r="H84" s="64"/>
      <c r="I84" s="31"/>
      <c r="J84" s="31"/>
      <c r="K84" s="64"/>
      <c r="L84" s="64"/>
      <c r="M84" s="35"/>
      <c r="N84" s="64"/>
      <c r="O84" s="48"/>
      <c r="P84" s="48"/>
      <c r="Q84" s="48"/>
    </row>
    <row r="85" spans="2:17" x14ac:dyDescent="0.2">
      <c r="B85" s="64"/>
      <c r="C85" s="31"/>
      <c r="D85" s="31"/>
      <c r="E85" s="64"/>
      <c r="F85" s="64"/>
      <c r="G85" s="35"/>
      <c r="H85" s="64"/>
      <c r="I85" s="31"/>
      <c r="J85" s="31"/>
      <c r="K85" s="64"/>
      <c r="L85" s="64"/>
      <c r="M85" s="35"/>
      <c r="N85" s="64"/>
      <c r="O85" s="48"/>
      <c r="P85" s="48"/>
      <c r="Q85" s="48"/>
    </row>
    <row r="86" spans="2:17" x14ac:dyDescent="0.2">
      <c r="B86" s="64"/>
      <c r="C86" s="31"/>
      <c r="D86" s="31"/>
      <c r="E86" s="64"/>
      <c r="F86" s="64"/>
      <c r="G86" s="35"/>
      <c r="H86" s="64"/>
      <c r="I86" s="31"/>
      <c r="J86" s="31"/>
      <c r="K86" s="64"/>
      <c r="L86" s="64"/>
      <c r="M86" s="35"/>
      <c r="N86" s="64"/>
      <c r="O86" s="48"/>
      <c r="P86" s="48"/>
      <c r="Q86" s="48"/>
    </row>
    <row r="87" spans="2:17" x14ac:dyDescent="0.2">
      <c r="B87" s="64"/>
      <c r="C87" s="31"/>
      <c r="D87" s="31"/>
      <c r="E87" s="64"/>
      <c r="F87" s="64"/>
      <c r="G87" s="35"/>
      <c r="H87" s="64"/>
      <c r="I87" s="31"/>
      <c r="J87" s="31"/>
      <c r="K87" s="64"/>
      <c r="L87" s="64"/>
      <c r="M87" s="35"/>
      <c r="N87" s="64"/>
      <c r="O87" s="48"/>
      <c r="P87" s="48"/>
      <c r="Q87" s="48"/>
    </row>
    <row r="88" spans="2:17" x14ac:dyDescent="0.2">
      <c r="B88" s="64"/>
      <c r="C88" s="31"/>
      <c r="D88" s="31"/>
      <c r="E88" s="64"/>
      <c r="F88" s="64"/>
      <c r="G88" s="35"/>
      <c r="H88" s="64"/>
      <c r="I88" s="31"/>
      <c r="J88" s="31"/>
      <c r="K88" s="64"/>
      <c r="L88" s="64"/>
      <c r="M88" s="35"/>
      <c r="N88" s="64"/>
      <c r="O88" s="48"/>
      <c r="P88" s="48"/>
      <c r="Q88" s="48"/>
    </row>
    <row r="89" spans="2:17" x14ac:dyDescent="0.2">
      <c r="B89" s="64"/>
      <c r="C89" s="31"/>
      <c r="D89" s="31"/>
      <c r="E89" s="64"/>
      <c r="F89" s="64"/>
      <c r="G89" s="35"/>
      <c r="H89" s="64"/>
      <c r="I89" s="31"/>
      <c r="J89" s="31"/>
      <c r="K89" s="64"/>
      <c r="L89" s="64"/>
      <c r="M89" s="35"/>
      <c r="N89" s="64"/>
      <c r="O89" s="48"/>
      <c r="P89" s="48"/>
      <c r="Q89" s="48"/>
    </row>
    <row r="90" spans="2:17" x14ac:dyDescent="0.2">
      <c r="B90" s="64"/>
      <c r="C90" s="31"/>
      <c r="D90" s="31"/>
      <c r="E90" s="64"/>
      <c r="F90" s="64"/>
      <c r="G90" s="35"/>
      <c r="H90" s="64"/>
      <c r="I90" s="31"/>
      <c r="J90" s="31"/>
      <c r="K90" s="64"/>
      <c r="L90" s="64"/>
      <c r="M90" s="35"/>
      <c r="N90" s="64"/>
      <c r="O90" s="48"/>
      <c r="P90" s="48"/>
      <c r="Q90" s="48"/>
    </row>
    <row r="91" spans="2:17" x14ac:dyDescent="0.2">
      <c r="B91" s="64"/>
      <c r="C91" s="31"/>
      <c r="D91" s="31"/>
      <c r="E91" s="64"/>
      <c r="F91" s="64"/>
      <c r="G91" s="35"/>
      <c r="H91" s="64"/>
      <c r="I91" s="31"/>
      <c r="J91" s="31"/>
      <c r="K91" s="64"/>
      <c r="L91" s="64"/>
      <c r="M91" s="35"/>
      <c r="N91" s="64"/>
      <c r="O91" s="48"/>
      <c r="P91" s="48"/>
      <c r="Q91" s="48"/>
    </row>
    <row r="92" spans="2:17" x14ac:dyDescent="0.2">
      <c r="B92" s="64"/>
      <c r="C92" s="31"/>
      <c r="D92" s="31"/>
      <c r="E92" s="64"/>
      <c r="F92" s="64"/>
      <c r="G92" s="35"/>
      <c r="H92" s="64"/>
      <c r="I92" s="31"/>
      <c r="J92" s="31"/>
      <c r="K92" s="64"/>
      <c r="L92" s="64"/>
      <c r="M92" s="35"/>
      <c r="N92" s="64"/>
      <c r="O92" s="48"/>
      <c r="P92" s="48"/>
      <c r="Q92" s="48"/>
    </row>
    <row r="93" spans="2:17" x14ac:dyDescent="0.2">
      <c r="B93" s="64"/>
      <c r="C93" s="31"/>
      <c r="D93" s="31"/>
      <c r="E93" s="64"/>
      <c r="F93" s="64"/>
      <c r="G93" s="35"/>
      <c r="H93" s="64"/>
      <c r="I93" s="31"/>
      <c r="J93" s="31"/>
      <c r="K93" s="64"/>
      <c r="L93" s="64"/>
      <c r="M93" s="35"/>
      <c r="N93" s="64"/>
      <c r="O93" s="48"/>
      <c r="P93" s="48"/>
      <c r="Q93" s="48"/>
    </row>
    <row r="94" spans="2:17" x14ac:dyDescent="0.2">
      <c r="B94" s="64"/>
      <c r="C94" s="31"/>
      <c r="D94" s="31"/>
      <c r="E94" s="64"/>
      <c r="F94" s="64"/>
      <c r="G94" s="35"/>
      <c r="H94" s="64"/>
      <c r="I94" s="31"/>
      <c r="J94" s="31"/>
      <c r="K94" s="64"/>
      <c r="L94" s="64"/>
      <c r="M94" s="35"/>
      <c r="N94" s="64"/>
      <c r="O94" s="48"/>
      <c r="P94" s="48"/>
      <c r="Q94" s="48"/>
    </row>
    <row r="95" spans="2:17" x14ac:dyDescent="0.2">
      <c r="B95" s="64"/>
      <c r="C95" s="31"/>
      <c r="D95" s="31"/>
      <c r="E95" s="64"/>
      <c r="F95" s="64"/>
      <c r="G95" s="35"/>
      <c r="H95" s="64"/>
      <c r="I95" s="31"/>
      <c r="J95" s="31"/>
      <c r="K95" s="64"/>
      <c r="L95" s="64"/>
      <c r="M95" s="35"/>
      <c r="N95" s="64"/>
      <c r="O95" s="48"/>
      <c r="P95" s="48"/>
      <c r="Q95" s="48"/>
    </row>
    <row r="96" spans="2:17" x14ac:dyDescent="0.2">
      <c r="B96" s="64"/>
      <c r="C96" s="31"/>
      <c r="D96" s="31"/>
      <c r="E96" s="64"/>
      <c r="F96" s="64"/>
      <c r="G96" s="35"/>
      <c r="H96" s="64"/>
      <c r="I96" s="31"/>
      <c r="J96" s="31"/>
      <c r="K96" s="64"/>
      <c r="L96" s="64"/>
      <c r="M96" s="35"/>
      <c r="N96" s="64"/>
      <c r="O96" s="48"/>
      <c r="P96" s="48"/>
      <c r="Q96" s="48"/>
    </row>
    <row r="97" spans="2:17" x14ac:dyDescent="0.2">
      <c r="B97" s="64"/>
      <c r="C97" s="31"/>
      <c r="D97" s="31"/>
      <c r="E97" s="64"/>
      <c r="F97" s="64"/>
      <c r="G97" s="35"/>
      <c r="H97" s="64"/>
      <c r="I97" s="31"/>
      <c r="J97" s="31"/>
      <c r="K97" s="64"/>
      <c r="L97" s="64"/>
      <c r="M97" s="35"/>
      <c r="N97" s="64"/>
      <c r="O97" s="48"/>
      <c r="P97" s="48"/>
      <c r="Q97" s="48"/>
    </row>
    <row r="98" spans="2:17" x14ac:dyDescent="0.2">
      <c r="B98" s="64"/>
      <c r="C98" s="31"/>
      <c r="D98" s="31"/>
      <c r="E98" s="64"/>
      <c r="F98" s="64"/>
      <c r="G98" s="35"/>
      <c r="H98" s="64"/>
      <c r="I98" s="31"/>
      <c r="J98" s="31"/>
      <c r="K98" s="64"/>
      <c r="L98" s="64"/>
      <c r="M98" s="35"/>
      <c r="N98" s="64"/>
      <c r="O98" s="48"/>
      <c r="P98" s="48"/>
      <c r="Q98" s="48"/>
    </row>
    <row r="99" spans="2:17" x14ac:dyDescent="0.2">
      <c r="B99" s="64"/>
      <c r="C99" s="31"/>
      <c r="D99" s="31"/>
      <c r="E99" s="64"/>
      <c r="F99" s="64"/>
      <c r="G99" s="35"/>
      <c r="H99" s="64"/>
      <c r="I99" s="31"/>
      <c r="J99" s="31"/>
      <c r="K99" s="64"/>
      <c r="L99" s="64"/>
      <c r="M99" s="35"/>
      <c r="N99" s="64"/>
      <c r="O99" s="48"/>
      <c r="P99" s="48"/>
      <c r="Q99" s="48"/>
    </row>
    <row r="100" spans="2:17" x14ac:dyDescent="0.2">
      <c r="B100" s="64"/>
      <c r="C100" s="31"/>
      <c r="D100" s="31"/>
      <c r="E100" s="64"/>
      <c r="F100" s="64"/>
      <c r="G100" s="35"/>
      <c r="H100" s="64"/>
      <c r="I100" s="31"/>
      <c r="J100" s="31"/>
      <c r="K100" s="64"/>
      <c r="L100" s="64"/>
      <c r="M100" s="35"/>
      <c r="N100" s="64"/>
      <c r="O100" s="48"/>
      <c r="P100" s="48"/>
      <c r="Q100" s="48"/>
    </row>
    <row r="101" spans="2:17" x14ac:dyDescent="0.2">
      <c r="B101" s="64"/>
      <c r="C101" s="31"/>
      <c r="D101" s="31"/>
      <c r="E101" s="64"/>
      <c r="F101" s="64"/>
      <c r="G101" s="35"/>
      <c r="H101" s="64"/>
      <c r="I101" s="31"/>
      <c r="J101" s="31"/>
      <c r="K101" s="64"/>
      <c r="L101" s="64"/>
      <c r="M101" s="35"/>
      <c r="N101" s="64"/>
      <c r="O101" s="48"/>
      <c r="P101" s="48"/>
      <c r="Q101" s="48"/>
    </row>
    <row r="102" spans="2:17" x14ac:dyDescent="0.2">
      <c r="B102" s="64"/>
      <c r="C102" s="31"/>
      <c r="D102" s="31"/>
      <c r="E102" s="64"/>
      <c r="F102" s="64"/>
      <c r="G102" s="35"/>
      <c r="H102" s="64"/>
      <c r="I102" s="31"/>
      <c r="J102" s="31"/>
      <c r="K102" s="64"/>
      <c r="L102" s="64"/>
      <c r="M102" s="35"/>
      <c r="N102" s="64"/>
      <c r="O102" s="48"/>
      <c r="P102" s="48"/>
      <c r="Q102" s="48"/>
    </row>
    <row r="103" spans="2:17" x14ac:dyDescent="0.2">
      <c r="B103" s="64"/>
      <c r="C103" s="31"/>
      <c r="D103" s="31"/>
      <c r="E103" s="64"/>
      <c r="F103" s="64"/>
      <c r="G103" s="35"/>
      <c r="H103" s="64"/>
      <c r="I103" s="31"/>
      <c r="J103" s="31"/>
      <c r="K103" s="64"/>
      <c r="L103" s="64"/>
      <c r="M103" s="35"/>
      <c r="N103" s="64"/>
      <c r="O103" s="48"/>
      <c r="P103" s="48"/>
      <c r="Q103" s="48"/>
    </row>
    <row r="104" spans="2:17" x14ac:dyDescent="0.2">
      <c r="B104" s="64"/>
      <c r="C104" s="31"/>
      <c r="D104" s="31"/>
      <c r="E104" s="64"/>
      <c r="F104" s="64"/>
      <c r="G104" s="35"/>
      <c r="H104" s="64"/>
      <c r="I104" s="31"/>
      <c r="J104" s="31"/>
      <c r="K104" s="64"/>
      <c r="L104" s="64"/>
      <c r="M104" s="35"/>
      <c r="N104" s="64"/>
      <c r="O104" s="48"/>
      <c r="P104" s="48"/>
      <c r="Q104" s="48"/>
    </row>
    <row r="105" spans="2:17" x14ac:dyDescent="0.2">
      <c r="B105" s="64"/>
      <c r="C105" s="31"/>
      <c r="D105" s="31"/>
      <c r="E105" s="64"/>
      <c r="F105" s="64"/>
      <c r="G105" s="35"/>
      <c r="H105" s="64"/>
      <c r="I105" s="31"/>
      <c r="J105" s="31"/>
      <c r="K105" s="64"/>
      <c r="L105" s="64"/>
      <c r="M105" s="35"/>
      <c r="N105" s="64"/>
      <c r="O105" s="48"/>
      <c r="P105" s="48"/>
      <c r="Q105" s="48"/>
    </row>
    <row r="106" spans="2:17" x14ac:dyDescent="0.2">
      <c r="B106" s="64"/>
      <c r="C106" s="31"/>
      <c r="D106" s="31"/>
      <c r="E106" s="64"/>
      <c r="F106" s="64"/>
      <c r="G106" s="35"/>
      <c r="H106" s="64"/>
      <c r="I106" s="31"/>
      <c r="J106" s="31"/>
      <c r="K106" s="64"/>
      <c r="L106" s="64"/>
      <c r="M106" s="35"/>
      <c r="N106" s="64"/>
      <c r="O106" s="48"/>
      <c r="P106" s="48"/>
      <c r="Q106" s="48"/>
    </row>
    <row r="107" spans="2:17" x14ac:dyDescent="0.2">
      <c r="B107" s="64"/>
      <c r="C107" s="31"/>
      <c r="D107" s="31"/>
      <c r="E107" s="64"/>
      <c r="F107" s="64"/>
      <c r="G107" s="35"/>
      <c r="H107" s="64"/>
      <c r="I107" s="31"/>
      <c r="J107" s="31"/>
      <c r="K107" s="64"/>
      <c r="L107" s="64"/>
      <c r="M107" s="35"/>
      <c r="N107" s="64"/>
      <c r="O107" s="48"/>
      <c r="P107" s="48"/>
      <c r="Q107" s="48"/>
    </row>
    <row r="108" spans="2:17" x14ac:dyDescent="0.2">
      <c r="B108" s="64"/>
      <c r="C108" s="31"/>
      <c r="D108" s="31"/>
      <c r="E108" s="64"/>
      <c r="F108" s="64"/>
      <c r="G108" s="35"/>
      <c r="H108" s="64"/>
      <c r="I108" s="31"/>
      <c r="J108" s="31"/>
      <c r="K108" s="64"/>
      <c r="L108" s="64"/>
      <c r="M108" s="35"/>
      <c r="N108" s="64"/>
      <c r="O108" s="48"/>
      <c r="P108" s="48"/>
      <c r="Q108" s="48"/>
    </row>
    <row r="109" spans="2:17" x14ac:dyDescent="0.2">
      <c r="B109" s="64"/>
      <c r="C109" s="31"/>
      <c r="D109" s="31"/>
      <c r="E109" s="64"/>
      <c r="F109" s="64"/>
      <c r="G109" s="35"/>
      <c r="H109" s="64"/>
      <c r="I109" s="31"/>
      <c r="J109" s="31"/>
      <c r="K109" s="64"/>
      <c r="L109" s="64"/>
      <c r="M109" s="35"/>
      <c r="N109" s="64"/>
      <c r="O109" s="48"/>
      <c r="P109" s="48"/>
      <c r="Q109" s="48"/>
    </row>
    <row r="110" spans="2:17" x14ac:dyDescent="0.2">
      <c r="B110" s="64"/>
      <c r="C110" s="31"/>
      <c r="D110" s="31"/>
      <c r="E110" s="64"/>
      <c r="F110" s="64"/>
      <c r="G110" s="35"/>
      <c r="H110" s="64"/>
      <c r="I110" s="31"/>
      <c r="J110" s="31"/>
      <c r="K110" s="64"/>
      <c r="L110" s="64"/>
      <c r="M110" s="35"/>
      <c r="N110" s="64"/>
      <c r="O110" s="48"/>
      <c r="P110" s="48"/>
      <c r="Q110" s="48"/>
    </row>
    <row r="111" spans="2:17" x14ac:dyDescent="0.2">
      <c r="B111" s="64"/>
      <c r="C111" s="31"/>
      <c r="D111" s="31"/>
      <c r="E111" s="64"/>
      <c r="F111" s="64"/>
      <c r="G111" s="35"/>
      <c r="H111" s="64"/>
      <c r="I111" s="31"/>
      <c r="J111" s="31"/>
      <c r="K111" s="64"/>
      <c r="L111" s="64"/>
      <c r="M111" s="35"/>
      <c r="N111" s="64"/>
      <c r="O111" s="48"/>
      <c r="P111" s="48"/>
      <c r="Q111" s="48"/>
    </row>
    <row r="112" spans="2:17" x14ac:dyDescent="0.2">
      <c r="B112" s="64"/>
      <c r="C112" s="31"/>
      <c r="D112" s="31"/>
      <c r="E112" s="64"/>
      <c r="F112" s="64"/>
      <c r="G112" s="35"/>
      <c r="H112" s="64"/>
      <c r="I112" s="31"/>
      <c r="J112" s="31"/>
      <c r="K112" s="64"/>
      <c r="L112" s="64"/>
      <c r="M112" s="35"/>
      <c r="N112" s="64"/>
      <c r="O112" s="48"/>
      <c r="P112" s="48"/>
      <c r="Q112" s="48"/>
    </row>
    <row r="113" spans="2:17" x14ac:dyDescent="0.2">
      <c r="B113" s="64"/>
      <c r="C113" s="31"/>
      <c r="D113" s="31"/>
      <c r="E113" s="64"/>
      <c r="F113" s="64"/>
      <c r="G113" s="35"/>
      <c r="H113" s="64"/>
      <c r="I113" s="31"/>
      <c r="J113" s="31"/>
      <c r="K113" s="64"/>
      <c r="L113" s="64"/>
      <c r="M113" s="35"/>
      <c r="N113" s="64"/>
      <c r="O113" s="48"/>
      <c r="P113" s="48"/>
      <c r="Q113" s="48"/>
    </row>
    <row r="114" spans="2:17" x14ac:dyDescent="0.2">
      <c r="B114" s="64"/>
      <c r="C114" s="31"/>
      <c r="D114" s="31"/>
      <c r="E114" s="64"/>
      <c r="F114" s="64"/>
      <c r="G114" s="35"/>
      <c r="H114" s="64"/>
      <c r="I114" s="31"/>
      <c r="J114" s="31"/>
      <c r="K114" s="64"/>
      <c r="L114" s="64"/>
      <c r="M114" s="35"/>
      <c r="N114" s="64"/>
      <c r="O114" s="48"/>
      <c r="P114" s="48"/>
      <c r="Q114" s="48"/>
    </row>
    <row r="115" spans="2:17" x14ac:dyDescent="0.2">
      <c r="B115" s="64"/>
      <c r="C115" s="31"/>
      <c r="D115" s="31"/>
      <c r="E115" s="64"/>
      <c r="F115" s="64"/>
      <c r="G115" s="35"/>
      <c r="H115" s="64"/>
      <c r="I115" s="31"/>
      <c r="J115" s="31"/>
      <c r="K115" s="64"/>
      <c r="L115" s="64"/>
      <c r="M115" s="35"/>
      <c r="N115" s="64"/>
      <c r="O115" s="48"/>
      <c r="P115" s="48"/>
      <c r="Q115" s="48"/>
    </row>
    <row r="116" spans="2:17" x14ac:dyDescent="0.2">
      <c r="B116" s="64"/>
      <c r="C116" s="31"/>
      <c r="D116" s="31"/>
      <c r="E116" s="64"/>
      <c r="F116" s="64"/>
      <c r="G116" s="35"/>
      <c r="H116" s="64"/>
      <c r="I116" s="31"/>
      <c r="J116" s="31"/>
      <c r="K116" s="64"/>
      <c r="L116" s="64"/>
      <c r="M116" s="35"/>
      <c r="N116" s="64"/>
      <c r="O116" s="48"/>
      <c r="P116" s="48"/>
      <c r="Q116" s="48"/>
    </row>
    <row r="117" spans="2:17" x14ac:dyDescent="0.2">
      <c r="B117" s="64"/>
      <c r="C117" s="31"/>
      <c r="D117" s="31"/>
      <c r="E117" s="64"/>
      <c r="F117" s="64"/>
      <c r="G117" s="35"/>
      <c r="H117" s="64"/>
      <c r="I117" s="31"/>
      <c r="J117" s="31"/>
      <c r="K117" s="64"/>
      <c r="L117" s="64"/>
      <c r="M117" s="35"/>
      <c r="N117" s="64"/>
      <c r="O117" s="48"/>
      <c r="P117" s="48"/>
      <c r="Q117" s="48"/>
    </row>
    <row r="118" spans="2:17" x14ac:dyDescent="0.2">
      <c r="B118" s="64"/>
      <c r="C118" s="31"/>
      <c r="D118" s="31"/>
      <c r="E118" s="64"/>
      <c r="F118" s="64"/>
      <c r="G118" s="35"/>
      <c r="H118" s="64"/>
      <c r="I118" s="31"/>
      <c r="J118" s="31"/>
      <c r="K118" s="64"/>
      <c r="L118" s="64"/>
      <c r="M118" s="35"/>
      <c r="N118" s="64"/>
      <c r="O118" s="48"/>
      <c r="P118" s="48"/>
      <c r="Q118" s="48"/>
    </row>
    <row r="119" spans="2:17" x14ac:dyDescent="0.2">
      <c r="B119" s="64"/>
      <c r="C119" s="31"/>
      <c r="D119" s="31"/>
      <c r="E119" s="64"/>
      <c r="F119" s="64"/>
      <c r="G119" s="35"/>
      <c r="H119" s="64"/>
      <c r="I119" s="31"/>
      <c r="J119" s="31"/>
      <c r="K119" s="64"/>
      <c r="L119" s="64"/>
      <c r="M119" s="35"/>
      <c r="N119" s="64"/>
      <c r="O119" s="48"/>
      <c r="P119" s="48"/>
      <c r="Q119" s="48"/>
    </row>
    <row r="120" spans="2:17" x14ac:dyDescent="0.2">
      <c r="B120" s="64"/>
      <c r="C120" s="31"/>
      <c r="D120" s="31"/>
      <c r="E120" s="64"/>
      <c r="F120" s="64"/>
      <c r="G120" s="35"/>
      <c r="H120" s="64"/>
      <c r="I120" s="31"/>
      <c r="J120" s="31"/>
      <c r="K120" s="64"/>
      <c r="L120" s="64"/>
      <c r="M120" s="35"/>
      <c r="N120" s="64"/>
      <c r="O120" s="48"/>
      <c r="P120" s="48"/>
      <c r="Q120" s="48"/>
    </row>
    <row r="121" spans="2:17" x14ac:dyDescent="0.2">
      <c r="B121" s="64"/>
      <c r="C121" s="31"/>
      <c r="D121" s="31"/>
      <c r="E121" s="64"/>
      <c r="F121" s="64"/>
      <c r="G121" s="35"/>
      <c r="H121" s="64"/>
      <c r="I121" s="31"/>
      <c r="J121" s="31"/>
      <c r="K121" s="64"/>
      <c r="L121" s="64"/>
      <c r="M121" s="35"/>
      <c r="N121" s="64"/>
      <c r="O121" s="48"/>
      <c r="P121" s="48"/>
      <c r="Q121" s="48"/>
    </row>
    <row r="122" spans="2:17" x14ac:dyDescent="0.2">
      <c r="B122" s="64"/>
      <c r="C122" s="31"/>
      <c r="D122" s="31"/>
      <c r="E122" s="64"/>
      <c r="F122" s="64"/>
      <c r="G122" s="35"/>
      <c r="H122" s="64"/>
      <c r="I122" s="31"/>
      <c r="J122" s="31"/>
      <c r="K122" s="64"/>
      <c r="L122" s="64"/>
      <c r="M122" s="35"/>
      <c r="N122" s="64"/>
      <c r="O122" s="48"/>
      <c r="P122" s="48"/>
      <c r="Q122" s="48"/>
    </row>
    <row r="123" spans="2:17" x14ac:dyDescent="0.2">
      <c r="B123" s="64"/>
      <c r="C123" s="31"/>
      <c r="D123" s="31"/>
      <c r="E123" s="64"/>
      <c r="F123" s="64"/>
      <c r="G123" s="35"/>
      <c r="H123" s="64"/>
      <c r="I123" s="31"/>
      <c r="J123" s="31"/>
      <c r="K123" s="64"/>
      <c r="L123" s="64"/>
      <c r="M123" s="35"/>
      <c r="N123" s="64"/>
      <c r="O123" s="48"/>
      <c r="P123" s="48"/>
      <c r="Q123" s="48"/>
    </row>
    <row r="124" spans="2:17" x14ac:dyDescent="0.2">
      <c r="B124" s="64"/>
      <c r="C124" s="31"/>
      <c r="D124" s="31"/>
      <c r="E124" s="64"/>
      <c r="F124" s="64"/>
      <c r="G124" s="35"/>
      <c r="H124" s="64"/>
      <c r="I124" s="31"/>
      <c r="J124" s="31"/>
      <c r="K124" s="64"/>
      <c r="L124" s="64"/>
      <c r="M124" s="35"/>
      <c r="N124" s="64"/>
      <c r="O124" s="48"/>
      <c r="P124" s="48"/>
      <c r="Q124" s="48"/>
    </row>
    <row r="125" spans="2:17" x14ac:dyDescent="0.2">
      <c r="B125" s="64"/>
      <c r="C125" s="31"/>
      <c r="D125" s="31"/>
      <c r="E125" s="64"/>
      <c r="F125" s="64"/>
      <c r="G125" s="35"/>
      <c r="H125" s="64"/>
      <c r="I125" s="31"/>
      <c r="J125" s="31"/>
      <c r="K125" s="64"/>
      <c r="L125" s="64"/>
      <c r="M125" s="35"/>
      <c r="N125" s="64"/>
      <c r="O125" s="48"/>
      <c r="P125" s="48"/>
      <c r="Q125" s="48"/>
    </row>
    <row r="126" spans="2:17" x14ac:dyDescent="0.2">
      <c r="B126" s="64"/>
      <c r="C126" s="31"/>
      <c r="D126" s="31"/>
      <c r="E126" s="64"/>
      <c r="F126" s="64"/>
      <c r="G126" s="35"/>
      <c r="H126" s="64"/>
      <c r="I126" s="31"/>
      <c r="J126" s="31"/>
      <c r="K126" s="64"/>
      <c r="L126" s="64"/>
      <c r="M126" s="35"/>
      <c r="N126" s="64"/>
      <c r="O126" s="48"/>
      <c r="P126" s="48"/>
      <c r="Q126" s="48"/>
    </row>
    <row r="127" spans="2:17" x14ac:dyDescent="0.2">
      <c r="B127" s="64"/>
      <c r="C127" s="31"/>
      <c r="D127" s="31"/>
      <c r="E127" s="64"/>
      <c r="F127" s="64"/>
      <c r="G127" s="35"/>
      <c r="H127" s="64"/>
      <c r="I127" s="31"/>
      <c r="J127" s="31"/>
      <c r="K127" s="64"/>
      <c r="L127" s="64"/>
      <c r="M127" s="35"/>
      <c r="N127" s="64"/>
      <c r="O127" s="48"/>
      <c r="P127" s="48"/>
      <c r="Q127" s="48"/>
    </row>
    <row r="128" spans="2:17" x14ac:dyDescent="0.2">
      <c r="B128" s="64"/>
      <c r="C128" s="31"/>
      <c r="D128" s="31"/>
      <c r="E128" s="64"/>
      <c r="F128" s="64"/>
      <c r="G128" s="35"/>
      <c r="H128" s="64"/>
      <c r="I128" s="31"/>
      <c r="J128" s="31"/>
      <c r="K128" s="64"/>
      <c r="L128" s="64"/>
      <c r="M128" s="35"/>
      <c r="N128" s="64"/>
      <c r="O128" s="48"/>
      <c r="P128" s="48"/>
      <c r="Q128" s="48"/>
    </row>
    <row r="129" spans="2:17" x14ac:dyDescent="0.2">
      <c r="B129" s="64"/>
      <c r="C129" s="31"/>
      <c r="D129" s="31"/>
      <c r="E129" s="64"/>
      <c r="F129" s="64"/>
      <c r="G129" s="35"/>
      <c r="H129" s="64"/>
      <c r="I129" s="31"/>
      <c r="J129" s="31"/>
      <c r="K129" s="64"/>
      <c r="L129" s="64"/>
      <c r="M129" s="35"/>
      <c r="N129" s="64"/>
      <c r="O129" s="48"/>
      <c r="P129" s="48"/>
      <c r="Q129" s="48"/>
    </row>
    <row r="130" spans="2:17" x14ac:dyDescent="0.2">
      <c r="B130" s="64"/>
      <c r="C130" s="31"/>
      <c r="D130" s="31"/>
      <c r="E130" s="64"/>
      <c r="F130" s="64"/>
      <c r="G130" s="35"/>
      <c r="H130" s="64"/>
      <c r="I130" s="31"/>
      <c r="J130" s="31"/>
      <c r="K130" s="64"/>
      <c r="L130" s="64"/>
      <c r="M130" s="35"/>
      <c r="N130" s="64"/>
      <c r="O130" s="48"/>
      <c r="P130" s="48"/>
      <c r="Q130" s="48"/>
    </row>
    <row r="131" spans="2:17" x14ac:dyDescent="0.2">
      <c r="B131" s="64"/>
      <c r="C131" s="31"/>
      <c r="D131" s="31"/>
      <c r="E131" s="64"/>
      <c r="F131" s="64"/>
      <c r="G131" s="35"/>
      <c r="H131" s="64"/>
      <c r="I131" s="31"/>
      <c r="J131" s="31"/>
      <c r="K131" s="64"/>
      <c r="L131" s="64"/>
      <c r="M131" s="35"/>
      <c r="N131" s="64"/>
      <c r="O131" s="48"/>
      <c r="P131" s="48"/>
      <c r="Q131" s="48"/>
    </row>
    <row r="132" spans="2:17" x14ac:dyDescent="0.2">
      <c r="B132" s="64"/>
      <c r="C132" s="31"/>
      <c r="D132" s="31"/>
      <c r="E132" s="64"/>
      <c r="F132" s="64"/>
      <c r="G132" s="35"/>
      <c r="H132" s="64"/>
      <c r="I132" s="31"/>
      <c r="J132" s="31"/>
      <c r="K132" s="64"/>
      <c r="L132" s="64"/>
      <c r="M132" s="35"/>
      <c r="N132" s="64"/>
      <c r="O132" s="48"/>
      <c r="P132" s="48"/>
      <c r="Q132" s="48"/>
    </row>
    <row r="133" spans="2:17" x14ac:dyDescent="0.2">
      <c r="B133" s="64"/>
      <c r="C133" s="31"/>
      <c r="D133" s="31"/>
      <c r="E133" s="64"/>
      <c r="F133" s="64"/>
      <c r="G133" s="35"/>
      <c r="H133" s="64"/>
      <c r="I133" s="31"/>
      <c r="J133" s="31"/>
      <c r="K133" s="64"/>
      <c r="L133" s="64"/>
      <c r="M133" s="35"/>
      <c r="N133" s="64"/>
      <c r="O133" s="48"/>
      <c r="P133" s="48"/>
      <c r="Q133" s="48"/>
    </row>
    <row r="134" spans="2:17" x14ac:dyDescent="0.2">
      <c r="B134" s="64"/>
      <c r="C134" s="31"/>
      <c r="D134" s="31"/>
      <c r="E134" s="64"/>
      <c r="F134" s="64"/>
      <c r="G134" s="35"/>
      <c r="H134" s="64"/>
      <c r="I134" s="31"/>
      <c r="J134" s="31"/>
      <c r="K134" s="64"/>
      <c r="L134" s="64"/>
      <c r="M134" s="35"/>
      <c r="N134" s="64"/>
      <c r="O134" s="48"/>
      <c r="P134" s="48"/>
      <c r="Q134" s="48"/>
    </row>
    <row r="135" spans="2:17" x14ac:dyDescent="0.2">
      <c r="B135" s="64"/>
      <c r="C135" s="31"/>
      <c r="D135" s="31"/>
      <c r="E135" s="64"/>
      <c r="F135" s="64"/>
      <c r="G135" s="35"/>
      <c r="H135" s="64"/>
      <c r="I135" s="31"/>
      <c r="J135" s="31"/>
      <c r="K135" s="64"/>
      <c r="L135" s="64"/>
      <c r="M135" s="35"/>
      <c r="N135" s="64"/>
      <c r="O135" s="48"/>
      <c r="P135" s="48"/>
      <c r="Q135" s="48"/>
    </row>
    <row r="136" spans="2:17" x14ac:dyDescent="0.2">
      <c r="B136" s="64"/>
      <c r="C136" s="31"/>
      <c r="D136" s="31"/>
      <c r="E136" s="64"/>
      <c r="F136" s="64"/>
      <c r="G136" s="35"/>
      <c r="H136" s="64"/>
      <c r="I136" s="31"/>
      <c r="J136" s="31"/>
      <c r="K136" s="64"/>
      <c r="L136" s="64"/>
      <c r="M136" s="35"/>
      <c r="N136" s="64"/>
      <c r="O136" s="48"/>
      <c r="P136" s="48"/>
      <c r="Q136" s="48"/>
    </row>
    <row r="137" spans="2:17" x14ac:dyDescent="0.2">
      <c r="B137" s="64"/>
      <c r="C137" s="31"/>
      <c r="D137" s="31"/>
      <c r="E137" s="64"/>
      <c r="F137" s="64"/>
      <c r="G137" s="35"/>
      <c r="H137" s="64"/>
      <c r="I137" s="31"/>
      <c r="J137" s="31"/>
      <c r="K137" s="64"/>
      <c r="L137" s="64"/>
      <c r="M137" s="35"/>
      <c r="N137" s="64"/>
      <c r="O137" s="48"/>
      <c r="P137" s="48"/>
      <c r="Q137" s="48"/>
    </row>
    <row r="138" spans="2:17" x14ac:dyDescent="0.2">
      <c r="B138" s="64"/>
      <c r="C138" s="31"/>
      <c r="D138" s="31"/>
      <c r="E138" s="64"/>
      <c r="F138" s="64"/>
      <c r="G138" s="35"/>
      <c r="H138" s="64"/>
      <c r="I138" s="31"/>
      <c r="J138" s="31"/>
      <c r="K138" s="64"/>
      <c r="L138" s="64"/>
      <c r="M138" s="35"/>
      <c r="N138" s="64"/>
      <c r="O138" s="48"/>
      <c r="P138" s="48"/>
      <c r="Q138" s="48"/>
    </row>
    <row r="139" spans="2:17" x14ac:dyDescent="0.2">
      <c r="B139" s="64"/>
      <c r="C139" s="31"/>
      <c r="D139" s="31"/>
      <c r="E139" s="64"/>
      <c r="F139" s="64"/>
      <c r="G139" s="35"/>
      <c r="H139" s="64"/>
      <c r="I139" s="31"/>
      <c r="J139" s="31"/>
      <c r="K139" s="64"/>
      <c r="L139" s="64"/>
      <c r="M139" s="35"/>
      <c r="N139" s="64"/>
      <c r="O139" s="48"/>
      <c r="P139" s="48"/>
      <c r="Q139" s="48"/>
    </row>
    <row r="140" spans="2:17" x14ac:dyDescent="0.2">
      <c r="B140" s="64"/>
      <c r="C140" s="31"/>
      <c r="D140" s="31"/>
      <c r="E140" s="64"/>
      <c r="F140" s="64"/>
      <c r="G140" s="35"/>
      <c r="H140" s="64"/>
      <c r="I140" s="31"/>
      <c r="J140" s="31"/>
      <c r="K140" s="64"/>
      <c r="L140" s="64"/>
      <c r="M140" s="35"/>
      <c r="N140" s="64"/>
      <c r="O140" s="48"/>
      <c r="P140" s="48"/>
      <c r="Q140" s="48"/>
    </row>
    <row r="141" spans="2:17" x14ac:dyDescent="0.2">
      <c r="B141" s="64"/>
      <c r="C141" s="31"/>
      <c r="D141" s="31"/>
      <c r="E141" s="64"/>
      <c r="F141" s="64"/>
      <c r="G141" s="35"/>
      <c r="H141" s="64"/>
      <c r="I141" s="31"/>
      <c r="J141" s="31"/>
      <c r="K141" s="64"/>
      <c r="L141" s="64"/>
      <c r="M141" s="35"/>
      <c r="N141" s="64"/>
      <c r="O141" s="48"/>
      <c r="P141" s="48"/>
      <c r="Q141" s="48"/>
    </row>
    <row r="142" spans="2:17" x14ac:dyDescent="0.2">
      <c r="B142" s="64"/>
      <c r="C142" s="31"/>
      <c r="D142" s="31"/>
      <c r="E142" s="64"/>
      <c r="F142" s="64"/>
      <c r="G142" s="35"/>
      <c r="H142" s="64"/>
      <c r="I142" s="31"/>
      <c r="J142" s="31"/>
      <c r="K142" s="64"/>
      <c r="L142" s="64"/>
      <c r="M142" s="35"/>
      <c r="N142" s="64"/>
      <c r="O142" s="48"/>
      <c r="P142" s="48"/>
      <c r="Q142" s="48"/>
    </row>
    <row r="143" spans="2:17" x14ac:dyDescent="0.2">
      <c r="B143" s="64"/>
      <c r="C143" s="31"/>
      <c r="D143" s="31"/>
      <c r="E143" s="64"/>
      <c r="F143" s="64"/>
      <c r="G143" s="35"/>
      <c r="H143" s="64"/>
      <c r="I143" s="31"/>
      <c r="J143" s="31"/>
      <c r="K143" s="64"/>
      <c r="L143" s="64"/>
      <c r="M143" s="35"/>
      <c r="N143" s="64"/>
      <c r="O143" s="48"/>
      <c r="P143" s="48"/>
      <c r="Q143" s="48"/>
    </row>
    <row r="144" spans="2:17" x14ac:dyDescent="0.2">
      <c r="B144" s="64"/>
      <c r="C144" s="31"/>
      <c r="D144" s="31"/>
      <c r="E144" s="64"/>
      <c r="F144" s="64"/>
      <c r="G144" s="35"/>
      <c r="H144" s="64"/>
      <c r="I144" s="31"/>
      <c r="J144" s="31"/>
      <c r="K144" s="64"/>
      <c r="L144" s="64"/>
      <c r="M144" s="35"/>
      <c r="N144" s="64"/>
      <c r="O144" s="48"/>
      <c r="P144" s="48"/>
      <c r="Q144" s="48"/>
    </row>
    <row r="145" spans="2:17" x14ac:dyDescent="0.2">
      <c r="B145" s="64"/>
      <c r="C145" s="31"/>
      <c r="D145" s="31"/>
      <c r="E145" s="64"/>
      <c r="F145" s="64"/>
      <c r="G145" s="35"/>
      <c r="H145" s="64"/>
      <c r="I145" s="31"/>
      <c r="J145" s="31"/>
      <c r="K145" s="64"/>
      <c r="L145" s="64"/>
      <c r="M145" s="35"/>
      <c r="N145" s="64"/>
      <c r="O145" s="48"/>
      <c r="P145" s="48"/>
      <c r="Q145" s="48"/>
    </row>
    <row r="146" spans="2:17" x14ac:dyDescent="0.2">
      <c r="B146" s="64"/>
      <c r="C146" s="31"/>
      <c r="D146" s="31"/>
      <c r="E146" s="64"/>
      <c r="F146" s="64"/>
      <c r="G146" s="35"/>
      <c r="H146" s="64"/>
      <c r="I146" s="31"/>
      <c r="J146" s="31"/>
      <c r="K146" s="64"/>
      <c r="L146" s="64"/>
      <c r="M146" s="35"/>
      <c r="N146" s="64"/>
      <c r="O146" s="48"/>
      <c r="P146" s="48"/>
      <c r="Q146" s="48"/>
    </row>
    <row r="147" spans="2:17" x14ac:dyDescent="0.2">
      <c r="B147" s="64"/>
      <c r="C147" s="31"/>
      <c r="D147" s="31"/>
      <c r="E147" s="64"/>
      <c r="F147" s="64"/>
      <c r="G147" s="35"/>
      <c r="H147" s="64"/>
      <c r="I147" s="31"/>
      <c r="J147" s="31"/>
      <c r="K147" s="64"/>
      <c r="L147" s="64"/>
      <c r="M147" s="35"/>
      <c r="N147" s="64"/>
      <c r="O147" s="48"/>
      <c r="P147" s="48"/>
      <c r="Q147" s="48"/>
    </row>
    <row r="148" spans="2:17" x14ac:dyDescent="0.2">
      <c r="B148" s="64"/>
      <c r="C148" s="31"/>
      <c r="D148" s="31"/>
      <c r="E148" s="64"/>
      <c r="F148" s="64"/>
      <c r="G148" s="35"/>
      <c r="H148" s="64"/>
      <c r="I148" s="31"/>
      <c r="J148" s="31"/>
      <c r="K148" s="64"/>
      <c r="L148" s="64"/>
      <c r="M148" s="35"/>
      <c r="N148" s="64"/>
      <c r="O148" s="48"/>
      <c r="P148" s="48"/>
      <c r="Q148" s="48"/>
    </row>
    <row r="149" spans="2:17" x14ac:dyDescent="0.2">
      <c r="B149" s="64"/>
      <c r="C149" s="31"/>
      <c r="D149" s="31"/>
      <c r="E149" s="64"/>
      <c r="F149" s="64"/>
      <c r="G149" s="35"/>
      <c r="H149" s="64"/>
      <c r="I149" s="31"/>
      <c r="J149" s="31"/>
      <c r="K149" s="64"/>
      <c r="L149" s="64"/>
      <c r="M149" s="35"/>
      <c r="N149" s="64"/>
      <c r="O149" s="48"/>
      <c r="P149" s="48"/>
      <c r="Q149" s="48"/>
    </row>
    <row r="150" spans="2:17" x14ac:dyDescent="0.2">
      <c r="B150" s="64"/>
      <c r="C150" s="31"/>
      <c r="D150" s="31"/>
      <c r="E150" s="64"/>
      <c r="F150" s="64"/>
      <c r="G150" s="35"/>
      <c r="H150" s="64"/>
      <c r="I150" s="31"/>
      <c r="J150" s="31"/>
      <c r="K150" s="64"/>
      <c r="L150" s="64"/>
      <c r="M150" s="35"/>
      <c r="N150" s="64"/>
      <c r="O150" s="48"/>
      <c r="P150" s="48"/>
      <c r="Q150" s="48"/>
    </row>
    <row r="151" spans="2:17" x14ac:dyDescent="0.2">
      <c r="B151" s="64"/>
      <c r="C151" s="31"/>
      <c r="D151" s="31"/>
      <c r="E151" s="64"/>
      <c r="F151" s="64"/>
      <c r="G151" s="35"/>
      <c r="H151" s="64"/>
      <c r="I151" s="31"/>
      <c r="J151" s="31"/>
      <c r="K151" s="64"/>
      <c r="L151" s="64"/>
      <c r="M151" s="35"/>
      <c r="N151" s="64"/>
      <c r="O151" s="48"/>
      <c r="P151" s="48"/>
      <c r="Q151" s="48"/>
    </row>
    <row r="152" spans="2:17" x14ac:dyDescent="0.2">
      <c r="B152" s="64"/>
      <c r="C152" s="31"/>
      <c r="D152" s="31"/>
      <c r="E152" s="64"/>
      <c r="F152" s="64"/>
      <c r="G152" s="35"/>
      <c r="H152" s="64"/>
      <c r="I152" s="31"/>
      <c r="J152" s="31"/>
      <c r="K152" s="64"/>
      <c r="L152" s="64"/>
      <c r="M152" s="35"/>
      <c r="N152" s="64"/>
      <c r="O152" s="48"/>
      <c r="P152" s="48"/>
      <c r="Q152" s="48"/>
    </row>
    <row r="153" spans="2:17" x14ac:dyDescent="0.2">
      <c r="B153" s="64"/>
      <c r="C153" s="31"/>
      <c r="D153" s="31"/>
      <c r="E153" s="64"/>
      <c r="F153" s="64"/>
      <c r="G153" s="35"/>
      <c r="H153" s="64"/>
      <c r="I153" s="31"/>
      <c r="J153" s="31"/>
      <c r="K153" s="64"/>
      <c r="L153" s="64"/>
      <c r="M153" s="35"/>
      <c r="N153" s="64"/>
      <c r="O153" s="48"/>
      <c r="P153" s="48"/>
      <c r="Q153" s="48"/>
    </row>
    <row r="154" spans="2:17" x14ac:dyDescent="0.2">
      <c r="B154" s="64"/>
      <c r="C154" s="31"/>
      <c r="D154" s="31"/>
      <c r="E154" s="64"/>
      <c r="F154" s="64"/>
      <c r="G154" s="35"/>
      <c r="H154" s="64"/>
      <c r="I154" s="31"/>
      <c r="J154" s="31"/>
      <c r="K154" s="64"/>
      <c r="L154" s="64"/>
      <c r="M154" s="35"/>
      <c r="N154" s="64"/>
      <c r="O154" s="48"/>
      <c r="P154" s="48"/>
      <c r="Q154" s="48"/>
    </row>
    <row r="155" spans="2:17" x14ac:dyDescent="0.2">
      <c r="B155" s="64"/>
      <c r="C155" s="31"/>
      <c r="D155" s="31"/>
      <c r="E155" s="64"/>
      <c r="F155" s="64"/>
      <c r="G155" s="35"/>
      <c r="H155" s="64"/>
      <c r="I155" s="31"/>
      <c r="J155" s="31"/>
      <c r="K155" s="64"/>
      <c r="L155" s="64"/>
      <c r="M155" s="35"/>
      <c r="N155" s="64"/>
      <c r="O155" s="48"/>
      <c r="P155" s="48"/>
      <c r="Q155" s="48"/>
    </row>
    <row r="156" spans="2:17" x14ac:dyDescent="0.2">
      <c r="B156" s="64"/>
      <c r="C156" s="31"/>
      <c r="D156" s="31"/>
      <c r="E156" s="64"/>
      <c r="F156" s="64"/>
      <c r="G156" s="35"/>
      <c r="H156" s="64"/>
      <c r="I156" s="31"/>
      <c r="J156" s="31"/>
      <c r="K156" s="64"/>
      <c r="L156" s="64"/>
      <c r="M156" s="35"/>
      <c r="N156" s="64"/>
      <c r="O156" s="48"/>
      <c r="P156" s="48"/>
      <c r="Q156" s="48"/>
    </row>
    <row r="157" spans="2:17" x14ac:dyDescent="0.2">
      <c r="B157" s="64"/>
      <c r="C157" s="31"/>
      <c r="D157" s="31"/>
      <c r="E157" s="64"/>
      <c r="F157" s="64"/>
      <c r="G157" s="35"/>
      <c r="H157" s="64"/>
      <c r="I157" s="31"/>
      <c r="J157" s="31"/>
      <c r="K157" s="64"/>
      <c r="L157" s="64"/>
      <c r="M157" s="35"/>
      <c r="N157" s="64"/>
      <c r="O157" s="48"/>
      <c r="P157" s="48"/>
      <c r="Q157" s="48"/>
    </row>
    <row r="158" spans="2:17" x14ac:dyDescent="0.2">
      <c r="B158" s="64"/>
      <c r="C158" s="31"/>
      <c r="D158" s="31"/>
      <c r="E158" s="64"/>
      <c r="F158" s="64"/>
      <c r="G158" s="35"/>
      <c r="H158" s="64"/>
      <c r="I158" s="31"/>
      <c r="J158" s="31"/>
      <c r="K158" s="64"/>
      <c r="L158" s="64"/>
      <c r="M158" s="35"/>
      <c r="N158" s="64"/>
      <c r="O158" s="48"/>
      <c r="P158" s="48"/>
      <c r="Q158" s="48"/>
    </row>
    <row r="159" spans="2:17" x14ac:dyDescent="0.2">
      <c r="B159" s="64"/>
      <c r="C159" s="31"/>
      <c r="D159" s="31"/>
      <c r="E159" s="64"/>
      <c r="F159" s="64"/>
      <c r="G159" s="35"/>
      <c r="H159" s="64"/>
      <c r="I159" s="31"/>
      <c r="J159" s="31"/>
      <c r="K159" s="64"/>
      <c r="L159" s="64"/>
      <c r="M159" s="35"/>
      <c r="N159" s="64"/>
      <c r="O159" s="48"/>
      <c r="P159" s="48"/>
      <c r="Q159" s="48"/>
    </row>
    <row r="160" spans="2:17" x14ac:dyDescent="0.2">
      <c r="B160" s="64"/>
      <c r="C160" s="31"/>
      <c r="D160" s="31"/>
      <c r="E160" s="64"/>
      <c r="F160" s="64"/>
      <c r="G160" s="35"/>
      <c r="H160" s="64"/>
      <c r="I160" s="31"/>
      <c r="J160" s="31"/>
      <c r="K160" s="64"/>
      <c r="L160" s="64"/>
      <c r="M160" s="35"/>
      <c r="N160" s="64"/>
      <c r="O160" s="48"/>
      <c r="P160" s="48"/>
      <c r="Q160" s="48"/>
    </row>
    <row r="161" spans="2:17" x14ac:dyDescent="0.2">
      <c r="B161" s="64"/>
      <c r="C161" s="31"/>
      <c r="D161" s="31"/>
      <c r="E161" s="64"/>
      <c r="F161" s="64"/>
      <c r="G161" s="35"/>
      <c r="H161" s="64"/>
      <c r="I161" s="31"/>
      <c r="J161" s="31"/>
      <c r="K161" s="64"/>
      <c r="L161" s="64"/>
      <c r="M161" s="35"/>
      <c r="N161" s="64"/>
      <c r="O161" s="48"/>
      <c r="P161" s="48"/>
      <c r="Q161" s="48"/>
    </row>
    <row r="162" spans="2:17" x14ac:dyDescent="0.2">
      <c r="B162" s="64"/>
      <c r="C162" s="31"/>
      <c r="D162" s="31"/>
      <c r="E162" s="64"/>
      <c r="F162" s="64"/>
      <c r="G162" s="35"/>
      <c r="H162" s="64"/>
      <c r="I162" s="31"/>
      <c r="J162" s="31"/>
      <c r="K162" s="64"/>
      <c r="L162" s="64"/>
      <c r="M162" s="35"/>
      <c r="N162" s="64"/>
      <c r="O162" s="48"/>
      <c r="P162" s="48"/>
      <c r="Q162" s="48"/>
    </row>
    <row r="163" spans="2:17" x14ac:dyDescent="0.2">
      <c r="B163" s="64"/>
      <c r="C163" s="31"/>
      <c r="D163" s="31"/>
      <c r="E163" s="64"/>
      <c r="F163" s="64"/>
      <c r="G163" s="35"/>
      <c r="H163" s="64"/>
      <c r="I163" s="31"/>
      <c r="J163" s="31"/>
      <c r="K163" s="64"/>
      <c r="L163" s="64"/>
      <c r="M163" s="35"/>
      <c r="N163" s="64"/>
      <c r="O163" s="48"/>
      <c r="P163" s="48"/>
      <c r="Q163" s="48"/>
    </row>
    <row r="164" spans="2:17" x14ac:dyDescent="0.2">
      <c r="B164" s="64"/>
      <c r="C164" s="31"/>
      <c r="D164" s="31"/>
      <c r="E164" s="64"/>
      <c r="F164" s="64"/>
      <c r="G164" s="35"/>
      <c r="H164" s="64"/>
      <c r="I164" s="31"/>
      <c r="J164" s="31"/>
      <c r="K164" s="64"/>
      <c r="L164" s="64"/>
      <c r="M164" s="35"/>
      <c r="N164" s="64"/>
      <c r="O164" s="48"/>
      <c r="P164" s="48"/>
      <c r="Q164" s="48"/>
    </row>
    <row r="165" spans="2:17" x14ac:dyDescent="0.2">
      <c r="B165" s="64"/>
      <c r="C165" s="31"/>
      <c r="D165" s="31"/>
      <c r="E165" s="64"/>
      <c r="F165" s="64"/>
      <c r="G165" s="35"/>
      <c r="H165" s="64"/>
      <c r="I165" s="31"/>
      <c r="J165" s="31"/>
      <c r="K165" s="64"/>
      <c r="L165" s="64"/>
      <c r="M165" s="35"/>
      <c r="N165" s="64"/>
      <c r="O165" s="48"/>
      <c r="P165" s="48"/>
      <c r="Q165" s="48"/>
    </row>
    <row r="166" spans="2:17" x14ac:dyDescent="0.2">
      <c r="B166" s="64"/>
      <c r="C166" s="31"/>
      <c r="D166" s="31"/>
      <c r="E166" s="64"/>
      <c r="F166" s="64"/>
      <c r="G166" s="35"/>
      <c r="H166" s="64"/>
      <c r="I166" s="31"/>
      <c r="J166" s="31"/>
      <c r="K166" s="64"/>
      <c r="L166" s="64"/>
      <c r="M166" s="35"/>
      <c r="N166" s="64"/>
      <c r="O166" s="48"/>
      <c r="P166" s="48"/>
      <c r="Q166" s="48"/>
    </row>
    <row r="167" spans="2:17" x14ac:dyDescent="0.2">
      <c r="B167" s="64"/>
      <c r="C167" s="31"/>
      <c r="D167" s="31"/>
      <c r="E167" s="64"/>
      <c r="F167" s="64"/>
      <c r="G167" s="35"/>
      <c r="H167" s="64"/>
      <c r="I167" s="31"/>
      <c r="J167" s="31"/>
      <c r="K167" s="64"/>
      <c r="L167" s="64"/>
      <c r="M167" s="35"/>
      <c r="N167" s="64"/>
      <c r="O167" s="48"/>
      <c r="P167" s="48"/>
      <c r="Q167" s="48"/>
    </row>
    <row r="168" spans="2:17" x14ac:dyDescent="0.2">
      <c r="B168" s="64"/>
      <c r="C168" s="31"/>
      <c r="D168" s="31"/>
      <c r="E168" s="64"/>
      <c r="F168" s="64"/>
      <c r="G168" s="35"/>
      <c r="H168" s="64"/>
      <c r="I168" s="31"/>
      <c r="J168" s="31"/>
      <c r="K168" s="64"/>
      <c r="L168" s="64"/>
      <c r="M168" s="35"/>
      <c r="N168" s="64"/>
      <c r="O168" s="48"/>
      <c r="P168" s="48"/>
      <c r="Q168" s="48"/>
    </row>
    <row r="169" spans="2:17" x14ac:dyDescent="0.2">
      <c r="B169" s="64"/>
      <c r="C169" s="31"/>
      <c r="D169" s="31"/>
      <c r="E169" s="64"/>
      <c r="F169" s="64"/>
      <c r="G169" s="35"/>
      <c r="H169" s="64"/>
      <c r="I169" s="31"/>
      <c r="J169" s="31"/>
      <c r="K169" s="64"/>
      <c r="L169" s="64"/>
      <c r="M169" s="35"/>
      <c r="N169" s="64"/>
      <c r="O169" s="48"/>
      <c r="P169" s="48"/>
      <c r="Q169" s="48"/>
    </row>
    <row r="170" spans="2:17" x14ac:dyDescent="0.2">
      <c r="B170" s="64"/>
      <c r="C170" s="31"/>
      <c r="D170" s="31"/>
      <c r="E170" s="64"/>
      <c r="F170" s="64"/>
      <c r="G170" s="35"/>
      <c r="H170" s="64"/>
      <c r="I170" s="31"/>
      <c r="J170" s="31"/>
      <c r="K170" s="64"/>
      <c r="L170" s="64"/>
      <c r="M170" s="35"/>
      <c r="N170" s="64"/>
      <c r="O170" s="48"/>
      <c r="P170" s="48"/>
      <c r="Q170" s="48"/>
    </row>
    <row r="171" spans="2:17" x14ac:dyDescent="0.2">
      <c r="B171" s="64"/>
      <c r="C171" s="31"/>
      <c r="D171" s="31"/>
      <c r="E171" s="64"/>
      <c r="F171" s="64"/>
      <c r="G171" s="35"/>
      <c r="H171" s="64"/>
      <c r="I171" s="31"/>
      <c r="J171" s="31"/>
      <c r="K171" s="64"/>
      <c r="L171" s="64"/>
      <c r="M171" s="35"/>
      <c r="N171" s="64"/>
      <c r="O171" s="48"/>
      <c r="P171" s="48"/>
      <c r="Q171" s="48"/>
    </row>
    <row r="172" spans="2:17" x14ac:dyDescent="0.2">
      <c r="B172" s="64"/>
      <c r="C172" s="31"/>
      <c r="D172" s="31"/>
      <c r="E172" s="64"/>
      <c r="F172" s="64"/>
      <c r="G172" s="35"/>
      <c r="H172" s="64"/>
      <c r="I172" s="31"/>
      <c r="J172" s="31"/>
      <c r="K172" s="64"/>
      <c r="L172" s="64"/>
      <c r="M172" s="35"/>
      <c r="N172" s="64"/>
      <c r="O172" s="48"/>
      <c r="P172" s="48"/>
      <c r="Q172" s="48"/>
    </row>
    <row r="173" spans="2:17" x14ac:dyDescent="0.2">
      <c r="B173" s="64"/>
      <c r="C173" s="31"/>
      <c r="D173" s="31"/>
      <c r="E173" s="64"/>
      <c r="F173" s="64"/>
      <c r="G173" s="35"/>
      <c r="H173" s="64"/>
      <c r="I173" s="31"/>
      <c r="J173" s="31"/>
      <c r="K173" s="64"/>
      <c r="L173" s="64"/>
      <c r="M173" s="35"/>
      <c r="N173" s="64"/>
      <c r="O173" s="48"/>
      <c r="P173" s="48"/>
      <c r="Q173" s="48"/>
    </row>
    <row r="174" spans="2:17" x14ac:dyDescent="0.2">
      <c r="B174" s="64"/>
      <c r="C174" s="31"/>
      <c r="D174" s="31"/>
      <c r="E174" s="64"/>
      <c r="F174" s="64"/>
      <c r="G174" s="35"/>
      <c r="H174" s="64"/>
      <c r="I174" s="31"/>
      <c r="J174" s="31"/>
      <c r="K174" s="64"/>
      <c r="L174" s="64"/>
      <c r="M174" s="35"/>
      <c r="N174" s="64"/>
      <c r="O174" s="48"/>
      <c r="P174" s="48"/>
      <c r="Q174" s="48"/>
    </row>
    <row r="175" spans="2:17" x14ac:dyDescent="0.2">
      <c r="B175" s="64"/>
      <c r="C175" s="31"/>
      <c r="D175" s="31"/>
      <c r="E175" s="64"/>
      <c r="F175" s="64"/>
      <c r="G175" s="35"/>
      <c r="H175" s="64"/>
      <c r="I175" s="31"/>
      <c r="J175" s="31"/>
      <c r="K175" s="64"/>
      <c r="L175" s="64"/>
      <c r="M175" s="35"/>
      <c r="N175" s="64"/>
      <c r="O175" s="48"/>
      <c r="P175" s="48"/>
      <c r="Q175" s="48"/>
    </row>
    <row r="176" spans="2:17" x14ac:dyDescent="0.2">
      <c r="B176" s="64"/>
      <c r="C176" s="31"/>
      <c r="D176" s="31"/>
      <c r="E176" s="64"/>
      <c r="F176" s="64"/>
      <c r="G176" s="35"/>
      <c r="H176" s="64"/>
      <c r="I176" s="31"/>
      <c r="J176" s="31"/>
      <c r="K176" s="64"/>
      <c r="L176" s="64"/>
      <c r="M176" s="35"/>
      <c r="N176" s="64"/>
      <c r="O176" s="48"/>
      <c r="P176" s="48"/>
      <c r="Q176" s="48"/>
    </row>
    <row r="177" spans="2:17" x14ac:dyDescent="0.2">
      <c r="B177" s="64"/>
      <c r="C177" s="31"/>
      <c r="D177" s="31"/>
      <c r="E177" s="64"/>
      <c r="F177" s="64"/>
      <c r="G177" s="35"/>
      <c r="H177" s="64"/>
      <c r="I177" s="31"/>
      <c r="J177" s="31"/>
      <c r="K177" s="64"/>
      <c r="L177" s="64"/>
      <c r="M177" s="35"/>
      <c r="N177" s="64"/>
      <c r="O177" s="48"/>
      <c r="P177" s="48"/>
      <c r="Q177" s="48"/>
    </row>
    <row r="178" spans="2:17" x14ac:dyDescent="0.2">
      <c r="B178" s="64"/>
      <c r="C178" s="31"/>
      <c r="D178" s="31"/>
      <c r="E178" s="64"/>
      <c r="F178" s="64"/>
      <c r="G178" s="35"/>
      <c r="H178" s="64"/>
      <c r="I178" s="31"/>
      <c r="J178" s="31"/>
      <c r="K178" s="64"/>
      <c r="L178" s="64"/>
      <c r="M178" s="35"/>
      <c r="N178" s="64"/>
      <c r="O178" s="48"/>
      <c r="P178" s="48"/>
      <c r="Q178" s="48"/>
    </row>
    <row r="179" spans="2:17" x14ac:dyDescent="0.2">
      <c r="B179" s="64"/>
      <c r="C179" s="31"/>
      <c r="D179" s="31"/>
      <c r="E179" s="64"/>
      <c r="F179" s="64"/>
      <c r="G179" s="35"/>
      <c r="H179" s="64"/>
      <c r="I179" s="31"/>
      <c r="J179" s="31"/>
      <c r="K179" s="64"/>
      <c r="L179" s="64"/>
      <c r="M179" s="35"/>
      <c r="N179" s="64"/>
      <c r="O179" s="48"/>
      <c r="P179" s="48"/>
      <c r="Q179" s="48"/>
    </row>
    <row r="180" spans="2:17" x14ac:dyDescent="0.2">
      <c r="B180" s="64"/>
      <c r="C180" s="31"/>
      <c r="D180" s="31"/>
      <c r="E180" s="64"/>
      <c r="F180" s="64"/>
      <c r="G180" s="35"/>
      <c r="H180" s="64"/>
      <c r="I180" s="31"/>
      <c r="J180" s="31"/>
      <c r="K180" s="64"/>
      <c r="L180" s="64"/>
      <c r="M180" s="35"/>
      <c r="N180" s="64"/>
      <c r="O180" s="48"/>
      <c r="P180" s="48"/>
      <c r="Q180" s="48"/>
    </row>
    <row r="181" spans="2:17" x14ac:dyDescent="0.2">
      <c r="B181" s="64"/>
      <c r="C181" s="31"/>
      <c r="D181" s="31"/>
      <c r="E181" s="64"/>
      <c r="F181" s="64"/>
      <c r="G181" s="35"/>
      <c r="H181" s="64"/>
      <c r="I181" s="31"/>
      <c r="J181" s="31"/>
      <c r="K181" s="64"/>
      <c r="L181" s="64"/>
      <c r="M181" s="35"/>
      <c r="N181" s="64"/>
      <c r="O181" s="48"/>
      <c r="P181" s="48"/>
      <c r="Q181" s="48"/>
    </row>
    <row r="182" spans="2:17" x14ac:dyDescent="0.2">
      <c r="B182" s="64"/>
      <c r="C182" s="31"/>
      <c r="D182" s="31"/>
      <c r="E182" s="64"/>
      <c r="F182" s="64"/>
      <c r="G182" s="35"/>
      <c r="H182" s="64"/>
      <c r="I182" s="31"/>
      <c r="J182" s="31"/>
      <c r="K182" s="64"/>
      <c r="L182" s="64"/>
      <c r="M182" s="35"/>
      <c r="N182" s="64"/>
      <c r="O182" s="48"/>
      <c r="P182" s="48"/>
      <c r="Q182" s="48"/>
    </row>
    <row r="183" spans="2:17" x14ac:dyDescent="0.2">
      <c r="B183" s="64"/>
      <c r="C183" s="31"/>
      <c r="D183" s="31"/>
      <c r="E183" s="64"/>
      <c r="F183" s="64"/>
      <c r="G183" s="35"/>
      <c r="H183" s="64"/>
      <c r="I183" s="31"/>
      <c r="J183" s="31"/>
      <c r="K183" s="64"/>
      <c r="L183" s="64"/>
      <c r="M183" s="35"/>
      <c r="N183" s="64"/>
      <c r="O183" s="48"/>
      <c r="P183" s="48"/>
      <c r="Q183" s="48"/>
    </row>
    <row r="184" spans="2:17" x14ac:dyDescent="0.2">
      <c r="B184" s="64"/>
      <c r="C184" s="31"/>
      <c r="D184" s="31"/>
      <c r="E184" s="64"/>
      <c r="F184" s="64"/>
      <c r="G184" s="35"/>
      <c r="H184" s="64"/>
      <c r="I184" s="31"/>
      <c r="J184" s="31"/>
      <c r="K184" s="64"/>
      <c r="L184" s="64"/>
      <c r="M184" s="35"/>
      <c r="N184" s="64"/>
      <c r="O184" s="48"/>
      <c r="P184" s="48"/>
      <c r="Q184" s="48"/>
    </row>
    <row r="185" spans="2:17" x14ac:dyDescent="0.2">
      <c r="B185" s="64"/>
      <c r="C185" s="31"/>
      <c r="D185" s="31"/>
      <c r="E185" s="64"/>
      <c r="F185" s="64"/>
      <c r="G185" s="35"/>
      <c r="H185" s="64"/>
      <c r="I185" s="31"/>
      <c r="J185" s="31"/>
      <c r="K185" s="64"/>
      <c r="L185" s="64"/>
      <c r="M185" s="35"/>
      <c r="N185" s="64"/>
      <c r="O185" s="48"/>
      <c r="P185" s="48"/>
      <c r="Q185" s="48"/>
    </row>
    <row r="186" spans="2:17" x14ac:dyDescent="0.2">
      <c r="B186" s="64"/>
      <c r="C186" s="31"/>
      <c r="D186" s="31"/>
      <c r="E186" s="64"/>
      <c r="F186" s="64"/>
      <c r="G186" s="35"/>
      <c r="H186" s="64"/>
      <c r="I186" s="31"/>
      <c r="J186" s="31"/>
      <c r="K186" s="64"/>
      <c r="L186" s="64"/>
      <c r="M186" s="35"/>
      <c r="N186" s="64"/>
      <c r="O186" s="48"/>
      <c r="P186" s="48"/>
      <c r="Q186" s="48"/>
    </row>
    <row r="187" spans="2:17" x14ac:dyDescent="0.2">
      <c r="B187" s="64"/>
      <c r="C187" s="31"/>
      <c r="D187" s="31"/>
      <c r="E187" s="64"/>
      <c r="F187" s="64"/>
      <c r="G187" s="35"/>
      <c r="H187" s="64"/>
      <c r="I187" s="31"/>
      <c r="J187" s="31"/>
      <c r="K187" s="64"/>
      <c r="L187" s="64"/>
      <c r="M187" s="35"/>
      <c r="N187" s="64"/>
      <c r="O187" s="48"/>
      <c r="P187" s="48"/>
      <c r="Q187" s="48"/>
    </row>
    <row r="188" spans="2:17" x14ac:dyDescent="0.2">
      <c r="B188" s="64"/>
      <c r="C188" s="31"/>
      <c r="D188" s="31"/>
      <c r="E188" s="64"/>
      <c r="F188" s="64"/>
      <c r="G188" s="35"/>
      <c r="H188" s="64"/>
      <c r="I188" s="31"/>
      <c r="J188" s="31"/>
      <c r="K188" s="64"/>
      <c r="L188" s="64"/>
      <c r="M188" s="35"/>
      <c r="N188" s="64"/>
      <c r="O188" s="48"/>
      <c r="P188" s="48"/>
      <c r="Q188" s="48"/>
    </row>
    <row r="189" spans="2:17" x14ac:dyDescent="0.2">
      <c r="B189" s="64"/>
      <c r="C189" s="31"/>
      <c r="D189" s="31"/>
      <c r="E189" s="64"/>
      <c r="F189" s="64"/>
      <c r="G189" s="35"/>
      <c r="H189" s="64"/>
      <c r="I189" s="31"/>
      <c r="J189" s="31"/>
      <c r="K189" s="64"/>
      <c r="L189" s="64"/>
      <c r="M189" s="35"/>
      <c r="N189" s="64"/>
      <c r="O189" s="48"/>
      <c r="P189" s="48"/>
      <c r="Q189" s="48"/>
    </row>
    <row r="190" spans="2:17" x14ac:dyDescent="0.2">
      <c r="B190" s="64"/>
      <c r="C190" s="31"/>
      <c r="D190" s="31"/>
      <c r="E190" s="64"/>
      <c r="F190" s="64"/>
      <c r="G190" s="35"/>
      <c r="H190" s="64"/>
      <c r="I190" s="31"/>
      <c r="J190" s="31"/>
      <c r="K190" s="64"/>
      <c r="L190" s="64"/>
      <c r="M190" s="35"/>
      <c r="N190" s="64"/>
      <c r="O190" s="48"/>
      <c r="P190" s="48"/>
      <c r="Q190" s="48"/>
    </row>
    <row r="191" spans="2:17" x14ac:dyDescent="0.2">
      <c r="B191" s="64"/>
      <c r="C191" s="31"/>
      <c r="D191" s="31"/>
      <c r="E191" s="64"/>
      <c r="F191" s="64"/>
      <c r="G191" s="35"/>
      <c r="H191" s="64"/>
      <c r="I191" s="31"/>
      <c r="J191" s="31"/>
      <c r="K191" s="64"/>
      <c r="L191" s="64"/>
      <c r="M191" s="35"/>
      <c r="N191" s="64"/>
      <c r="O191" s="48"/>
      <c r="P191" s="48"/>
      <c r="Q191" s="48"/>
    </row>
    <row r="192" spans="2:17" x14ac:dyDescent="0.2">
      <c r="B192" s="64"/>
      <c r="C192" s="31"/>
      <c r="D192" s="31"/>
      <c r="E192" s="64"/>
      <c r="F192" s="64"/>
      <c r="G192" s="35"/>
      <c r="H192" s="64"/>
      <c r="I192" s="31"/>
      <c r="J192" s="31"/>
      <c r="K192" s="64"/>
      <c r="L192" s="64"/>
      <c r="M192" s="35"/>
      <c r="N192" s="64"/>
      <c r="O192" s="48"/>
      <c r="P192" s="48"/>
      <c r="Q192" s="48"/>
    </row>
    <row r="193" spans="2:17" x14ac:dyDescent="0.2">
      <c r="B193" s="64"/>
      <c r="C193" s="31"/>
      <c r="D193" s="31"/>
      <c r="E193" s="64"/>
      <c r="F193" s="64"/>
      <c r="G193" s="35"/>
      <c r="H193" s="64"/>
      <c r="I193" s="31"/>
      <c r="J193" s="31"/>
      <c r="K193" s="64"/>
      <c r="L193" s="64"/>
      <c r="M193" s="35"/>
      <c r="N193" s="64"/>
      <c r="O193" s="48"/>
      <c r="P193" s="48"/>
      <c r="Q193" s="48"/>
    </row>
    <row r="194" spans="2:17" x14ac:dyDescent="0.2">
      <c r="B194" s="64"/>
      <c r="C194" s="31"/>
      <c r="D194" s="31"/>
      <c r="E194" s="64"/>
      <c r="F194" s="64"/>
      <c r="G194" s="35"/>
      <c r="H194" s="64"/>
      <c r="I194" s="31"/>
      <c r="J194" s="31"/>
      <c r="K194" s="64"/>
      <c r="L194" s="64"/>
      <c r="M194" s="35"/>
      <c r="N194" s="64"/>
      <c r="O194" s="48"/>
      <c r="P194" s="48"/>
      <c r="Q194" s="48"/>
    </row>
    <row r="195" spans="2:17" x14ac:dyDescent="0.2">
      <c r="B195" s="64"/>
      <c r="C195" s="31"/>
      <c r="D195" s="31"/>
      <c r="E195" s="64"/>
      <c r="F195" s="64"/>
      <c r="G195" s="35"/>
      <c r="H195" s="64"/>
      <c r="I195" s="31"/>
      <c r="J195" s="31"/>
      <c r="K195" s="64"/>
      <c r="L195" s="64"/>
      <c r="M195" s="35"/>
      <c r="N195" s="64"/>
      <c r="O195" s="48"/>
      <c r="P195" s="48"/>
      <c r="Q195" s="48"/>
    </row>
    <row r="196" spans="2:17" x14ac:dyDescent="0.2">
      <c r="B196" s="64"/>
      <c r="C196" s="31"/>
      <c r="D196" s="31"/>
      <c r="E196" s="64"/>
      <c r="F196" s="64"/>
      <c r="G196" s="35"/>
      <c r="H196" s="64"/>
      <c r="I196" s="31"/>
      <c r="J196" s="31"/>
      <c r="K196" s="64"/>
      <c r="L196" s="64"/>
      <c r="M196" s="35"/>
      <c r="N196" s="64"/>
      <c r="O196" s="48"/>
      <c r="P196" s="48"/>
      <c r="Q196" s="48"/>
    </row>
    <row r="197" spans="2:17" x14ac:dyDescent="0.2">
      <c r="B197" s="64"/>
      <c r="C197" s="31"/>
      <c r="D197" s="31"/>
      <c r="E197" s="64"/>
      <c r="F197" s="64"/>
      <c r="G197" s="35"/>
      <c r="H197" s="64"/>
      <c r="I197" s="31"/>
      <c r="J197" s="31"/>
      <c r="K197" s="64"/>
      <c r="L197" s="64"/>
      <c r="M197" s="35"/>
      <c r="N197" s="64"/>
      <c r="O197" s="48"/>
      <c r="P197" s="48"/>
      <c r="Q197" s="48"/>
    </row>
    <row r="198" spans="2:17" x14ac:dyDescent="0.2">
      <c r="B198" s="64"/>
      <c r="C198" s="31"/>
      <c r="D198" s="31"/>
      <c r="E198" s="64"/>
      <c r="F198" s="64"/>
      <c r="G198" s="35"/>
      <c r="H198" s="64"/>
      <c r="I198" s="31"/>
      <c r="J198" s="31"/>
      <c r="K198" s="64"/>
      <c r="L198" s="64"/>
      <c r="M198" s="35"/>
      <c r="N198" s="64"/>
      <c r="O198" s="48"/>
      <c r="P198" s="48"/>
      <c r="Q198" s="48"/>
    </row>
    <row r="199" spans="2:17" x14ac:dyDescent="0.2">
      <c r="B199" s="64"/>
      <c r="C199" s="31"/>
      <c r="D199" s="31"/>
      <c r="E199" s="64"/>
      <c r="F199" s="64"/>
      <c r="G199" s="35"/>
      <c r="H199" s="64"/>
      <c r="I199" s="31"/>
      <c r="J199" s="31"/>
      <c r="K199" s="64"/>
      <c r="L199" s="64"/>
      <c r="M199" s="35"/>
      <c r="N199" s="64"/>
      <c r="O199" s="48"/>
      <c r="P199" s="48"/>
      <c r="Q199" s="48"/>
    </row>
    <row r="200" spans="2:17" x14ac:dyDescent="0.2">
      <c r="B200" s="64"/>
      <c r="C200" s="31"/>
      <c r="D200" s="31"/>
      <c r="E200" s="64"/>
      <c r="F200" s="64"/>
      <c r="G200" s="35"/>
      <c r="H200" s="64"/>
      <c r="I200" s="31"/>
      <c r="J200" s="31"/>
      <c r="K200" s="64"/>
      <c r="L200" s="64"/>
      <c r="M200" s="35"/>
      <c r="N200" s="64"/>
      <c r="O200" s="48"/>
      <c r="P200" s="48"/>
      <c r="Q200" s="48"/>
    </row>
    <row r="201" spans="2:17" x14ac:dyDescent="0.2">
      <c r="B201" s="64"/>
      <c r="C201" s="31"/>
      <c r="D201" s="31"/>
      <c r="E201" s="64"/>
      <c r="F201" s="64"/>
      <c r="G201" s="35"/>
      <c r="H201" s="64"/>
      <c r="I201" s="31"/>
      <c r="J201" s="31"/>
      <c r="K201" s="64"/>
      <c r="L201" s="64"/>
      <c r="M201" s="35"/>
      <c r="N201" s="64"/>
      <c r="O201" s="48"/>
      <c r="P201" s="48"/>
      <c r="Q201" s="48"/>
    </row>
    <row r="202" spans="2:17" x14ac:dyDescent="0.2">
      <c r="B202" s="64"/>
      <c r="C202" s="31"/>
      <c r="D202" s="31"/>
      <c r="E202" s="64"/>
      <c r="F202" s="64"/>
      <c r="G202" s="35"/>
      <c r="H202" s="64"/>
      <c r="I202" s="31"/>
      <c r="J202" s="31"/>
      <c r="K202" s="64"/>
      <c r="L202" s="64"/>
      <c r="M202" s="35"/>
      <c r="N202" s="64"/>
      <c r="O202" s="48"/>
      <c r="P202" s="48"/>
      <c r="Q202" s="48"/>
    </row>
    <row r="203" spans="2:17" x14ac:dyDescent="0.2">
      <c r="B203" s="64"/>
      <c r="C203" s="31"/>
      <c r="D203" s="31"/>
      <c r="E203" s="64"/>
      <c r="F203" s="64"/>
      <c r="G203" s="35"/>
      <c r="H203" s="64"/>
      <c r="I203" s="31"/>
      <c r="J203" s="31"/>
      <c r="K203" s="64"/>
      <c r="L203" s="64"/>
      <c r="M203" s="35"/>
      <c r="N203" s="64"/>
      <c r="O203" s="48"/>
      <c r="P203" s="48"/>
      <c r="Q203" s="48"/>
    </row>
    <row r="204" spans="2:17" x14ac:dyDescent="0.2">
      <c r="B204" s="64"/>
      <c r="C204" s="31"/>
      <c r="D204" s="31"/>
      <c r="E204" s="64"/>
      <c r="F204" s="64"/>
      <c r="G204" s="35"/>
      <c r="H204" s="64"/>
      <c r="I204" s="31"/>
      <c r="J204" s="31"/>
      <c r="K204" s="64"/>
      <c r="L204" s="64"/>
      <c r="M204" s="35"/>
      <c r="N204" s="64"/>
      <c r="O204" s="48"/>
      <c r="P204" s="48"/>
      <c r="Q204" s="48"/>
    </row>
    <row r="205" spans="2:17" x14ac:dyDescent="0.2">
      <c r="B205" s="64"/>
      <c r="C205" s="31"/>
      <c r="D205" s="31"/>
      <c r="E205" s="64"/>
      <c r="F205" s="64"/>
      <c r="G205" s="35"/>
      <c r="H205" s="64"/>
      <c r="I205" s="31"/>
      <c r="J205" s="31"/>
      <c r="K205" s="64"/>
      <c r="L205" s="64"/>
      <c r="M205" s="35"/>
      <c r="N205" s="64"/>
      <c r="O205" s="48"/>
      <c r="P205" s="48"/>
      <c r="Q205" s="48"/>
    </row>
    <row r="206" spans="2:17" x14ac:dyDescent="0.2">
      <c r="B206" s="64"/>
      <c r="C206" s="31"/>
      <c r="D206" s="31"/>
      <c r="E206" s="64"/>
      <c r="F206" s="64"/>
      <c r="G206" s="35"/>
      <c r="H206" s="64"/>
      <c r="I206" s="31"/>
      <c r="J206" s="31"/>
      <c r="K206" s="64"/>
      <c r="L206" s="64"/>
      <c r="M206" s="35"/>
      <c r="N206" s="64"/>
      <c r="O206" s="48"/>
      <c r="P206" s="48"/>
      <c r="Q206" s="48"/>
    </row>
    <row r="207" spans="2:17" x14ac:dyDescent="0.2">
      <c r="B207" s="64"/>
      <c r="C207" s="31"/>
      <c r="D207" s="31"/>
      <c r="E207" s="64"/>
      <c r="F207" s="64"/>
      <c r="G207" s="35"/>
      <c r="H207" s="64"/>
      <c r="I207" s="31"/>
      <c r="J207" s="31"/>
      <c r="K207" s="64"/>
      <c r="L207" s="64"/>
      <c r="M207" s="35"/>
      <c r="N207" s="64"/>
      <c r="O207" s="48"/>
      <c r="P207" s="48"/>
      <c r="Q207" s="48"/>
    </row>
    <row r="208" spans="2:17" x14ac:dyDescent="0.2">
      <c r="B208" s="64"/>
      <c r="C208" s="31"/>
      <c r="D208" s="31"/>
      <c r="E208" s="64"/>
      <c r="F208" s="64"/>
      <c r="G208" s="35"/>
      <c r="H208" s="64"/>
      <c r="I208" s="31"/>
      <c r="J208" s="31"/>
      <c r="K208" s="64"/>
      <c r="L208" s="64"/>
      <c r="M208" s="35"/>
      <c r="N208" s="64"/>
      <c r="O208" s="48"/>
      <c r="P208" s="48"/>
      <c r="Q208" s="48"/>
    </row>
    <row r="209" spans="2:17" x14ac:dyDescent="0.2">
      <c r="B209" s="64"/>
      <c r="C209" s="31"/>
      <c r="D209" s="31"/>
      <c r="E209" s="64"/>
      <c r="F209" s="64"/>
      <c r="G209" s="35"/>
      <c r="H209" s="64"/>
      <c r="I209" s="31"/>
      <c r="J209" s="31"/>
      <c r="K209" s="64"/>
      <c r="L209" s="64"/>
      <c r="M209" s="35"/>
      <c r="N209" s="64"/>
      <c r="O209" s="48"/>
      <c r="P209" s="48"/>
      <c r="Q209" s="48"/>
    </row>
    <row r="210" spans="2:17" x14ac:dyDescent="0.2">
      <c r="B210" s="64"/>
      <c r="C210" s="31"/>
      <c r="D210" s="31"/>
      <c r="E210" s="64"/>
      <c r="F210" s="64"/>
      <c r="G210" s="35"/>
      <c r="H210" s="64"/>
      <c r="I210" s="31"/>
      <c r="J210" s="31"/>
      <c r="K210" s="64"/>
      <c r="L210" s="64"/>
      <c r="M210" s="35"/>
      <c r="N210" s="64"/>
      <c r="O210" s="48"/>
      <c r="P210" s="48"/>
      <c r="Q210" s="48"/>
    </row>
    <row r="211" spans="2:17" x14ac:dyDescent="0.2">
      <c r="B211" s="64"/>
      <c r="C211" s="31"/>
      <c r="D211" s="31"/>
      <c r="E211" s="64"/>
      <c r="F211" s="64"/>
      <c r="G211" s="35"/>
      <c r="H211" s="64"/>
      <c r="I211" s="31"/>
      <c r="J211" s="31"/>
      <c r="K211" s="64"/>
      <c r="L211" s="64"/>
      <c r="M211" s="35"/>
      <c r="N211" s="64"/>
      <c r="O211" s="48"/>
      <c r="P211" s="48"/>
      <c r="Q211" s="48"/>
    </row>
    <row r="212" spans="2:17" x14ac:dyDescent="0.2">
      <c r="B212" s="64"/>
      <c r="C212" s="31"/>
      <c r="D212" s="31"/>
      <c r="E212" s="64"/>
      <c r="F212" s="64"/>
      <c r="G212" s="35"/>
      <c r="H212" s="64"/>
      <c r="I212" s="31"/>
      <c r="J212" s="31"/>
      <c r="K212" s="64"/>
      <c r="L212" s="64"/>
      <c r="M212" s="35"/>
      <c r="N212" s="64"/>
      <c r="O212" s="48"/>
      <c r="P212" s="48"/>
      <c r="Q212" s="48"/>
    </row>
    <row r="213" spans="2:17" x14ac:dyDescent="0.2">
      <c r="B213" s="64"/>
      <c r="C213" s="31"/>
      <c r="D213" s="31"/>
      <c r="E213" s="64"/>
      <c r="F213" s="64"/>
      <c r="G213" s="35"/>
      <c r="H213" s="64"/>
      <c r="I213" s="31"/>
      <c r="J213" s="31"/>
      <c r="K213" s="64"/>
      <c r="L213" s="64"/>
      <c r="M213" s="35"/>
      <c r="N213" s="64"/>
      <c r="O213" s="48"/>
      <c r="P213" s="48"/>
      <c r="Q213" s="48"/>
    </row>
    <row r="214" spans="2:17" x14ac:dyDescent="0.2">
      <c r="B214" s="64"/>
      <c r="C214" s="31"/>
      <c r="D214" s="31"/>
      <c r="E214" s="64"/>
      <c r="F214" s="64"/>
      <c r="G214" s="35"/>
      <c r="H214" s="64"/>
      <c r="I214" s="31"/>
      <c r="J214" s="31"/>
      <c r="K214" s="64"/>
      <c r="L214" s="64"/>
      <c r="M214" s="35"/>
      <c r="N214" s="64"/>
      <c r="O214" s="48"/>
      <c r="P214" s="48"/>
      <c r="Q214" s="48"/>
    </row>
    <row r="215" spans="2:17" x14ac:dyDescent="0.2">
      <c r="B215" s="64"/>
      <c r="C215" s="31"/>
      <c r="D215" s="31"/>
      <c r="E215" s="64"/>
      <c r="F215" s="64"/>
      <c r="G215" s="35"/>
      <c r="H215" s="64"/>
      <c r="I215" s="31"/>
      <c r="J215" s="31"/>
      <c r="K215" s="64"/>
      <c r="L215" s="64"/>
      <c r="M215" s="35"/>
      <c r="N215" s="64"/>
      <c r="O215" s="48"/>
      <c r="P215" s="48"/>
      <c r="Q215" s="48"/>
    </row>
    <row r="216" spans="2:17" x14ac:dyDescent="0.2">
      <c r="B216" s="64"/>
      <c r="C216" s="31"/>
      <c r="D216" s="31"/>
      <c r="E216" s="64"/>
      <c r="F216" s="64"/>
      <c r="G216" s="35"/>
      <c r="H216" s="64"/>
      <c r="I216" s="31"/>
      <c r="J216" s="31"/>
      <c r="K216" s="64"/>
      <c r="L216" s="64"/>
      <c r="M216" s="35"/>
      <c r="N216" s="64"/>
      <c r="O216" s="48"/>
      <c r="P216" s="48"/>
      <c r="Q216" s="48"/>
    </row>
    <row r="217" spans="2:17" x14ac:dyDescent="0.2">
      <c r="B217" s="64"/>
      <c r="C217" s="31"/>
      <c r="D217" s="31"/>
      <c r="E217" s="64"/>
      <c r="F217" s="64"/>
      <c r="G217" s="35"/>
      <c r="H217" s="64"/>
      <c r="I217" s="31"/>
      <c r="J217" s="31"/>
      <c r="K217" s="64"/>
      <c r="L217" s="64"/>
      <c r="M217" s="35"/>
      <c r="N217" s="64"/>
      <c r="O217" s="48"/>
      <c r="P217" s="48"/>
      <c r="Q217" s="48"/>
    </row>
    <row r="218" spans="2:17" x14ac:dyDescent="0.2">
      <c r="B218" s="64"/>
      <c r="C218" s="31"/>
      <c r="D218" s="31"/>
      <c r="E218" s="64"/>
      <c r="F218" s="64"/>
      <c r="G218" s="35"/>
      <c r="H218" s="64"/>
      <c r="I218" s="31"/>
      <c r="J218" s="31"/>
      <c r="K218" s="64"/>
      <c r="L218" s="64"/>
      <c r="M218" s="35"/>
      <c r="N218" s="64"/>
      <c r="O218" s="48"/>
      <c r="P218" s="48"/>
      <c r="Q218" s="48"/>
    </row>
    <row r="219" spans="2:17" x14ac:dyDescent="0.2">
      <c r="B219" s="64"/>
      <c r="C219" s="31"/>
      <c r="D219" s="31"/>
      <c r="E219" s="64"/>
      <c r="F219" s="64"/>
      <c r="G219" s="35"/>
      <c r="H219" s="64"/>
      <c r="I219" s="31"/>
      <c r="J219" s="31"/>
      <c r="K219" s="64"/>
      <c r="L219" s="64"/>
      <c r="M219" s="35"/>
      <c r="N219" s="64"/>
      <c r="O219" s="48"/>
      <c r="P219" s="48"/>
      <c r="Q219" s="48"/>
    </row>
    <row r="220" spans="2:17" x14ac:dyDescent="0.2">
      <c r="B220" s="64"/>
      <c r="C220" s="31"/>
      <c r="D220" s="31"/>
      <c r="E220" s="64"/>
      <c r="F220" s="64"/>
      <c r="G220" s="35"/>
      <c r="H220" s="64"/>
      <c r="I220" s="31"/>
      <c r="J220" s="31"/>
      <c r="K220" s="64"/>
      <c r="L220" s="64"/>
      <c r="M220" s="35"/>
      <c r="N220" s="64"/>
      <c r="O220" s="48"/>
      <c r="P220" s="48"/>
      <c r="Q220" s="48"/>
    </row>
    <row r="221" spans="2:17" x14ac:dyDescent="0.2">
      <c r="B221" s="64"/>
      <c r="C221" s="31"/>
      <c r="D221" s="31"/>
      <c r="E221" s="64"/>
      <c r="F221" s="64"/>
      <c r="G221" s="35"/>
      <c r="H221" s="64"/>
      <c r="I221" s="31"/>
      <c r="J221" s="31"/>
      <c r="K221" s="64"/>
      <c r="L221" s="64"/>
      <c r="M221" s="35"/>
      <c r="N221" s="64"/>
      <c r="O221" s="48"/>
      <c r="P221" s="48"/>
      <c r="Q221" s="48"/>
    </row>
    <row r="222" spans="2:17" x14ac:dyDescent="0.2">
      <c r="B222" s="64"/>
      <c r="C222" s="31"/>
      <c r="D222" s="31"/>
      <c r="E222" s="64"/>
      <c r="F222" s="64"/>
      <c r="G222" s="35"/>
      <c r="H222" s="64"/>
      <c r="I222" s="31"/>
      <c r="J222" s="31"/>
      <c r="K222" s="64"/>
      <c r="L222" s="64"/>
      <c r="M222" s="35"/>
      <c r="N222" s="64"/>
      <c r="O222" s="48"/>
      <c r="P222" s="48"/>
      <c r="Q222" s="48"/>
    </row>
    <row r="223" spans="2:17" x14ac:dyDescent="0.2">
      <c r="B223" s="64"/>
      <c r="C223" s="31"/>
      <c r="D223" s="31"/>
      <c r="E223" s="64"/>
      <c r="F223" s="64"/>
      <c r="G223" s="35"/>
      <c r="H223" s="64"/>
      <c r="I223" s="31"/>
      <c r="J223" s="31"/>
      <c r="K223" s="64"/>
      <c r="L223" s="64"/>
      <c r="M223" s="35"/>
      <c r="N223" s="64"/>
      <c r="O223" s="48"/>
      <c r="P223" s="48"/>
      <c r="Q223" s="48"/>
    </row>
    <row r="224" spans="2:17" x14ac:dyDescent="0.2">
      <c r="B224" s="64"/>
      <c r="C224" s="31"/>
      <c r="D224" s="31"/>
      <c r="E224" s="64"/>
      <c r="F224" s="64"/>
      <c r="G224" s="35"/>
      <c r="H224" s="64"/>
      <c r="I224" s="31"/>
      <c r="J224" s="31"/>
      <c r="K224" s="64"/>
      <c r="L224" s="64"/>
      <c r="M224" s="35"/>
      <c r="N224" s="64"/>
      <c r="O224" s="48"/>
      <c r="P224" s="48"/>
      <c r="Q224" s="48"/>
    </row>
    <row r="225" spans="2:17" x14ac:dyDescent="0.2">
      <c r="B225" s="64"/>
      <c r="C225" s="31"/>
      <c r="D225" s="31"/>
      <c r="E225" s="64"/>
      <c r="F225" s="64"/>
      <c r="G225" s="35"/>
      <c r="H225" s="64"/>
      <c r="I225" s="31"/>
      <c r="J225" s="31"/>
      <c r="K225" s="64"/>
      <c r="L225" s="64"/>
      <c r="M225" s="35"/>
      <c r="N225" s="64"/>
      <c r="O225" s="48"/>
      <c r="P225" s="48"/>
      <c r="Q225" s="48"/>
    </row>
    <row r="226" spans="2:17" x14ac:dyDescent="0.2">
      <c r="B226" s="64"/>
      <c r="C226" s="31"/>
      <c r="D226" s="31"/>
      <c r="E226" s="64"/>
      <c r="F226" s="64"/>
      <c r="G226" s="35"/>
      <c r="H226" s="64"/>
      <c r="I226" s="31"/>
      <c r="J226" s="31"/>
      <c r="K226" s="64"/>
      <c r="L226" s="64"/>
      <c r="M226" s="35"/>
      <c r="N226" s="64"/>
      <c r="O226" s="48"/>
      <c r="P226" s="48"/>
      <c r="Q226" s="48"/>
    </row>
    <row r="227" spans="2:17" x14ac:dyDescent="0.2">
      <c r="B227" s="64"/>
      <c r="C227" s="31"/>
      <c r="D227" s="31"/>
      <c r="E227" s="64"/>
      <c r="F227" s="64"/>
      <c r="G227" s="35"/>
      <c r="H227" s="64"/>
      <c r="I227" s="31"/>
      <c r="J227" s="31"/>
      <c r="K227" s="64"/>
      <c r="L227" s="64"/>
      <c r="M227" s="35"/>
      <c r="N227" s="64"/>
      <c r="O227" s="48"/>
      <c r="P227" s="48"/>
      <c r="Q227" s="48"/>
    </row>
    <row r="228" spans="2:17" x14ac:dyDescent="0.2">
      <c r="B228" s="64"/>
      <c r="C228" s="31"/>
      <c r="D228" s="31"/>
      <c r="E228" s="64"/>
      <c r="F228" s="64"/>
      <c r="G228" s="35"/>
      <c r="H228" s="64"/>
      <c r="I228" s="31"/>
      <c r="J228" s="31"/>
      <c r="K228" s="64"/>
      <c r="L228" s="64"/>
      <c r="M228" s="35"/>
      <c r="N228" s="64"/>
      <c r="O228" s="48"/>
      <c r="P228" s="48"/>
      <c r="Q228" s="48"/>
    </row>
    <row r="229" spans="2:17" x14ac:dyDescent="0.2">
      <c r="B229" s="64"/>
      <c r="C229" s="31"/>
      <c r="D229" s="31"/>
      <c r="E229" s="64"/>
      <c r="F229" s="64"/>
      <c r="G229" s="35"/>
      <c r="H229" s="64"/>
      <c r="I229" s="31"/>
      <c r="J229" s="31"/>
      <c r="K229" s="64"/>
      <c r="L229" s="64"/>
      <c r="M229" s="35"/>
      <c r="N229" s="64"/>
      <c r="O229" s="48"/>
      <c r="P229" s="48"/>
      <c r="Q229" s="48"/>
    </row>
    <row r="230" spans="2:17" x14ac:dyDescent="0.2">
      <c r="B230" s="64"/>
      <c r="C230" s="31"/>
      <c r="D230" s="31"/>
      <c r="E230" s="64"/>
      <c r="F230" s="64"/>
      <c r="G230" s="35"/>
      <c r="H230" s="64"/>
      <c r="I230" s="31"/>
      <c r="J230" s="31"/>
      <c r="K230" s="64"/>
      <c r="L230" s="64"/>
      <c r="M230" s="35"/>
      <c r="N230" s="64"/>
      <c r="O230" s="48"/>
      <c r="P230" s="48"/>
      <c r="Q230" s="48"/>
    </row>
    <row r="231" spans="2:17" x14ac:dyDescent="0.2">
      <c r="B231" s="64"/>
      <c r="C231" s="31"/>
      <c r="D231" s="31"/>
      <c r="E231" s="64"/>
      <c r="F231" s="64"/>
      <c r="G231" s="35"/>
      <c r="H231" s="64"/>
      <c r="I231" s="31"/>
      <c r="J231" s="31"/>
      <c r="K231" s="64"/>
      <c r="L231" s="64"/>
      <c r="M231" s="35"/>
      <c r="N231" s="64"/>
      <c r="O231" s="48"/>
      <c r="P231" s="48"/>
      <c r="Q231" s="48"/>
    </row>
    <row r="232" spans="2:17" x14ac:dyDescent="0.2">
      <c r="B232" s="64"/>
      <c r="C232" s="31"/>
      <c r="D232" s="31"/>
      <c r="E232" s="64"/>
      <c r="F232" s="64"/>
      <c r="G232" s="35"/>
      <c r="H232" s="64"/>
      <c r="I232" s="31"/>
      <c r="J232" s="31"/>
      <c r="K232" s="64"/>
      <c r="L232" s="64"/>
      <c r="M232" s="35"/>
      <c r="N232" s="64"/>
      <c r="O232" s="48"/>
      <c r="P232" s="48"/>
      <c r="Q232" s="48"/>
    </row>
    <row r="233" spans="2:17" x14ac:dyDescent="0.2">
      <c r="B233" s="64"/>
      <c r="C233" s="31"/>
      <c r="D233" s="31"/>
      <c r="E233" s="64"/>
      <c r="F233" s="64"/>
      <c r="G233" s="35"/>
      <c r="H233" s="64"/>
      <c r="I233" s="31"/>
      <c r="J233" s="31"/>
      <c r="K233" s="64"/>
      <c r="L233" s="64"/>
      <c r="M233" s="35"/>
      <c r="N233" s="64"/>
      <c r="O233" s="48"/>
      <c r="P233" s="48"/>
      <c r="Q233" s="48"/>
    </row>
    <row r="234" spans="2:17" x14ac:dyDescent="0.2">
      <c r="B234" s="64"/>
      <c r="C234" s="31"/>
      <c r="D234" s="31"/>
      <c r="E234" s="64"/>
      <c r="F234" s="64"/>
      <c r="G234" s="35"/>
      <c r="H234" s="64"/>
      <c r="I234" s="31"/>
      <c r="J234" s="31"/>
      <c r="K234" s="64"/>
      <c r="L234" s="64"/>
      <c r="M234" s="35"/>
      <c r="N234" s="64"/>
      <c r="O234" s="48"/>
      <c r="P234" s="48"/>
      <c r="Q234" s="48"/>
    </row>
    <row r="235" spans="2:17" x14ac:dyDescent="0.2">
      <c r="B235" s="64"/>
      <c r="C235" s="31"/>
      <c r="D235" s="31"/>
      <c r="E235" s="64"/>
      <c r="F235" s="64"/>
      <c r="G235" s="35"/>
      <c r="H235" s="64"/>
      <c r="I235" s="31"/>
      <c r="J235" s="31"/>
      <c r="K235" s="64"/>
      <c r="L235" s="64"/>
      <c r="M235" s="35"/>
      <c r="N235" s="64"/>
      <c r="O235" s="48"/>
      <c r="P235" s="48"/>
      <c r="Q235" s="48"/>
    </row>
    <row r="236" spans="2:17" x14ac:dyDescent="0.2">
      <c r="B236" s="64"/>
      <c r="C236" s="31"/>
      <c r="D236" s="31"/>
      <c r="E236" s="64"/>
      <c r="F236" s="64"/>
      <c r="G236" s="35"/>
      <c r="H236" s="64"/>
      <c r="I236" s="31"/>
      <c r="J236" s="31"/>
      <c r="K236" s="64"/>
      <c r="L236" s="64"/>
      <c r="M236" s="35"/>
      <c r="N236" s="64"/>
      <c r="O236" s="48"/>
      <c r="P236" s="48"/>
      <c r="Q236" s="48"/>
    </row>
    <row r="237" spans="2:17" x14ac:dyDescent="0.2">
      <c r="B237" s="64"/>
      <c r="C237" s="31"/>
      <c r="D237" s="31"/>
      <c r="E237" s="64"/>
      <c r="F237" s="64"/>
      <c r="G237" s="35"/>
      <c r="H237" s="64"/>
      <c r="I237" s="31"/>
      <c r="J237" s="31"/>
      <c r="K237" s="64"/>
      <c r="L237" s="64"/>
      <c r="M237" s="35"/>
      <c r="N237" s="64"/>
      <c r="O237" s="48"/>
      <c r="P237" s="48"/>
      <c r="Q237" s="48"/>
    </row>
    <row r="238" spans="2:17" x14ac:dyDescent="0.2">
      <c r="B238" s="64"/>
      <c r="C238" s="31"/>
      <c r="D238" s="31"/>
      <c r="E238" s="64"/>
      <c r="F238" s="64"/>
      <c r="G238" s="35"/>
      <c r="H238" s="64"/>
      <c r="I238" s="31"/>
      <c r="J238" s="31"/>
      <c r="K238" s="64"/>
      <c r="L238" s="64"/>
      <c r="M238" s="35"/>
      <c r="N238" s="64"/>
      <c r="O238" s="48"/>
      <c r="P238" s="48"/>
      <c r="Q238" s="48"/>
    </row>
    <row r="239" spans="2:17" x14ac:dyDescent="0.2">
      <c r="B239" s="64"/>
      <c r="C239" s="31"/>
      <c r="D239" s="31"/>
      <c r="E239" s="64"/>
      <c r="F239" s="64"/>
      <c r="G239" s="35"/>
      <c r="H239" s="64"/>
      <c r="I239" s="31"/>
      <c r="J239" s="31"/>
      <c r="K239" s="64"/>
      <c r="L239" s="64"/>
      <c r="M239" s="35"/>
      <c r="N239" s="64"/>
      <c r="O239" s="48"/>
      <c r="P239" s="48"/>
      <c r="Q239" s="48"/>
    </row>
    <row r="240" spans="2:17" x14ac:dyDescent="0.2">
      <c r="B240" s="64"/>
      <c r="C240" s="31"/>
      <c r="D240" s="31"/>
      <c r="E240" s="64"/>
      <c r="F240" s="64"/>
      <c r="G240" s="35"/>
      <c r="H240" s="64"/>
      <c r="I240" s="31"/>
      <c r="J240" s="31"/>
      <c r="K240" s="64"/>
      <c r="L240" s="64"/>
      <c r="M240" s="35"/>
      <c r="N240" s="64"/>
      <c r="O240" s="48"/>
      <c r="P240" s="48"/>
      <c r="Q240" s="48"/>
    </row>
    <row r="241" spans="2:17" x14ac:dyDescent="0.2">
      <c r="B241" s="64"/>
      <c r="C241" s="31"/>
      <c r="D241" s="31"/>
      <c r="E241" s="64"/>
      <c r="F241" s="64"/>
      <c r="G241" s="35"/>
      <c r="H241" s="64"/>
      <c r="I241" s="31"/>
      <c r="J241" s="31"/>
      <c r="K241" s="64"/>
      <c r="L241" s="64"/>
      <c r="M241" s="35"/>
      <c r="N241" s="64"/>
      <c r="O241" s="48"/>
      <c r="P241" s="48"/>
      <c r="Q241" s="48"/>
    </row>
    <row r="242" spans="2:17" x14ac:dyDescent="0.2">
      <c r="B242" s="64"/>
      <c r="C242" s="31"/>
      <c r="D242" s="31"/>
      <c r="E242" s="64"/>
      <c r="F242" s="64"/>
      <c r="G242" s="35"/>
      <c r="H242" s="64"/>
      <c r="I242" s="31"/>
      <c r="J242" s="31"/>
      <c r="K242" s="64"/>
      <c r="L242" s="64"/>
      <c r="M242" s="35"/>
      <c r="N242" s="64"/>
      <c r="O242" s="48"/>
      <c r="P242" s="48"/>
      <c r="Q242" s="48"/>
    </row>
    <row r="243" spans="2:17" x14ac:dyDescent="0.2">
      <c r="B243" s="64"/>
      <c r="C243" s="31"/>
      <c r="D243" s="31"/>
      <c r="E243" s="64"/>
      <c r="F243" s="64"/>
      <c r="G243" s="35"/>
      <c r="H243" s="64"/>
      <c r="I243" s="31"/>
      <c r="J243" s="31"/>
      <c r="K243" s="64"/>
      <c r="L243" s="64"/>
      <c r="M243" s="35"/>
      <c r="N243" s="64"/>
      <c r="O243" s="48"/>
      <c r="P243" s="48"/>
      <c r="Q243" s="48"/>
    </row>
    <row r="244" spans="2:17" x14ac:dyDescent="0.2">
      <c r="B244" s="64"/>
      <c r="C244" s="31"/>
      <c r="D244" s="31"/>
      <c r="E244" s="64"/>
      <c r="F244" s="64"/>
      <c r="G244" s="35"/>
      <c r="H244" s="64"/>
      <c r="I244" s="31"/>
      <c r="J244" s="31"/>
      <c r="K244" s="64"/>
      <c r="L244" s="64"/>
      <c r="M244" s="35"/>
      <c r="N244" s="64"/>
      <c r="O244" s="48"/>
      <c r="P244" s="48"/>
      <c r="Q244" s="48"/>
    </row>
    <row r="245" spans="2:17" x14ac:dyDescent="0.2">
      <c r="B245" s="64"/>
      <c r="C245" s="31"/>
      <c r="D245" s="31"/>
      <c r="E245" s="64"/>
      <c r="F245" s="64"/>
      <c r="G245" s="35"/>
      <c r="H245" s="64"/>
      <c r="I245" s="31"/>
      <c r="J245" s="31"/>
      <c r="K245" s="64"/>
      <c r="L245" s="64"/>
      <c r="M245" s="35"/>
      <c r="N245" s="64"/>
      <c r="O245" s="48"/>
      <c r="P245" s="48"/>
      <c r="Q245" s="48"/>
    </row>
    <row r="246" spans="2:17" x14ac:dyDescent="0.2">
      <c r="B246" s="64"/>
      <c r="C246" s="31"/>
      <c r="D246" s="31"/>
      <c r="E246" s="64"/>
      <c r="F246" s="64"/>
      <c r="G246" s="35"/>
      <c r="H246" s="64"/>
      <c r="I246" s="31"/>
      <c r="J246" s="31"/>
      <c r="K246" s="64"/>
      <c r="L246" s="64"/>
      <c r="M246" s="35"/>
      <c r="N246" s="64"/>
      <c r="O246" s="48"/>
      <c r="P246" s="48"/>
      <c r="Q246" s="48"/>
    </row>
    <row r="247" spans="2:17" x14ac:dyDescent="0.2">
      <c r="B247" s="64"/>
      <c r="C247" s="31"/>
      <c r="D247" s="31"/>
      <c r="E247" s="64"/>
      <c r="F247" s="64"/>
      <c r="G247" s="35"/>
      <c r="H247" s="64"/>
      <c r="I247" s="31"/>
      <c r="J247" s="31"/>
      <c r="K247" s="64"/>
      <c r="L247" s="64"/>
      <c r="M247" s="35"/>
      <c r="N247" s="64"/>
      <c r="O247" s="48"/>
      <c r="P247" s="48"/>
      <c r="Q247" s="48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154" customWidth="1"/>
    <col min="2" max="2" width="14.28515625" style="76" customWidth="1"/>
    <col min="3" max="3" width="15.42578125" style="76" customWidth="1"/>
    <col min="4" max="4" width="10.28515625" style="42" customWidth="1"/>
    <col min="5" max="5" width="8.85546875" style="57" hidden="1" customWidth="1"/>
    <col min="6" max="16384" width="9.140625" style="57"/>
  </cols>
  <sheetData>
    <row r="2" spans="1:20" ht="18.75" x14ac:dyDescent="0.3">
      <c r="A2" s="4" t="e">
        <f>"Державний та гарантований державою борг України за станом на " &amp; STRPRESENTDATE</f>
        <v>#REF!</v>
      </c>
      <c r="B2" s="3"/>
      <c r="C2" s="3"/>
      <c r="D2" s="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18.75" x14ac:dyDescent="0.3">
      <c r="A3" s="1" t="s">
        <v>161</v>
      </c>
      <c r="B3" s="1"/>
      <c r="C3" s="1"/>
      <c r="D3" s="1"/>
    </row>
    <row r="4" spans="1:20" x14ac:dyDescent="0.2">
      <c r="B4" s="64"/>
      <c r="C4" s="64"/>
      <c r="D4" s="3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20" s="224" customFormat="1" x14ac:dyDescent="0.2">
      <c r="B5" s="238"/>
      <c r="C5" s="238"/>
      <c r="D5" s="224" t="e">
        <f>VALVAL</f>
        <v>#REF!</v>
      </c>
    </row>
    <row r="6" spans="1:20" s="146" customFormat="1" x14ac:dyDescent="0.2">
      <c r="A6" s="98"/>
      <c r="B6" s="245" t="s">
        <v>163</v>
      </c>
      <c r="C6" s="245" t="s">
        <v>165</v>
      </c>
      <c r="D6" s="221" t="s">
        <v>188</v>
      </c>
      <c r="E6" s="235" t="s">
        <v>53</v>
      </c>
    </row>
    <row r="7" spans="1:20" s="142" customFormat="1" ht="15.75" x14ac:dyDescent="0.2">
      <c r="A7" s="16" t="s">
        <v>141</v>
      </c>
      <c r="B7" s="191">
        <f t="shared" ref="B7:D7" si="0">B$8+B$18</f>
        <v>136.34669660982999</v>
      </c>
      <c r="C7" s="191">
        <f t="shared" si="0"/>
        <v>4958.3703342402205</v>
      </c>
      <c r="D7" s="247">
        <f t="shared" si="0"/>
        <v>0.99999899999999986</v>
      </c>
      <c r="E7" s="173" t="s">
        <v>91</v>
      </c>
    </row>
    <row r="8" spans="1:20" s="40" customFormat="1" ht="15" x14ac:dyDescent="0.2">
      <c r="A8" s="87" t="s">
        <v>155</v>
      </c>
      <c r="B8" s="34">
        <f t="shared" ref="B8:D8" si="1">B$9+B$12</f>
        <v>127.54447488292999</v>
      </c>
      <c r="C8" s="34">
        <f t="shared" si="1"/>
        <v>4638.2696191427303</v>
      </c>
      <c r="D8" s="46">
        <f t="shared" si="1"/>
        <v>0.93544199999999988</v>
      </c>
      <c r="E8" s="25" t="s">
        <v>91</v>
      </c>
    </row>
    <row r="9" spans="1:20" s="155" customFormat="1" ht="15" outlineLevel="1" x14ac:dyDescent="0.2">
      <c r="A9" s="174" t="s">
        <v>35</v>
      </c>
      <c r="B9" s="159">
        <f t="shared" ref="B9:D9" si="2">SUM(B$10:B$11)</f>
        <v>41.669413664899999</v>
      </c>
      <c r="C9" s="159">
        <f t="shared" si="2"/>
        <v>1515.3457303958801</v>
      </c>
      <c r="D9" s="58">
        <f t="shared" si="2"/>
        <v>0.305614</v>
      </c>
      <c r="E9" s="137" t="s">
        <v>157</v>
      </c>
    </row>
    <row r="10" spans="1:20" s="78" customFormat="1" ht="14.25" outlineLevel="2" x14ac:dyDescent="0.2">
      <c r="A10" s="202" t="s">
        <v>171</v>
      </c>
      <c r="B10" s="226">
        <v>41.624863869599999</v>
      </c>
      <c r="C10" s="226">
        <v>1513.7256369950001</v>
      </c>
      <c r="D10" s="69">
        <v>0.30528699999999998</v>
      </c>
      <c r="E10" s="66" t="s">
        <v>17</v>
      </c>
    </row>
    <row r="11" spans="1:20" ht="14.25" outlineLevel="2" x14ac:dyDescent="0.2">
      <c r="A11" s="47" t="s">
        <v>105</v>
      </c>
      <c r="B11" s="72">
        <v>4.45497953E-2</v>
      </c>
      <c r="C11" s="72">
        <v>1.6200934008800001</v>
      </c>
      <c r="D11" s="69">
        <v>3.2699999999999998E-4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20" ht="15" outlineLevel="1" x14ac:dyDescent="0.25">
      <c r="A12" s="74" t="s">
        <v>170</v>
      </c>
      <c r="B12" s="164">
        <f t="shared" ref="B12:D12" si="3">SUM(B$13:B$17)</f>
        <v>85.875061218029998</v>
      </c>
      <c r="C12" s="164">
        <f t="shared" si="3"/>
        <v>3122.92388874685</v>
      </c>
      <c r="D12" s="126">
        <f t="shared" si="3"/>
        <v>0.62982799999999994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20" ht="14.25" outlineLevel="2" x14ac:dyDescent="0.25">
      <c r="A13" s="43" t="s">
        <v>46</v>
      </c>
      <c r="B13" s="171">
        <v>50.938053092079997</v>
      </c>
      <c r="C13" s="171">
        <v>1852.40814494082</v>
      </c>
      <c r="D13" s="133">
        <v>0.37359199999999998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20" ht="14.25" outlineLevel="2" x14ac:dyDescent="0.25">
      <c r="A14" s="43" t="s">
        <v>100</v>
      </c>
      <c r="B14" s="171">
        <v>6.6243168535499999</v>
      </c>
      <c r="C14" s="171">
        <v>240.89924426370001</v>
      </c>
      <c r="D14" s="133">
        <v>4.8584000000000002E-2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0" ht="28.5" outlineLevel="2" x14ac:dyDescent="0.25">
      <c r="A15" s="43" t="s">
        <v>6</v>
      </c>
      <c r="B15" s="171">
        <v>1.5184578481</v>
      </c>
      <c r="C15" s="171">
        <v>55.220086257609999</v>
      </c>
      <c r="D15" s="133">
        <v>1.1136999999999999E-2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20" ht="14.25" outlineLevel="2" x14ac:dyDescent="0.25">
      <c r="A16" s="43" t="s">
        <v>119</v>
      </c>
      <c r="B16" s="171">
        <v>22.646529977730001</v>
      </c>
      <c r="C16" s="171">
        <v>823.56144451700004</v>
      </c>
      <c r="D16" s="133">
        <v>0.16609499999999999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8" ht="14.25" outlineLevel="2" x14ac:dyDescent="0.25">
      <c r="A17" s="43" t="s">
        <v>106</v>
      </c>
      <c r="B17" s="171">
        <v>4.1477034465699996</v>
      </c>
      <c r="C17" s="171">
        <v>150.83496876772</v>
      </c>
      <c r="D17" s="133">
        <v>3.0419999999999999E-2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 ht="15" x14ac:dyDescent="0.25">
      <c r="A18" s="97" t="s">
        <v>55</v>
      </c>
      <c r="B18" s="149">
        <f t="shared" ref="B18:D18" si="4">B$19+B$23</f>
        <v>8.8022217269000009</v>
      </c>
      <c r="C18" s="149">
        <f t="shared" si="4"/>
        <v>320.10071509749002</v>
      </c>
      <c r="D18" s="118">
        <f t="shared" si="4"/>
        <v>6.4557000000000003E-2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8" ht="15" outlineLevel="1" x14ac:dyDescent="0.25">
      <c r="A19" s="74" t="s">
        <v>35</v>
      </c>
      <c r="B19" s="164">
        <f t="shared" ref="B19:D19" si="5">SUM(B$20:B$22)</f>
        <v>1.9041744171000001</v>
      </c>
      <c r="C19" s="164">
        <f t="shared" si="5"/>
        <v>69.247016434679992</v>
      </c>
      <c r="D19" s="126">
        <f t="shared" si="5"/>
        <v>1.3964999999999998E-2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ht="14.25" outlineLevel="2" x14ac:dyDescent="0.25">
      <c r="A20" s="43" t="s">
        <v>171</v>
      </c>
      <c r="B20" s="171">
        <v>0.24679745585000001</v>
      </c>
      <c r="C20" s="171">
        <v>8.9750116000000002</v>
      </c>
      <c r="D20" s="133">
        <v>1.81E-3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ht="14.25" outlineLevel="2" x14ac:dyDescent="0.25">
      <c r="A21" s="43" t="s">
        <v>105</v>
      </c>
      <c r="B21" s="171">
        <v>1.65735071001</v>
      </c>
      <c r="C21" s="171">
        <v>60.27105018468</v>
      </c>
      <c r="D21" s="133">
        <v>1.2154999999999999E-2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ht="14.25" outlineLevel="2" x14ac:dyDescent="0.25">
      <c r="A22" s="43" t="s">
        <v>187</v>
      </c>
      <c r="B22" s="171">
        <v>2.625124E-5</v>
      </c>
      <c r="C22" s="171">
        <v>9.5465000000000003E-4</v>
      </c>
      <c r="D22" s="133">
        <v>0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 ht="15" outlineLevel="1" x14ac:dyDescent="0.25">
      <c r="A23" s="74" t="s">
        <v>170</v>
      </c>
      <c r="B23" s="164">
        <f t="shared" ref="B23:D23" si="6">SUM(B$24:B$28)</f>
        <v>6.8980473098000008</v>
      </c>
      <c r="C23" s="164">
        <f t="shared" si="6"/>
        <v>250.85369866281002</v>
      </c>
      <c r="D23" s="126">
        <f t="shared" si="6"/>
        <v>5.0592000000000005E-2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 ht="14.25" outlineLevel="2" x14ac:dyDescent="0.25">
      <c r="A24" s="43" t="s">
        <v>46</v>
      </c>
      <c r="B24" s="171">
        <v>4.2194202779600003</v>
      </c>
      <c r="C24" s="171">
        <v>153.44301588565</v>
      </c>
      <c r="D24" s="133">
        <v>3.0946000000000001E-2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18" ht="14.25" outlineLevel="2" x14ac:dyDescent="0.25">
      <c r="A25" s="43" t="s">
        <v>100</v>
      </c>
      <c r="B25" s="171">
        <v>2.5202134219999998E-2</v>
      </c>
      <c r="C25" s="171">
        <v>0.91649829271000005</v>
      </c>
      <c r="D25" s="133">
        <v>1.85E-4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18" ht="28.5" outlineLevel="2" x14ac:dyDescent="0.25">
      <c r="A26" s="43" t="s">
        <v>6</v>
      </c>
      <c r="B26" s="171">
        <v>1.0213971495</v>
      </c>
      <c r="C26" s="171">
        <v>37.144026599</v>
      </c>
      <c r="D26" s="133">
        <v>7.4910000000000003E-3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8" ht="14.25" outlineLevel="2" x14ac:dyDescent="0.25">
      <c r="A27" s="43" t="s">
        <v>119</v>
      </c>
      <c r="B27" s="171">
        <v>1.5249999999999999</v>
      </c>
      <c r="C27" s="171">
        <v>55.457997499999998</v>
      </c>
      <c r="D27" s="133">
        <v>1.1185E-2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1:18" ht="14.25" outlineLevel="2" x14ac:dyDescent="0.25">
      <c r="A28" s="43" t="s">
        <v>106</v>
      </c>
      <c r="B28" s="171">
        <v>0.10702774812</v>
      </c>
      <c r="C28" s="171">
        <v>3.89216038545</v>
      </c>
      <c r="D28" s="133">
        <v>7.85E-4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1:18" x14ac:dyDescent="0.2">
      <c r="B29" s="64"/>
      <c r="C29" s="64"/>
      <c r="D29" s="35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18" x14ac:dyDescent="0.2">
      <c r="B30" s="64"/>
      <c r="C30" s="64"/>
      <c r="D30" s="35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8" x14ac:dyDescent="0.2">
      <c r="B31" s="64"/>
      <c r="C31" s="64"/>
      <c r="D31" s="35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8" x14ac:dyDescent="0.2">
      <c r="B32" s="64"/>
      <c r="C32" s="64"/>
      <c r="D32" s="3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2:18" x14ac:dyDescent="0.2">
      <c r="B33" s="64"/>
      <c r="C33" s="64"/>
      <c r="D33" s="35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2:18" x14ac:dyDescent="0.2">
      <c r="B34" s="64"/>
      <c r="C34" s="64"/>
      <c r="D34" s="3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2:18" x14ac:dyDescent="0.2">
      <c r="B35" s="64"/>
      <c r="C35" s="64"/>
      <c r="D35" s="35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</row>
    <row r="36" spans="2:18" x14ac:dyDescent="0.2">
      <c r="B36" s="64"/>
      <c r="C36" s="64"/>
      <c r="D36" s="35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2:18" x14ac:dyDescent="0.2">
      <c r="B37" s="64"/>
      <c r="C37" s="64"/>
      <c r="D37" s="35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8" spans="2:18" x14ac:dyDescent="0.2">
      <c r="B38" s="64"/>
      <c r="C38" s="64"/>
      <c r="D38" s="35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</row>
    <row r="39" spans="2:18" x14ac:dyDescent="0.2">
      <c r="B39" s="64"/>
      <c r="C39" s="64"/>
      <c r="D39" s="35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</row>
    <row r="40" spans="2:18" x14ac:dyDescent="0.2">
      <c r="B40" s="64"/>
      <c r="C40" s="64"/>
      <c r="D40" s="35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</row>
    <row r="41" spans="2:18" x14ac:dyDescent="0.2">
      <c r="B41" s="64"/>
      <c r="C41" s="64"/>
      <c r="D41" s="35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</row>
    <row r="42" spans="2:18" x14ac:dyDescent="0.2">
      <c r="B42" s="64"/>
      <c r="C42" s="64"/>
      <c r="D42" s="35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2:18" x14ac:dyDescent="0.2">
      <c r="B43" s="64"/>
      <c r="C43" s="64"/>
      <c r="D43" s="35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</row>
    <row r="44" spans="2:18" x14ac:dyDescent="0.2">
      <c r="B44" s="64"/>
      <c r="C44" s="64"/>
      <c r="D44" s="35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</row>
    <row r="45" spans="2:18" x14ac:dyDescent="0.2">
      <c r="B45" s="64"/>
      <c r="C45" s="64"/>
      <c r="D45" s="35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</row>
    <row r="46" spans="2:18" x14ac:dyDescent="0.2">
      <c r="B46" s="64"/>
      <c r="C46" s="64"/>
      <c r="D46" s="35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</row>
    <row r="47" spans="2:18" x14ac:dyDescent="0.2">
      <c r="B47" s="64"/>
      <c r="C47" s="64"/>
      <c r="D47" s="35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</row>
    <row r="48" spans="2:18" x14ac:dyDescent="0.2">
      <c r="B48" s="64"/>
      <c r="C48" s="64"/>
      <c r="D48" s="35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</row>
    <row r="49" spans="2:18" x14ac:dyDescent="0.2">
      <c r="B49" s="64"/>
      <c r="C49" s="64"/>
      <c r="D49" s="35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</row>
    <row r="50" spans="2:18" x14ac:dyDescent="0.2">
      <c r="B50" s="64"/>
      <c r="C50" s="64"/>
      <c r="D50" s="35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</row>
    <row r="51" spans="2:18" x14ac:dyDescent="0.2">
      <c r="B51" s="64"/>
      <c r="C51" s="64"/>
      <c r="D51" s="35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</row>
    <row r="52" spans="2:18" x14ac:dyDescent="0.2">
      <c r="B52" s="64"/>
      <c r="C52" s="64"/>
      <c r="D52" s="35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</row>
    <row r="53" spans="2:18" x14ac:dyDescent="0.2">
      <c r="B53" s="64"/>
      <c r="C53" s="64"/>
      <c r="D53" s="35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2:18" x14ac:dyDescent="0.2">
      <c r="B54" s="64"/>
      <c r="C54" s="64"/>
      <c r="D54" s="35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</row>
    <row r="55" spans="2:18" x14ac:dyDescent="0.2">
      <c r="B55" s="64"/>
      <c r="C55" s="64"/>
      <c r="D55" s="35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</row>
    <row r="56" spans="2:18" x14ac:dyDescent="0.2">
      <c r="B56" s="64"/>
      <c r="C56" s="64"/>
      <c r="D56" s="35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</row>
    <row r="57" spans="2:18" x14ac:dyDescent="0.2">
      <c r="B57" s="64"/>
      <c r="C57" s="64"/>
      <c r="D57" s="35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</row>
    <row r="58" spans="2:18" x14ac:dyDescent="0.2">
      <c r="B58" s="64"/>
      <c r="C58" s="64"/>
      <c r="D58" s="35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</row>
    <row r="59" spans="2:18" x14ac:dyDescent="0.2">
      <c r="B59" s="64"/>
      <c r="C59" s="64"/>
      <c r="D59" s="35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</row>
    <row r="60" spans="2:18" x14ac:dyDescent="0.2">
      <c r="B60" s="64"/>
      <c r="C60" s="64"/>
      <c r="D60" s="35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</row>
    <row r="61" spans="2:18" x14ac:dyDescent="0.2">
      <c r="B61" s="64"/>
      <c r="C61" s="64"/>
      <c r="D61" s="35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</row>
    <row r="62" spans="2:18" x14ac:dyDescent="0.2">
      <c r="B62" s="64"/>
      <c r="C62" s="64"/>
      <c r="D62" s="35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</row>
    <row r="63" spans="2:18" x14ac:dyDescent="0.2">
      <c r="B63" s="64"/>
      <c r="C63" s="64"/>
      <c r="D63" s="35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</row>
    <row r="64" spans="2:18" x14ac:dyDescent="0.2">
      <c r="B64" s="64"/>
      <c r="C64" s="64"/>
      <c r="D64" s="35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</row>
    <row r="65" spans="2:18" x14ac:dyDescent="0.2">
      <c r="B65" s="64"/>
      <c r="C65" s="64"/>
      <c r="D65" s="35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</row>
    <row r="66" spans="2:18" x14ac:dyDescent="0.2">
      <c r="B66" s="64"/>
      <c r="C66" s="64"/>
      <c r="D66" s="35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</row>
    <row r="67" spans="2:18" x14ac:dyDescent="0.2">
      <c r="B67" s="64"/>
      <c r="C67" s="64"/>
      <c r="D67" s="35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</row>
    <row r="68" spans="2:18" x14ac:dyDescent="0.2">
      <c r="B68" s="64"/>
      <c r="C68" s="64"/>
      <c r="D68" s="35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</row>
    <row r="69" spans="2:18" x14ac:dyDescent="0.2">
      <c r="B69" s="64"/>
      <c r="C69" s="64"/>
      <c r="D69" s="35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</row>
    <row r="70" spans="2:18" x14ac:dyDescent="0.2">
      <c r="B70" s="64"/>
      <c r="C70" s="64"/>
      <c r="D70" s="35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</row>
    <row r="71" spans="2:18" x14ac:dyDescent="0.2">
      <c r="B71" s="64"/>
      <c r="C71" s="64"/>
      <c r="D71" s="35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</row>
    <row r="72" spans="2:18" x14ac:dyDescent="0.2">
      <c r="B72" s="64"/>
      <c r="C72" s="64"/>
      <c r="D72" s="35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</row>
    <row r="73" spans="2:18" x14ac:dyDescent="0.2">
      <c r="B73" s="64"/>
      <c r="C73" s="64"/>
      <c r="D73" s="35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</row>
    <row r="74" spans="2:18" x14ac:dyDescent="0.2">
      <c r="B74" s="64"/>
      <c r="C74" s="64"/>
      <c r="D74" s="35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</row>
    <row r="75" spans="2:18" x14ac:dyDescent="0.2">
      <c r="B75" s="64"/>
      <c r="C75" s="64"/>
      <c r="D75" s="35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</row>
    <row r="76" spans="2:18" x14ac:dyDescent="0.2">
      <c r="B76" s="64"/>
      <c r="C76" s="64"/>
      <c r="D76" s="35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</row>
    <row r="77" spans="2:18" x14ac:dyDescent="0.2">
      <c r="B77" s="64"/>
      <c r="C77" s="64"/>
      <c r="D77" s="35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</row>
    <row r="78" spans="2:18" x14ac:dyDescent="0.2">
      <c r="B78" s="64"/>
      <c r="C78" s="64"/>
      <c r="D78" s="35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</row>
    <row r="79" spans="2:18" x14ac:dyDescent="0.2">
      <c r="B79" s="64"/>
      <c r="C79" s="64"/>
      <c r="D79" s="35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2:18" x14ac:dyDescent="0.2">
      <c r="B80" s="64"/>
      <c r="C80" s="64"/>
      <c r="D80" s="35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</row>
    <row r="81" spans="2:18" x14ac:dyDescent="0.2">
      <c r="B81" s="64"/>
      <c r="C81" s="64"/>
      <c r="D81" s="35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</row>
    <row r="82" spans="2:18" x14ac:dyDescent="0.2">
      <c r="B82" s="64"/>
      <c r="C82" s="64"/>
      <c r="D82" s="35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</row>
    <row r="83" spans="2:18" x14ac:dyDescent="0.2">
      <c r="B83" s="64"/>
      <c r="C83" s="64"/>
      <c r="D83" s="35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</row>
    <row r="84" spans="2:18" x14ac:dyDescent="0.2">
      <c r="B84" s="64"/>
      <c r="C84" s="64"/>
      <c r="D84" s="35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</row>
    <row r="85" spans="2:18" x14ac:dyDescent="0.2">
      <c r="B85" s="64"/>
      <c r="C85" s="64"/>
      <c r="D85" s="35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2:18" x14ac:dyDescent="0.2">
      <c r="B86" s="64"/>
      <c r="C86" s="64"/>
      <c r="D86" s="35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</row>
    <row r="87" spans="2:18" x14ac:dyDescent="0.2">
      <c r="B87" s="64"/>
      <c r="C87" s="64"/>
      <c r="D87" s="35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</row>
    <row r="88" spans="2:18" x14ac:dyDescent="0.2">
      <c r="B88" s="64"/>
      <c r="C88" s="64"/>
      <c r="D88" s="35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</row>
    <row r="89" spans="2:18" x14ac:dyDescent="0.2">
      <c r="B89" s="64"/>
      <c r="C89" s="64"/>
      <c r="D89" s="35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</row>
    <row r="90" spans="2:18" x14ac:dyDescent="0.2">
      <c r="B90" s="64"/>
      <c r="C90" s="64"/>
      <c r="D90" s="35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</row>
    <row r="91" spans="2:18" x14ac:dyDescent="0.2">
      <c r="B91" s="64"/>
      <c r="C91" s="64"/>
      <c r="D91" s="35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</row>
    <row r="92" spans="2:18" x14ac:dyDescent="0.2">
      <c r="B92" s="64"/>
      <c r="C92" s="64"/>
      <c r="D92" s="35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</row>
    <row r="93" spans="2:18" x14ac:dyDescent="0.2">
      <c r="B93" s="64"/>
      <c r="C93" s="64"/>
      <c r="D93" s="35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</row>
    <row r="94" spans="2:18" x14ac:dyDescent="0.2">
      <c r="B94" s="64"/>
      <c r="C94" s="64"/>
      <c r="D94" s="35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</row>
    <row r="95" spans="2:18" x14ac:dyDescent="0.2">
      <c r="B95" s="64"/>
      <c r="C95" s="64"/>
      <c r="D95" s="35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</row>
    <row r="96" spans="2:18" x14ac:dyDescent="0.2">
      <c r="B96" s="64"/>
      <c r="C96" s="64"/>
      <c r="D96" s="35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</row>
    <row r="97" spans="2:18" x14ac:dyDescent="0.2">
      <c r="B97" s="64"/>
      <c r="C97" s="64"/>
      <c r="D97" s="35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</row>
    <row r="98" spans="2:18" x14ac:dyDescent="0.2">
      <c r="B98" s="64"/>
      <c r="C98" s="64"/>
      <c r="D98" s="35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</row>
    <row r="99" spans="2:18" x14ac:dyDescent="0.2">
      <c r="B99" s="64"/>
      <c r="C99" s="64"/>
      <c r="D99" s="35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</row>
    <row r="100" spans="2:18" x14ac:dyDescent="0.2">
      <c r="B100" s="64"/>
      <c r="C100" s="64"/>
      <c r="D100" s="35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</row>
    <row r="101" spans="2:18" x14ac:dyDescent="0.2">
      <c r="B101" s="64"/>
      <c r="C101" s="64"/>
      <c r="D101" s="35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</row>
    <row r="102" spans="2:18" x14ac:dyDescent="0.2">
      <c r="B102" s="64"/>
      <c r="C102" s="64"/>
      <c r="D102" s="35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</row>
    <row r="103" spans="2:18" x14ac:dyDescent="0.2">
      <c r="B103" s="64"/>
      <c r="C103" s="64"/>
      <c r="D103" s="35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</row>
    <row r="104" spans="2:18" x14ac:dyDescent="0.2">
      <c r="B104" s="64"/>
      <c r="C104" s="64"/>
      <c r="D104" s="35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</row>
    <row r="105" spans="2:18" x14ac:dyDescent="0.2">
      <c r="B105" s="64"/>
      <c r="C105" s="64"/>
      <c r="D105" s="35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</row>
    <row r="106" spans="2:18" x14ac:dyDescent="0.2">
      <c r="B106" s="64"/>
      <c r="C106" s="64"/>
      <c r="D106" s="35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</row>
    <row r="107" spans="2:18" x14ac:dyDescent="0.2">
      <c r="B107" s="64"/>
      <c r="C107" s="64"/>
      <c r="D107" s="35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</row>
    <row r="108" spans="2:18" x14ac:dyDescent="0.2">
      <c r="B108" s="64"/>
      <c r="C108" s="64"/>
      <c r="D108" s="35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</row>
    <row r="109" spans="2:18" x14ac:dyDescent="0.2">
      <c r="B109" s="64"/>
      <c r="C109" s="64"/>
      <c r="D109" s="35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</row>
    <row r="110" spans="2:18" x14ac:dyDescent="0.2">
      <c r="B110" s="64"/>
      <c r="C110" s="64"/>
      <c r="D110" s="35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</row>
    <row r="111" spans="2:18" x14ac:dyDescent="0.2">
      <c r="B111" s="64"/>
      <c r="C111" s="64"/>
      <c r="D111" s="35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</row>
    <row r="112" spans="2:18" x14ac:dyDescent="0.2">
      <c r="B112" s="64"/>
      <c r="C112" s="64"/>
      <c r="D112" s="35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</row>
    <row r="113" spans="2:18" x14ac:dyDescent="0.2">
      <c r="B113" s="64"/>
      <c r="C113" s="64"/>
      <c r="D113" s="35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</row>
    <row r="114" spans="2:18" x14ac:dyDescent="0.2">
      <c r="B114" s="64"/>
      <c r="C114" s="64"/>
      <c r="D114" s="35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</row>
    <row r="115" spans="2:18" x14ac:dyDescent="0.2">
      <c r="B115" s="64"/>
      <c r="C115" s="64"/>
      <c r="D115" s="35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</row>
    <row r="116" spans="2:18" x14ac:dyDescent="0.2">
      <c r="B116" s="64"/>
      <c r="C116" s="64"/>
      <c r="D116" s="3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</row>
    <row r="117" spans="2:18" x14ac:dyDescent="0.2">
      <c r="B117" s="64"/>
      <c r="C117" s="64"/>
      <c r="D117" s="35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</row>
    <row r="118" spans="2:18" x14ac:dyDescent="0.2">
      <c r="B118" s="64"/>
      <c r="C118" s="64"/>
      <c r="D118" s="35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</row>
    <row r="119" spans="2:18" x14ac:dyDescent="0.2">
      <c r="B119" s="64"/>
      <c r="C119" s="64"/>
      <c r="D119" s="35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</row>
    <row r="120" spans="2:18" x14ac:dyDescent="0.2">
      <c r="B120" s="64"/>
      <c r="C120" s="64"/>
      <c r="D120" s="35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</row>
    <row r="121" spans="2:18" x14ac:dyDescent="0.2">
      <c r="B121" s="64"/>
      <c r="C121" s="64"/>
      <c r="D121" s="35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</row>
    <row r="122" spans="2:18" x14ac:dyDescent="0.2">
      <c r="B122" s="64"/>
      <c r="C122" s="64"/>
      <c r="D122" s="35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</row>
    <row r="123" spans="2:18" x14ac:dyDescent="0.2">
      <c r="B123" s="64"/>
      <c r="C123" s="64"/>
      <c r="D123" s="35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</row>
    <row r="124" spans="2:18" x14ac:dyDescent="0.2">
      <c r="B124" s="64"/>
      <c r="C124" s="64"/>
      <c r="D124" s="35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</row>
    <row r="125" spans="2:18" x14ac:dyDescent="0.2">
      <c r="B125" s="64"/>
      <c r="C125" s="64"/>
      <c r="D125" s="35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</row>
    <row r="126" spans="2:18" x14ac:dyDescent="0.2">
      <c r="B126" s="64"/>
      <c r="C126" s="64"/>
      <c r="D126" s="35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</row>
    <row r="127" spans="2:18" x14ac:dyDescent="0.2">
      <c r="B127" s="64"/>
      <c r="C127" s="64"/>
      <c r="D127" s="35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</row>
    <row r="128" spans="2:18" x14ac:dyDescent="0.2">
      <c r="B128" s="64"/>
      <c r="C128" s="64"/>
      <c r="D128" s="35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</row>
    <row r="129" spans="2:18" x14ac:dyDescent="0.2">
      <c r="B129" s="64"/>
      <c r="C129" s="64"/>
      <c r="D129" s="35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</row>
    <row r="130" spans="2:18" x14ac:dyDescent="0.2">
      <c r="B130" s="64"/>
      <c r="C130" s="64"/>
      <c r="D130" s="35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</row>
    <row r="131" spans="2:18" x14ac:dyDescent="0.2">
      <c r="B131" s="64"/>
      <c r="C131" s="64"/>
      <c r="D131" s="35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</row>
    <row r="132" spans="2:18" x14ac:dyDescent="0.2">
      <c r="B132" s="64"/>
      <c r="C132" s="64"/>
      <c r="D132" s="35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</row>
    <row r="133" spans="2:18" x14ac:dyDescent="0.2">
      <c r="B133" s="64"/>
      <c r="C133" s="64"/>
      <c r="D133" s="35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</row>
    <row r="134" spans="2:18" x14ac:dyDescent="0.2">
      <c r="B134" s="64"/>
      <c r="C134" s="64"/>
      <c r="D134" s="35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</row>
    <row r="135" spans="2:18" x14ac:dyDescent="0.2">
      <c r="B135" s="64"/>
      <c r="C135" s="64"/>
      <c r="D135" s="35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</row>
    <row r="136" spans="2:18" x14ac:dyDescent="0.2">
      <c r="B136" s="64"/>
      <c r="C136" s="64"/>
      <c r="D136" s="35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</row>
    <row r="137" spans="2:18" x14ac:dyDescent="0.2">
      <c r="B137" s="64"/>
      <c r="C137" s="64"/>
      <c r="D137" s="35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</row>
    <row r="138" spans="2:18" x14ac:dyDescent="0.2">
      <c r="B138" s="64"/>
      <c r="C138" s="64"/>
      <c r="D138" s="35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</row>
    <row r="139" spans="2:18" x14ac:dyDescent="0.2">
      <c r="B139" s="64"/>
      <c r="C139" s="64"/>
      <c r="D139" s="35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</row>
    <row r="140" spans="2:18" x14ac:dyDescent="0.2">
      <c r="B140" s="64"/>
      <c r="C140" s="64"/>
      <c r="D140" s="35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</row>
    <row r="141" spans="2:18" x14ac:dyDescent="0.2">
      <c r="B141" s="64"/>
      <c r="C141" s="64"/>
      <c r="D141" s="35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</row>
    <row r="142" spans="2:18" x14ac:dyDescent="0.2">
      <c r="B142" s="64"/>
      <c r="C142" s="64"/>
      <c r="D142" s="35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</row>
    <row r="143" spans="2:18" x14ac:dyDescent="0.2">
      <c r="B143" s="64"/>
      <c r="C143" s="64"/>
      <c r="D143" s="35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</row>
    <row r="144" spans="2:18" x14ac:dyDescent="0.2">
      <c r="B144" s="64"/>
      <c r="C144" s="64"/>
      <c r="D144" s="35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</row>
    <row r="145" spans="2:18" x14ac:dyDescent="0.2">
      <c r="B145" s="64"/>
      <c r="C145" s="64"/>
      <c r="D145" s="35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</row>
    <row r="146" spans="2:18" x14ac:dyDescent="0.2">
      <c r="B146" s="64"/>
      <c r="C146" s="64"/>
      <c r="D146" s="35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</row>
    <row r="147" spans="2:18" x14ac:dyDescent="0.2">
      <c r="B147" s="64"/>
      <c r="C147" s="64"/>
      <c r="D147" s="35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</row>
    <row r="148" spans="2:18" x14ac:dyDescent="0.2">
      <c r="B148" s="64"/>
      <c r="C148" s="64"/>
      <c r="D148" s="35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</row>
    <row r="149" spans="2:18" x14ac:dyDescent="0.2">
      <c r="B149" s="64"/>
      <c r="C149" s="64"/>
      <c r="D149" s="35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</row>
    <row r="150" spans="2:18" x14ac:dyDescent="0.2">
      <c r="B150" s="64"/>
      <c r="C150" s="64"/>
      <c r="D150" s="35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</row>
    <row r="151" spans="2:18" x14ac:dyDescent="0.2">
      <c r="B151" s="64"/>
      <c r="C151" s="64"/>
      <c r="D151" s="35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</row>
    <row r="152" spans="2:18" x14ac:dyDescent="0.2">
      <c r="B152" s="64"/>
      <c r="C152" s="64"/>
      <c r="D152" s="35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</row>
    <row r="153" spans="2:18" x14ac:dyDescent="0.2">
      <c r="B153" s="64"/>
      <c r="C153" s="64"/>
      <c r="D153" s="35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</row>
    <row r="154" spans="2:18" x14ac:dyDescent="0.2">
      <c r="B154" s="64"/>
      <c r="C154" s="64"/>
      <c r="D154" s="35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</row>
    <row r="155" spans="2:18" x14ac:dyDescent="0.2">
      <c r="B155" s="64"/>
      <c r="C155" s="64"/>
      <c r="D155" s="35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</row>
    <row r="156" spans="2:18" x14ac:dyDescent="0.2">
      <c r="B156" s="64"/>
      <c r="C156" s="64"/>
      <c r="D156" s="35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</row>
    <row r="157" spans="2:18" x14ac:dyDescent="0.2">
      <c r="B157" s="64"/>
      <c r="C157" s="64"/>
      <c r="D157" s="35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</row>
    <row r="158" spans="2:18" x14ac:dyDescent="0.2">
      <c r="B158" s="64"/>
      <c r="C158" s="64"/>
      <c r="D158" s="35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</row>
    <row r="159" spans="2:18" x14ac:dyDescent="0.2">
      <c r="B159" s="64"/>
      <c r="C159" s="64"/>
      <c r="D159" s="35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</row>
    <row r="160" spans="2:18" x14ac:dyDescent="0.2">
      <c r="B160" s="64"/>
      <c r="C160" s="64"/>
      <c r="D160" s="35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</row>
    <row r="161" spans="2:18" x14ac:dyDescent="0.2">
      <c r="B161" s="64"/>
      <c r="C161" s="64"/>
      <c r="D161" s="35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</row>
    <row r="162" spans="2:18" x14ac:dyDescent="0.2">
      <c r="B162" s="64"/>
      <c r="C162" s="64"/>
      <c r="D162" s="35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</row>
    <row r="163" spans="2:18" x14ac:dyDescent="0.2">
      <c r="B163" s="64"/>
      <c r="C163" s="64"/>
      <c r="D163" s="35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</row>
    <row r="164" spans="2:18" x14ac:dyDescent="0.2">
      <c r="B164" s="64"/>
      <c r="C164" s="64"/>
      <c r="D164" s="35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</row>
    <row r="165" spans="2:18" x14ac:dyDescent="0.2">
      <c r="B165" s="64"/>
      <c r="C165" s="64"/>
      <c r="D165" s="35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</row>
    <row r="166" spans="2:18" x14ac:dyDescent="0.2">
      <c r="B166" s="64"/>
      <c r="C166" s="64"/>
      <c r="D166" s="35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</row>
    <row r="167" spans="2:18" x14ac:dyDescent="0.2">
      <c r="B167" s="64"/>
      <c r="C167" s="64"/>
      <c r="D167" s="35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</row>
    <row r="168" spans="2:18" x14ac:dyDescent="0.2">
      <c r="B168" s="64"/>
      <c r="C168" s="64"/>
      <c r="D168" s="35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</row>
    <row r="169" spans="2:18" x14ac:dyDescent="0.2">
      <c r="B169" s="64"/>
      <c r="C169" s="64"/>
      <c r="D169" s="35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</row>
    <row r="170" spans="2:18" x14ac:dyDescent="0.2">
      <c r="B170" s="64"/>
      <c r="C170" s="64"/>
      <c r="D170" s="35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</row>
    <row r="171" spans="2:18" x14ac:dyDescent="0.2">
      <c r="B171" s="64"/>
      <c r="C171" s="64"/>
      <c r="D171" s="35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</row>
    <row r="172" spans="2:18" x14ac:dyDescent="0.2">
      <c r="B172" s="64"/>
      <c r="C172" s="64"/>
      <c r="D172" s="35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</row>
    <row r="173" spans="2:18" x14ac:dyDescent="0.2">
      <c r="B173" s="64"/>
      <c r="C173" s="64"/>
      <c r="D173" s="35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</row>
    <row r="174" spans="2:18" x14ac:dyDescent="0.2">
      <c r="B174" s="64"/>
      <c r="C174" s="64"/>
      <c r="D174" s="35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</row>
    <row r="175" spans="2:18" x14ac:dyDescent="0.2">
      <c r="B175" s="64"/>
      <c r="C175" s="64"/>
      <c r="D175" s="35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</row>
    <row r="176" spans="2:18" x14ac:dyDescent="0.2">
      <c r="B176" s="64"/>
      <c r="C176" s="64"/>
      <c r="D176" s="35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</row>
    <row r="177" spans="2:18" x14ac:dyDescent="0.2">
      <c r="B177" s="64"/>
      <c r="C177" s="64"/>
      <c r="D177" s="35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</row>
    <row r="178" spans="2:18" x14ac:dyDescent="0.2">
      <c r="B178" s="64"/>
      <c r="C178" s="64"/>
      <c r="D178" s="35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</row>
    <row r="179" spans="2:18" x14ac:dyDescent="0.2">
      <c r="B179" s="64"/>
      <c r="C179" s="64"/>
      <c r="D179" s="35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</row>
    <row r="180" spans="2:18" x14ac:dyDescent="0.2">
      <c r="B180" s="64"/>
      <c r="C180" s="64"/>
      <c r="D180" s="35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</row>
    <row r="181" spans="2:18" x14ac:dyDescent="0.2">
      <c r="B181" s="64"/>
      <c r="C181" s="64"/>
      <c r="D181" s="35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</row>
    <row r="182" spans="2:18" x14ac:dyDescent="0.2">
      <c r="B182" s="64"/>
      <c r="C182" s="64"/>
      <c r="D182" s="35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</row>
    <row r="183" spans="2:18" x14ac:dyDescent="0.2">
      <c r="B183" s="64"/>
      <c r="C183" s="64"/>
      <c r="D183" s="35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</row>
    <row r="184" spans="2:18" x14ac:dyDescent="0.2">
      <c r="B184" s="64"/>
      <c r="C184" s="64"/>
      <c r="D184" s="35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</row>
    <row r="185" spans="2:18" x14ac:dyDescent="0.2">
      <c r="B185" s="64"/>
      <c r="C185" s="64"/>
      <c r="D185" s="35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</row>
    <row r="186" spans="2:18" x14ac:dyDescent="0.2">
      <c r="B186" s="64"/>
      <c r="C186" s="64"/>
      <c r="D186" s="35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</row>
    <row r="187" spans="2:18" x14ac:dyDescent="0.2">
      <c r="B187" s="64"/>
      <c r="C187" s="64"/>
      <c r="D187" s="35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</row>
    <row r="188" spans="2:18" x14ac:dyDescent="0.2">
      <c r="B188" s="64"/>
      <c r="C188" s="64"/>
      <c r="D188" s="35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</row>
    <row r="189" spans="2:18" x14ac:dyDescent="0.2">
      <c r="B189" s="64"/>
      <c r="C189" s="64"/>
      <c r="D189" s="35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</row>
    <row r="190" spans="2:18" x14ac:dyDescent="0.2">
      <c r="B190" s="64"/>
      <c r="C190" s="64"/>
      <c r="D190" s="35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</row>
    <row r="191" spans="2:18" x14ac:dyDescent="0.2">
      <c r="B191" s="64"/>
      <c r="C191" s="64"/>
      <c r="D191" s="35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</row>
    <row r="192" spans="2:18" x14ac:dyDescent="0.2">
      <c r="B192" s="64"/>
      <c r="C192" s="64"/>
      <c r="D192" s="35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</row>
    <row r="193" spans="2:18" x14ac:dyDescent="0.2">
      <c r="B193" s="64"/>
      <c r="C193" s="64"/>
      <c r="D193" s="35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</row>
    <row r="194" spans="2:18" x14ac:dyDescent="0.2">
      <c r="B194" s="64"/>
      <c r="C194" s="64"/>
      <c r="D194" s="35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</row>
    <row r="195" spans="2:18" x14ac:dyDescent="0.2">
      <c r="B195" s="64"/>
      <c r="C195" s="64"/>
      <c r="D195" s="35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</row>
    <row r="196" spans="2:18" x14ac:dyDescent="0.2">
      <c r="B196" s="64"/>
      <c r="C196" s="64"/>
      <c r="D196" s="35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</row>
    <row r="197" spans="2:18" x14ac:dyDescent="0.2">
      <c r="B197" s="64"/>
      <c r="C197" s="64"/>
      <c r="D197" s="35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</row>
    <row r="198" spans="2:18" x14ac:dyDescent="0.2">
      <c r="B198" s="64"/>
      <c r="C198" s="64"/>
      <c r="D198" s="35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</row>
    <row r="199" spans="2:18" x14ac:dyDescent="0.2">
      <c r="B199" s="64"/>
      <c r="C199" s="64"/>
      <c r="D199" s="35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</row>
    <row r="200" spans="2:18" x14ac:dyDescent="0.2">
      <c r="B200" s="64"/>
      <c r="C200" s="64"/>
      <c r="D200" s="35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</row>
    <row r="201" spans="2:18" x14ac:dyDescent="0.2">
      <c r="B201" s="64"/>
      <c r="C201" s="64"/>
      <c r="D201" s="35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</row>
    <row r="202" spans="2:18" x14ac:dyDescent="0.2">
      <c r="B202" s="64"/>
      <c r="C202" s="64"/>
      <c r="D202" s="35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</row>
    <row r="203" spans="2:18" x14ac:dyDescent="0.2">
      <c r="B203" s="64"/>
      <c r="C203" s="64"/>
      <c r="D203" s="35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</row>
    <row r="204" spans="2:18" x14ac:dyDescent="0.2">
      <c r="B204" s="64"/>
      <c r="C204" s="64"/>
      <c r="D204" s="35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</row>
    <row r="205" spans="2:18" x14ac:dyDescent="0.2">
      <c r="B205" s="64"/>
      <c r="C205" s="64"/>
      <c r="D205" s="35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</row>
    <row r="206" spans="2:18" x14ac:dyDescent="0.2">
      <c r="B206" s="64"/>
      <c r="C206" s="64"/>
      <c r="D206" s="35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</row>
    <row r="207" spans="2:18" x14ac:dyDescent="0.2">
      <c r="B207" s="64"/>
      <c r="C207" s="64"/>
      <c r="D207" s="35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</row>
    <row r="208" spans="2:18" x14ac:dyDescent="0.2">
      <c r="B208" s="64"/>
      <c r="C208" s="64"/>
      <c r="D208" s="35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</row>
    <row r="209" spans="2:18" x14ac:dyDescent="0.2">
      <c r="B209" s="64"/>
      <c r="C209" s="64"/>
      <c r="D209" s="35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</row>
    <row r="210" spans="2:18" x14ac:dyDescent="0.2">
      <c r="B210" s="64"/>
      <c r="C210" s="64"/>
      <c r="D210" s="35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</row>
    <row r="211" spans="2:18" x14ac:dyDescent="0.2">
      <c r="B211" s="64"/>
      <c r="C211" s="64"/>
      <c r="D211" s="35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</row>
    <row r="212" spans="2:18" x14ac:dyDescent="0.2">
      <c r="B212" s="64"/>
      <c r="C212" s="64"/>
      <c r="D212" s="35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</row>
    <row r="213" spans="2:18" x14ac:dyDescent="0.2">
      <c r="B213" s="64"/>
      <c r="C213" s="64"/>
      <c r="D213" s="35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</row>
    <row r="214" spans="2:18" x14ac:dyDescent="0.2">
      <c r="B214" s="64"/>
      <c r="C214" s="64"/>
      <c r="D214" s="35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</row>
    <row r="215" spans="2:18" x14ac:dyDescent="0.2">
      <c r="B215" s="64"/>
      <c r="C215" s="64"/>
      <c r="D215" s="35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</row>
    <row r="216" spans="2:18" x14ac:dyDescent="0.2">
      <c r="B216" s="64"/>
      <c r="C216" s="64"/>
      <c r="D216" s="35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</row>
    <row r="217" spans="2:18" x14ac:dyDescent="0.2">
      <c r="B217" s="64"/>
      <c r="C217" s="64"/>
      <c r="D217" s="35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</row>
    <row r="218" spans="2:18" x14ac:dyDescent="0.2">
      <c r="B218" s="64"/>
      <c r="C218" s="64"/>
      <c r="D218" s="35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</row>
    <row r="219" spans="2:18" x14ac:dyDescent="0.2">
      <c r="B219" s="64"/>
      <c r="C219" s="64"/>
      <c r="D219" s="35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</row>
    <row r="220" spans="2:18" x14ac:dyDescent="0.2">
      <c r="B220" s="64"/>
      <c r="C220" s="64"/>
      <c r="D220" s="35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</row>
    <row r="221" spans="2:18" x14ac:dyDescent="0.2">
      <c r="B221" s="64"/>
      <c r="C221" s="64"/>
      <c r="D221" s="35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</row>
    <row r="222" spans="2:18" x14ac:dyDescent="0.2">
      <c r="B222" s="64"/>
      <c r="C222" s="64"/>
      <c r="D222" s="35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</row>
    <row r="223" spans="2:18" x14ac:dyDescent="0.2">
      <c r="B223" s="64"/>
      <c r="C223" s="64"/>
      <c r="D223" s="35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</row>
    <row r="224" spans="2:18" x14ac:dyDescent="0.2">
      <c r="B224" s="64"/>
      <c r="C224" s="64"/>
      <c r="D224" s="35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</row>
    <row r="225" spans="2:18" x14ac:dyDescent="0.2">
      <c r="B225" s="64"/>
      <c r="C225" s="64"/>
      <c r="D225" s="35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</row>
    <row r="226" spans="2:18" x14ac:dyDescent="0.2">
      <c r="B226" s="64"/>
      <c r="C226" s="64"/>
      <c r="D226" s="35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</row>
    <row r="227" spans="2:18" x14ac:dyDescent="0.2">
      <c r="B227" s="64"/>
      <c r="C227" s="64"/>
      <c r="D227" s="35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</row>
    <row r="228" spans="2:18" x14ac:dyDescent="0.2">
      <c r="B228" s="64"/>
      <c r="C228" s="64"/>
      <c r="D228" s="35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</row>
    <row r="229" spans="2:18" x14ac:dyDescent="0.2">
      <c r="B229" s="64"/>
      <c r="C229" s="64"/>
      <c r="D229" s="35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</row>
    <row r="230" spans="2:18" x14ac:dyDescent="0.2">
      <c r="B230" s="64"/>
      <c r="C230" s="64"/>
      <c r="D230" s="35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</row>
    <row r="231" spans="2:18" x14ac:dyDescent="0.2">
      <c r="B231" s="64"/>
      <c r="C231" s="64"/>
      <c r="D231" s="35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</row>
    <row r="232" spans="2:18" x14ac:dyDescent="0.2">
      <c r="B232" s="64"/>
      <c r="C232" s="64"/>
      <c r="D232" s="35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1:S183"/>
  <sheetViews>
    <sheetView showGridLines="0" zoomScale="70" zoomScaleNormal="70" workbookViewId="0">
      <selection sqref="A1:XFD1048576"/>
    </sheetView>
  </sheetViews>
  <sheetFormatPr defaultRowHeight="12.75" outlineLevelRow="3" x14ac:dyDescent="0.2"/>
  <cols>
    <col min="1" max="1" width="81.42578125" style="57" customWidth="1"/>
    <col min="2" max="2" width="14.28515625" style="76" customWidth="1"/>
    <col min="3" max="3" width="15.42578125" style="76" customWidth="1"/>
    <col min="4" max="4" width="10.28515625" style="42" customWidth="1"/>
    <col min="5" max="16384" width="9.140625" style="57"/>
  </cols>
  <sheetData>
    <row r="1" spans="1:19" ht="9.9499999999999993" customHeight="1" x14ac:dyDescent="0.2"/>
    <row r="2" spans="1:19" ht="18.75" x14ac:dyDescent="0.3">
      <c r="A2" s="4" t="s">
        <v>245</v>
      </c>
      <c r="B2" s="3"/>
      <c r="C2" s="3"/>
      <c r="D2" s="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8.75" x14ac:dyDescent="0.3">
      <c r="A3" s="1" t="s">
        <v>246</v>
      </c>
      <c r="B3" s="1"/>
      <c r="C3" s="1"/>
      <c r="D3" s="1"/>
    </row>
    <row r="4" spans="1:19" x14ac:dyDescent="0.2">
      <c r="B4" s="64"/>
      <c r="C4" s="64"/>
      <c r="D4" s="3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9" s="224" customFormat="1" x14ac:dyDescent="0.2">
      <c r="B5" s="238"/>
      <c r="C5" s="238"/>
      <c r="D5" s="224" t="s">
        <v>230</v>
      </c>
    </row>
    <row r="6" spans="1:19" s="146" customFormat="1" x14ac:dyDescent="0.2">
      <c r="A6" s="12"/>
      <c r="B6" s="111" t="s">
        <v>52</v>
      </c>
      <c r="C6" s="111" t="s">
        <v>71</v>
      </c>
      <c r="D6" s="151" t="s">
        <v>188</v>
      </c>
    </row>
    <row r="7" spans="1:19" s="142" customFormat="1" ht="15.75" x14ac:dyDescent="0.2">
      <c r="A7" s="130" t="s">
        <v>231</v>
      </c>
      <c r="B7" s="50">
        <f t="shared" ref="B7:D7" si="0">B$8+B$81</f>
        <v>136.34669660982996</v>
      </c>
      <c r="C7" s="50">
        <f t="shared" si="0"/>
        <v>4958.3703342402205</v>
      </c>
      <c r="D7" s="218">
        <f t="shared" si="0"/>
        <v>1.0000009999999999</v>
      </c>
    </row>
    <row r="8" spans="1:19" s="40" customFormat="1" ht="15" x14ac:dyDescent="0.2">
      <c r="A8" s="87" t="s">
        <v>155</v>
      </c>
      <c r="B8" s="34">
        <f t="shared" ref="B8:D8" si="1">B$9+B$45</f>
        <v>127.54447488292998</v>
      </c>
      <c r="C8" s="34">
        <f t="shared" si="1"/>
        <v>4638.2696191427303</v>
      </c>
      <c r="D8" s="46">
        <f t="shared" si="1"/>
        <v>0.93544399999999994</v>
      </c>
    </row>
    <row r="9" spans="1:19" s="155" customFormat="1" ht="15" outlineLevel="1" x14ac:dyDescent="0.2">
      <c r="A9" s="174" t="s">
        <v>35</v>
      </c>
      <c r="B9" s="159">
        <f t="shared" ref="B9:D9" si="2">B$10+B$43</f>
        <v>41.669413664899977</v>
      </c>
      <c r="C9" s="159">
        <f t="shared" si="2"/>
        <v>1515.3457303958803</v>
      </c>
      <c r="D9" s="58">
        <f t="shared" si="2"/>
        <v>0.30561599999999994</v>
      </c>
    </row>
    <row r="10" spans="1:19" s="145" customFormat="1" ht="14.25" outlineLevel="2" x14ac:dyDescent="0.2">
      <c r="A10" s="99" t="s">
        <v>171</v>
      </c>
      <c r="B10" s="119">
        <f t="shared" ref="B10:D10" si="3">SUM(B$11:B$42)</f>
        <v>41.624863869599977</v>
      </c>
      <c r="C10" s="119">
        <f t="shared" si="3"/>
        <v>1513.7256369950003</v>
      </c>
      <c r="D10" s="160">
        <f t="shared" si="3"/>
        <v>0.30528899999999992</v>
      </c>
    </row>
    <row r="11" spans="1:19" outlineLevel="3" x14ac:dyDescent="0.2">
      <c r="A11" s="169" t="s">
        <v>20</v>
      </c>
      <c r="B11" s="213">
        <v>2.6523125142300001</v>
      </c>
      <c r="C11" s="213">
        <v>96.453731661099994</v>
      </c>
      <c r="D11" s="211">
        <v>1.9453000000000002E-2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9" outlineLevel="3" x14ac:dyDescent="0.2">
      <c r="A12" s="60" t="s">
        <v>168</v>
      </c>
      <c r="B12" s="81">
        <v>0.79085196618999998</v>
      </c>
      <c r="C12" s="81">
        <v>28.760043517300002</v>
      </c>
      <c r="D12" s="29">
        <v>5.7999999999999996E-3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9" outlineLevel="3" x14ac:dyDescent="0.2">
      <c r="A13" s="60" t="s">
        <v>14</v>
      </c>
      <c r="B13" s="81">
        <v>2.0734102827299998</v>
      </c>
      <c r="C13" s="81">
        <v>75.401431000000002</v>
      </c>
      <c r="D13" s="29">
        <v>1.5207E-2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outlineLevel="3" x14ac:dyDescent="0.2">
      <c r="A14" s="60" t="s">
        <v>51</v>
      </c>
      <c r="B14" s="81">
        <v>0.48212748759000001</v>
      </c>
      <c r="C14" s="81">
        <v>17.533000000000001</v>
      </c>
      <c r="D14" s="29">
        <v>3.5360000000000001E-3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outlineLevel="3" x14ac:dyDescent="0.2">
      <c r="A15" s="60" t="s">
        <v>104</v>
      </c>
      <c r="B15" s="81">
        <v>1.3749144116000001</v>
      </c>
      <c r="C15" s="81">
        <v>50</v>
      </c>
      <c r="D15" s="29">
        <v>1.0083999999999999E-2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outlineLevel="3" x14ac:dyDescent="0.2">
      <c r="A16" s="60" t="s">
        <v>154</v>
      </c>
      <c r="B16" s="81">
        <v>0.78920089976999996</v>
      </c>
      <c r="C16" s="81">
        <v>28.700001</v>
      </c>
      <c r="D16" s="29">
        <v>5.7879999999999997E-3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outlineLevel="3" x14ac:dyDescent="0.2">
      <c r="A17" s="60" t="s">
        <v>212</v>
      </c>
      <c r="B17" s="81">
        <v>1.2896697180900001</v>
      </c>
      <c r="C17" s="81">
        <v>46.9</v>
      </c>
      <c r="D17" s="29">
        <v>9.4590000000000004E-3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outlineLevel="3" x14ac:dyDescent="0.2">
      <c r="A18" s="60" t="s">
        <v>42</v>
      </c>
      <c r="B18" s="81">
        <v>6.5198979538700002</v>
      </c>
      <c r="C18" s="81">
        <v>237.101957</v>
      </c>
      <c r="D18" s="29">
        <v>4.7819E-2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1:17" outlineLevel="3" x14ac:dyDescent="0.2">
      <c r="A19" s="60" t="s">
        <v>33</v>
      </c>
      <c r="B19" s="81">
        <v>0.33266725145999998</v>
      </c>
      <c r="C19" s="81">
        <v>12.097744</v>
      </c>
      <c r="D19" s="29">
        <v>2.4399999999999999E-3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 outlineLevel="3" x14ac:dyDescent="0.2">
      <c r="A20" s="60" t="s">
        <v>81</v>
      </c>
      <c r="B20" s="81">
        <v>0.74514157492999999</v>
      </c>
      <c r="C20" s="81">
        <v>27.097743999999999</v>
      </c>
      <c r="D20" s="29">
        <v>5.4650000000000002E-3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outlineLevel="3" x14ac:dyDescent="0.2">
      <c r="A21" s="60" t="s">
        <v>209</v>
      </c>
      <c r="B21" s="81">
        <v>1.3348599598999999</v>
      </c>
      <c r="C21" s="81">
        <v>48.543383816599999</v>
      </c>
      <c r="D21" s="29">
        <v>9.7900000000000001E-3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outlineLevel="3" x14ac:dyDescent="0.2">
      <c r="A22" s="60" t="s">
        <v>126</v>
      </c>
      <c r="B22" s="81">
        <v>0.33266725145999998</v>
      </c>
      <c r="C22" s="81">
        <v>12.097744</v>
      </c>
      <c r="D22" s="29">
        <v>2.4399999999999999E-3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outlineLevel="3" x14ac:dyDescent="0.2">
      <c r="A23" s="60" t="s">
        <v>185</v>
      </c>
      <c r="B23" s="81">
        <v>0.33266725145999998</v>
      </c>
      <c r="C23" s="81">
        <v>12.097744</v>
      </c>
      <c r="D23" s="29">
        <v>2.4399999999999999E-3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outlineLevel="3" x14ac:dyDescent="0.2">
      <c r="A24" s="60" t="s">
        <v>112</v>
      </c>
      <c r="B24" s="81">
        <v>4.5415941582799997</v>
      </c>
      <c r="C24" s="81">
        <v>165.15915899999999</v>
      </c>
      <c r="D24" s="29">
        <v>3.3308999999999998E-2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7" outlineLevel="3" x14ac:dyDescent="0.2">
      <c r="A25" s="60" t="s">
        <v>199</v>
      </c>
      <c r="B25" s="81">
        <v>0.33266725145999998</v>
      </c>
      <c r="C25" s="81">
        <v>12.097744</v>
      </c>
      <c r="D25" s="29">
        <v>2.4399999999999999E-3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7" outlineLevel="3" x14ac:dyDescent="0.2">
      <c r="A26" s="60" t="s">
        <v>189</v>
      </c>
      <c r="B26" s="81">
        <v>0.33266725145999998</v>
      </c>
      <c r="C26" s="81">
        <v>12.097744</v>
      </c>
      <c r="D26" s="29">
        <v>2.4399999999999999E-3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outlineLevel="3" x14ac:dyDescent="0.2">
      <c r="A27" s="60" t="s">
        <v>22</v>
      </c>
      <c r="B27" s="81">
        <v>0.33266725145999998</v>
      </c>
      <c r="C27" s="81">
        <v>12.097744</v>
      </c>
      <c r="D27" s="29">
        <v>2.4399999999999999E-3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outlineLevel="3" x14ac:dyDescent="0.2">
      <c r="A28" s="60" t="s">
        <v>69</v>
      </c>
      <c r="B28" s="81">
        <v>0.33266725145999998</v>
      </c>
      <c r="C28" s="81">
        <v>12.097744</v>
      </c>
      <c r="D28" s="29">
        <v>2.4399999999999999E-3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7" outlineLevel="3" x14ac:dyDescent="0.2">
      <c r="A29" s="60" t="s">
        <v>118</v>
      </c>
      <c r="B29" s="81">
        <v>0.33266725145999998</v>
      </c>
      <c r="C29" s="81">
        <v>12.097744</v>
      </c>
      <c r="D29" s="29">
        <v>2.4399999999999999E-3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7" outlineLevel="3" x14ac:dyDescent="0.2">
      <c r="A30" s="60" t="s">
        <v>176</v>
      </c>
      <c r="B30" s="81">
        <v>0.33266725145999998</v>
      </c>
      <c r="C30" s="81">
        <v>12.097744</v>
      </c>
      <c r="D30" s="29">
        <v>2.4399999999999999E-3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7" outlineLevel="3" x14ac:dyDescent="0.2">
      <c r="A31" s="60" t="s">
        <v>167</v>
      </c>
      <c r="B31" s="81">
        <v>0.33266725145999998</v>
      </c>
      <c r="C31" s="81">
        <v>12.097744</v>
      </c>
      <c r="D31" s="29">
        <v>2.4399999999999999E-3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outlineLevel="3" x14ac:dyDescent="0.2">
      <c r="A32" s="60" t="s">
        <v>9</v>
      </c>
      <c r="B32" s="81">
        <v>0.33266725145999998</v>
      </c>
      <c r="C32" s="81">
        <v>12.097744</v>
      </c>
      <c r="D32" s="29">
        <v>2.4399999999999999E-3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 outlineLevel="3" x14ac:dyDescent="0.2">
      <c r="A33" s="60" t="s">
        <v>50</v>
      </c>
      <c r="B33" s="81">
        <v>0.33266725145999998</v>
      </c>
      <c r="C33" s="81">
        <v>12.097744</v>
      </c>
      <c r="D33" s="29">
        <v>2.4399999999999999E-3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1:17" outlineLevel="3" x14ac:dyDescent="0.2">
      <c r="A34" s="60" t="s">
        <v>103</v>
      </c>
      <c r="B34" s="81">
        <v>0.33266725145999998</v>
      </c>
      <c r="C34" s="81">
        <v>12.097744</v>
      </c>
      <c r="D34" s="29">
        <v>2.4399999999999999E-3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1:17" outlineLevel="3" x14ac:dyDescent="0.2">
      <c r="A35" s="60" t="s">
        <v>108</v>
      </c>
      <c r="B35" s="81">
        <v>3.28568920329</v>
      </c>
      <c r="C35" s="81">
        <v>119.48704499999999</v>
      </c>
      <c r="D35" s="29">
        <v>2.4098000000000001E-2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1:17" outlineLevel="3" x14ac:dyDescent="0.2">
      <c r="A36" s="60" t="s">
        <v>111</v>
      </c>
      <c r="B36" s="81">
        <v>7.2072395018200002</v>
      </c>
      <c r="C36" s="81">
        <v>262.09775100000002</v>
      </c>
      <c r="D36" s="29">
        <v>5.2859999999999997E-2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1:17" outlineLevel="3" x14ac:dyDescent="0.2">
      <c r="A37" s="60" t="s">
        <v>158</v>
      </c>
      <c r="B37" s="81">
        <v>1.03911587504</v>
      </c>
      <c r="C37" s="81">
        <v>37.788384000000001</v>
      </c>
      <c r="D37" s="29">
        <v>7.6210000000000002E-3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1:17" outlineLevel="3" x14ac:dyDescent="0.2">
      <c r="A38" s="60" t="s">
        <v>3</v>
      </c>
      <c r="B38" s="81">
        <v>1.1293336889900001</v>
      </c>
      <c r="C38" s="81">
        <v>41.069235999999997</v>
      </c>
      <c r="D38" s="29">
        <v>8.2830000000000004E-3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17" outlineLevel="3" x14ac:dyDescent="0.2">
      <c r="A39" s="60" t="s">
        <v>44</v>
      </c>
      <c r="B39" s="81">
        <v>1.12964087235</v>
      </c>
      <c r="C39" s="81">
        <v>41.080407000000001</v>
      </c>
      <c r="D39" s="29">
        <v>8.2850000000000007E-3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1:17" outlineLevel="3" x14ac:dyDescent="0.2">
      <c r="A40" s="60" t="s">
        <v>94</v>
      </c>
      <c r="B40" s="81">
        <v>0.48896606436000001</v>
      </c>
      <c r="C40" s="81">
        <v>17.781690999999999</v>
      </c>
      <c r="D40" s="29">
        <v>3.5860000000000002E-3</v>
      </c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1:17" outlineLevel="3" x14ac:dyDescent="0.2">
      <c r="A41" s="60" t="s">
        <v>143</v>
      </c>
      <c r="B41" s="81">
        <v>6.8745720580000003E-2</v>
      </c>
      <c r="C41" s="81">
        <v>2.5</v>
      </c>
      <c r="D41" s="29">
        <v>5.04E-4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1:17" outlineLevel="3" x14ac:dyDescent="0.2">
      <c r="A42" s="60" t="s">
        <v>131</v>
      </c>
      <c r="B42" s="81">
        <v>0.35747774701000001</v>
      </c>
      <c r="C42" s="81">
        <v>13</v>
      </c>
      <c r="D42" s="29">
        <v>2.6220000000000002E-3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1:17" ht="14.25" outlineLevel="2" x14ac:dyDescent="0.25">
      <c r="A43" s="33" t="s">
        <v>215</v>
      </c>
      <c r="B43" s="18">
        <f t="shared" ref="B43:D43" si="4">SUM(B$44:B$44)</f>
        <v>4.45497953E-2</v>
      </c>
      <c r="C43" s="18">
        <f t="shared" si="4"/>
        <v>1.6200934008800001</v>
      </c>
      <c r="D43" s="228">
        <f t="shared" si="4"/>
        <v>3.2699999999999998E-4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1:17" outlineLevel="3" x14ac:dyDescent="0.2">
      <c r="A44" s="60" t="s">
        <v>247</v>
      </c>
      <c r="B44" s="81">
        <v>4.45497953E-2</v>
      </c>
      <c r="C44" s="81">
        <v>1.6200934008800001</v>
      </c>
      <c r="D44" s="29">
        <v>3.2699999999999998E-4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1:17" ht="15" outlineLevel="1" x14ac:dyDescent="0.25">
      <c r="A45" s="207" t="s">
        <v>170</v>
      </c>
      <c r="B45" s="164">
        <f t="shared" ref="B45:D45" si="5">B$46+B$54+B$65+B$71+B$79</f>
        <v>85.875061218029998</v>
      </c>
      <c r="C45" s="164">
        <f t="shared" si="5"/>
        <v>3122.92388874685</v>
      </c>
      <c r="D45" s="126">
        <f t="shared" si="5"/>
        <v>0.62982800000000005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1:17" ht="14.25" outlineLevel="2" x14ac:dyDescent="0.25">
      <c r="A46" s="33" t="s">
        <v>248</v>
      </c>
      <c r="B46" s="18">
        <f t="shared" ref="B46:D46" si="6">SUM(B$47:B$53)</f>
        <v>50.938053092079997</v>
      </c>
      <c r="C46" s="18">
        <f t="shared" si="6"/>
        <v>1852.40814494082</v>
      </c>
      <c r="D46" s="228">
        <f t="shared" si="6"/>
        <v>0.37359300000000006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outlineLevel="3" x14ac:dyDescent="0.2">
      <c r="A47" s="60" t="s">
        <v>80</v>
      </c>
      <c r="B47" s="81">
        <v>0.10731256371</v>
      </c>
      <c r="C47" s="81">
        <v>3.90251796062</v>
      </c>
      <c r="D47" s="29">
        <v>7.8700000000000005E-4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outlineLevel="3" x14ac:dyDescent="0.2">
      <c r="A48" s="60" t="s">
        <v>102</v>
      </c>
      <c r="B48" s="81">
        <v>0.21593114848</v>
      </c>
      <c r="C48" s="81">
        <v>7.8525305522000002</v>
      </c>
      <c r="D48" s="29">
        <v>1.5839999999999999E-3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1:17" outlineLevel="3" x14ac:dyDescent="0.2">
      <c r="A49" s="60" t="s">
        <v>101</v>
      </c>
      <c r="B49" s="81">
        <v>2.6556458412100001</v>
      </c>
      <c r="C49" s="81">
        <v>96.574951096199996</v>
      </c>
      <c r="D49" s="29">
        <v>1.9477000000000001E-2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1:17" outlineLevel="3" x14ac:dyDescent="0.2">
      <c r="A50" s="60" t="s">
        <v>27</v>
      </c>
      <c r="B50" s="81">
        <v>28.217243736570001</v>
      </c>
      <c r="C50" s="81">
        <v>1026.1454639999999</v>
      </c>
      <c r="D50" s="29">
        <v>0.206952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1:17" outlineLevel="3" x14ac:dyDescent="0.2">
      <c r="A51" s="60" t="s">
        <v>45</v>
      </c>
      <c r="B51" s="81">
        <v>10.56589898893</v>
      </c>
      <c r="C51" s="81">
        <v>384.23842604126003</v>
      </c>
      <c r="D51" s="29">
        <v>7.7493000000000006E-2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1:17" outlineLevel="3" x14ac:dyDescent="0.2">
      <c r="A52" s="60" t="s">
        <v>43</v>
      </c>
      <c r="B52" s="81">
        <v>9.1710328936100005</v>
      </c>
      <c r="C52" s="81">
        <v>333.51286510631002</v>
      </c>
      <c r="D52" s="29">
        <v>6.7263000000000003E-2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1:17" outlineLevel="3" x14ac:dyDescent="0.2">
      <c r="A53" s="60" t="s">
        <v>107</v>
      </c>
      <c r="B53" s="81">
        <v>4.9879195699999998E-3</v>
      </c>
      <c r="C53" s="81">
        <v>0.18139018423</v>
      </c>
      <c r="D53" s="29">
        <v>3.6999999999999998E-5</v>
      </c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1:17" ht="14.25" outlineLevel="2" x14ac:dyDescent="0.25">
      <c r="A54" s="33" t="s">
        <v>217</v>
      </c>
      <c r="B54" s="18">
        <f t="shared" ref="B54:D54" si="7">SUM(B$55:B$64)</f>
        <v>6.6243168535499999</v>
      </c>
      <c r="C54" s="18">
        <f t="shared" si="7"/>
        <v>240.89924426369998</v>
      </c>
      <c r="D54" s="228">
        <f t="shared" si="7"/>
        <v>4.8583000000000008E-2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1:17" outlineLevel="3" x14ac:dyDescent="0.2">
      <c r="A55" s="60" t="s">
        <v>57</v>
      </c>
      <c r="B55" s="81">
        <v>3.5369972115000001</v>
      </c>
      <c r="C55" s="81">
        <v>128.62608689352999</v>
      </c>
      <c r="D55" s="29">
        <v>2.5940999999999999E-2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1:17" outlineLevel="3" x14ac:dyDescent="0.2">
      <c r="A56" s="60" t="s">
        <v>10</v>
      </c>
      <c r="B56" s="81">
        <v>0.46916444429999998</v>
      </c>
      <c r="C56" s="81">
        <v>17.061587264949999</v>
      </c>
      <c r="D56" s="29">
        <v>3.441E-3</v>
      </c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1:17" outlineLevel="3" x14ac:dyDescent="0.2">
      <c r="A57" s="60" t="s">
        <v>136</v>
      </c>
      <c r="B57" s="81">
        <v>0.59253095142000001</v>
      </c>
      <c r="C57" s="81">
        <v>21.54792132603</v>
      </c>
      <c r="D57" s="29">
        <v>4.346E-3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1:17" outlineLevel="3" x14ac:dyDescent="0.2">
      <c r="A58" s="60" t="s">
        <v>63</v>
      </c>
      <c r="B58" s="81">
        <v>0.21207999801999999</v>
      </c>
      <c r="C58" s="81">
        <v>7.7124800000000002</v>
      </c>
      <c r="D58" s="29">
        <v>1.555E-3</v>
      </c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1:17" outlineLevel="3" x14ac:dyDescent="0.2">
      <c r="A59" s="60" t="s">
        <v>113</v>
      </c>
      <c r="B59" s="81">
        <v>0.89048715134</v>
      </c>
      <c r="C59" s="81">
        <v>32.38336669676</v>
      </c>
      <c r="D59" s="29">
        <v>6.5310000000000003E-3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1:17" outlineLevel="3" x14ac:dyDescent="0.2">
      <c r="A60" s="60" t="s">
        <v>30</v>
      </c>
      <c r="B60" s="81">
        <v>8.2343708909999994E-2</v>
      </c>
      <c r="C60" s="81">
        <v>2.9945030836800002</v>
      </c>
      <c r="D60" s="29">
        <v>6.0400000000000004E-4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1:17" outlineLevel="3" x14ac:dyDescent="0.2">
      <c r="A61" s="60" t="s">
        <v>99</v>
      </c>
      <c r="B61" s="81">
        <v>0.60585586000000002</v>
      </c>
      <c r="C61" s="81">
        <v>22.032493619170001</v>
      </c>
      <c r="D61" s="29">
        <v>4.4429999999999999E-3</v>
      </c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1:17" outlineLevel="3" x14ac:dyDescent="0.2">
      <c r="A62" s="60" t="s">
        <v>90</v>
      </c>
      <c r="B62" s="81">
        <v>2.2304975540000001E-2</v>
      </c>
      <c r="C62" s="81">
        <v>0.81114050988999997</v>
      </c>
      <c r="D62" s="29">
        <v>1.64E-4</v>
      </c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1:17" outlineLevel="3" x14ac:dyDescent="0.2">
      <c r="A63" s="60" t="s">
        <v>192</v>
      </c>
      <c r="B63" s="81">
        <v>4.7255449999999998E-4</v>
      </c>
      <c r="C63" s="81">
        <v>1.718486969E-2</v>
      </c>
      <c r="D63" s="29">
        <v>3.0000000000000001E-6</v>
      </c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1:17" outlineLevel="3" x14ac:dyDescent="0.2">
      <c r="A64" s="60" t="s">
        <v>218</v>
      </c>
      <c r="B64" s="81">
        <v>0.21207999801999999</v>
      </c>
      <c r="C64" s="81">
        <v>7.7124800000000002</v>
      </c>
      <c r="D64" s="29">
        <v>1.555E-3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1:17" ht="14.25" outlineLevel="2" x14ac:dyDescent="0.25">
      <c r="A65" s="33" t="s">
        <v>219</v>
      </c>
      <c r="B65" s="18">
        <f t="shared" ref="B65:D65" si="8">SUM(B$66:B$70)</f>
        <v>1.5184578481</v>
      </c>
      <c r="C65" s="18">
        <f t="shared" si="8"/>
        <v>55.220086257609999</v>
      </c>
      <c r="D65" s="228">
        <f t="shared" si="8"/>
        <v>1.1136E-2</v>
      </c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1:17" outlineLevel="3" x14ac:dyDescent="0.2">
      <c r="A66" s="60" t="s">
        <v>162</v>
      </c>
      <c r="B66" s="81">
        <v>0.25623585437000002</v>
      </c>
      <c r="C66" s="81">
        <v>9.3182474560100008</v>
      </c>
      <c r="D66" s="29">
        <v>1.879E-3</v>
      </c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1:17" outlineLevel="3" x14ac:dyDescent="0.2">
      <c r="A67" s="60" t="s">
        <v>60</v>
      </c>
      <c r="B67" s="81">
        <v>0.68925999357000001</v>
      </c>
      <c r="C67" s="81">
        <v>25.065560000000001</v>
      </c>
      <c r="D67" s="29">
        <v>5.0549999999999996E-3</v>
      </c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1:17" outlineLevel="3" x14ac:dyDescent="0.2">
      <c r="A68" s="60" t="s">
        <v>75</v>
      </c>
      <c r="B68" s="81">
        <v>5.42174E-5</v>
      </c>
      <c r="C68" s="81">
        <v>1.9716646600000001E-3</v>
      </c>
      <c r="D68" s="29">
        <v>0</v>
      </c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1:17" outlineLevel="3" x14ac:dyDescent="0.2">
      <c r="A69" s="60" t="s">
        <v>169</v>
      </c>
      <c r="B69" s="81">
        <v>4.1209735600000004E-3</v>
      </c>
      <c r="C69" s="81">
        <v>0.14986291221</v>
      </c>
      <c r="D69" s="29">
        <v>3.0000000000000001E-5</v>
      </c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1:17" outlineLevel="3" x14ac:dyDescent="0.2">
      <c r="A70" s="60" t="s">
        <v>47</v>
      </c>
      <c r="B70" s="81">
        <v>0.56878680920000002</v>
      </c>
      <c r="C70" s="81">
        <v>20.684444224730001</v>
      </c>
      <c r="D70" s="29">
        <v>4.1720000000000004E-3</v>
      </c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1:17" ht="14.25" outlineLevel="2" x14ac:dyDescent="0.25">
      <c r="A71" s="33" t="s">
        <v>249</v>
      </c>
      <c r="B71" s="18">
        <f t="shared" ref="B71:D71" si="9">SUM(B$72:B$78)</f>
        <v>22.646529977730001</v>
      </c>
      <c r="C71" s="18">
        <f t="shared" si="9"/>
        <v>823.56144451700004</v>
      </c>
      <c r="D71" s="228">
        <f t="shared" si="9"/>
        <v>0.16609600000000002</v>
      </c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1:17" outlineLevel="3" x14ac:dyDescent="0.2">
      <c r="A72" s="60" t="s">
        <v>2</v>
      </c>
      <c r="B72" s="81">
        <v>3</v>
      </c>
      <c r="C72" s="81">
        <v>109.0977</v>
      </c>
      <c r="D72" s="29">
        <v>2.2003000000000002E-2</v>
      </c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1:17" outlineLevel="3" x14ac:dyDescent="0.2">
      <c r="A73" s="60" t="s">
        <v>72</v>
      </c>
      <c r="B73" s="81">
        <v>7.5606299999999997</v>
      </c>
      <c r="C73" s="81">
        <v>274.949114517</v>
      </c>
      <c r="D73" s="29">
        <v>5.5452000000000001E-2</v>
      </c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1:17" outlineLevel="3" x14ac:dyDescent="0.2">
      <c r="A74" s="60" t="s">
        <v>15</v>
      </c>
      <c r="B74" s="81">
        <v>3</v>
      </c>
      <c r="C74" s="81">
        <v>109.0977</v>
      </c>
      <c r="D74" s="29">
        <v>2.2003000000000002E-2</v>
      </c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1:17" outlineLevel="3" x14ac:dyDescent="0.2">
      <c r="A75" s="60" t="s">
        <v>152</v>
      </c>
      <c r="B75" s="81">
        <v>2.35</v>
      </c>
      <c r="C75" s="81">
        <v>85.459864999999994</v>
      </c>
      <c r="D75" s="29">
        <v>1.7235E-2</v>
      </c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1:17" outlineLevel="3" x14ac:dyDescent="0.2">
      <c r="A76" s="60" t="s">
        <v>88</v>
      </c>
      <c r="B76" s="81">
        <v>1.0603999901000001</v>
      </c>
      <c r="C76" s="81">
        <v>38.562399999999997</v>
      </c>
      <c r="D76" s="29">
        <v>7.7770000000000001E-3</v>
      </c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1:17" outlineLevel="3" x14ac:dyDescent="0.2">
      <c r="A77" s="60" t="s">
        <v>93</v>
      </c>
      <c r="B77" s="81">
        <v>3.9254999876299999</v>
      </c>
      <c r="C77" s="81">
        <v>142.75434000000001</v>
      </c>
      <c r="D77" s="29">
        <v>2.8791000000000001E-2</v>
      </c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1:17" outlineLevel="3" x14ac:dyDescent="0.2">
      <c r="A78" s="60" t="s">
        <v>28</v>
      </c>
      <c r="B78" s="81">
        <v>1.75</v>
      </c>
      <c r="C78" s="81">
        <v>63.640324999999997</v>
      </c>
      <c r="D78" s="29">
        <v>1.2834999999999999E-2</v>
      </c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1:17" ht="14.25" outlineLevel="2" x14ac:dyDescent="0.25">
      <c r="A79" s="33" t="s">
        <v>220</v>
      </c>
      <c r="B79" s="18">
        <f t="shared" ref="B79:D79" si="10">SUM(B$80:B$80)</f>
        <v>4.1477034465699996</v>
      </c>
      <c r="C79" s="18">
        <f t="shared" si="10"/>
        <v>150.83496876772</v>
      </c>
      <c r="D79" s="228">
        <f t="shared" si="10"/>
        <v>3.0419999999999999E-2</v>
      </c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1:17" outlineLevel="3" x14ac:dyDescent="0.2">
      <c r="A80" s="60" t="s">
        <v>43</v>
      </c>
      <c r="B80" s="81">
        <v>4.1477034465699996</v>
      </c>
      <c r="C80" s="81">
        <v>150.83496876772</v>
      </c>
      <c r="D80" s="29">
        <v>3.0419999999999999E-2</v>
      </c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1:17" ht="15" x14ac:dyDescent="0.25">
      <c r="A81" s="232" t="s">
        <v>55</v>
      </c>
      <c r="B81" s="149">
        <f t="shared" ref="B81:D81" si="11">B$82+B$98</f>
        <v>8.8022217268999992</v>
      </c>
      <c r="C81" s="149">
        <f t="shared" si="11"/>
        <v>320.10071509749002</v>
      </c>
      <c r="D81" s="118">
        <f t="shared" si="11"/>
        <v>6.4557000000000003E-2</v>
      </c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ht="15" outlineLevel="1" x14ac:dyDescent="0.25">
      <c r="A82" s="207" t="s">
        <v>35</v>
      </c>
      <c r="B82" s="164">
        <f t="shared" ref="B82:D82" si="12">B$83+B$88+B$96</f>
        <v>1.9041744171000001</v>
      </c>
      <c r="C82" s="164">
        <f t="shared" si="12"/>
        <v>69.247016434679992</v>
      </c>
      <c r="D82" s="126">
        <f t="shared" si="12"/>
        <v>1.3964999999999998E-2</v>
      </c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1:17" ht="14.25" outlineLevel="2" x14ac:dyDescent="0.25">
      <c r="A83" s="33" t="s">
        <v>221</v>
      </c>
      <c r="B83" s="18">
        <f t="shared" ref="B83:D83" si="13">SUM(B$84:B$87)</f>
        <v>0.24679745584999999</v>
      </c>
      <c r="C83" s="18">
        <f t="shared" si="13"/>
        <v>8.9750116000000002</v>
      </c>
      <c r="D83" s="228">
        <f t="shared" si="13"/>
        <v>1.81E-3</v>
      </c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 outlineLevel="3" x14ac:dyDescent="0.2">
      <c r="A84" s="60" t="s">
        <v>223</v>
      </c>
      <c r="B84" s="81">
        <v>9.5556551599999998E-2</v>
      </c>
      <c r="C84" s="81">
        <v>3.4750000000000001</v>
      </c>
      <c r="D84" s="29">
        <v>7.0100000000000002E-4</v>
      </c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 outlineLevel="3" x14ac:dyDescent="0.2">
      <c r="A85" s="60" t="s">
        <v>87</v>
      </c>
      <c r="B85" s="81">
        <v>9.6244008810000004E-2</v>
      </c>
      <c r="C85" s="81">
        <v>3.5</v>
      </c>
      <c r="D85" s="29">
        <v>7.0600000000000003E-4</v>
      </c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1:17" outlineLevel="3" x14ac:dyDescent="0.2">
      <c r="A86" s="60" t="s">
        <v>16</v>
      </c>
      <c r="B86" s="81">
        <v>5.4996576460000002E-2</v>
      </c>
      <c r="C86" s="81">
        <v>2</v>
      </c>
      <c r="D86" s="29">
        <v>4.0299999999999998E-4</v>
      </c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1:17" outlineLevel="3" x14ac:dyDescent="0.2">
      <c r="A87" s="60" t="s">
        <v>224</v>
      </c>
      <c r="B87" s="81">
        <v>3.1898000000000001E-7</v>
      </c>
      <c r="C87" s="81">
        <v>1.1600000000000001E-5</v>
      </c>
      <c r="D87" s="29">
        <v>0</v>
      </c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1:17" ht="14.25" outlineLevel="2" x14ac:dyDescent="0.25">
      <c r="A88" s="33" t="s">
        <v>215</v>
      </c>
      <c r="B88" s="18">
        <f t="shared" ref="B88:D88" si="14">SUM(B$89:B$95)</f>
        <v>1.6573507100100002</v>
      </c>
      <c r="C88" s="18">
        <f t="shared" si="14"/>
        <v>60.27105018468</v>
      </c>
      <c r="D88" s="228">
        <f t="shared" si="14"/>
        <v>1.2154999999999999E-2</v>
      </c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1:17" outlineLevel="3" x14ac:dyDescent="0.2">
      <c r="A89" s="60" t="s">
        <v>19</v>
      </c>
      <c r="B89" s="81">
        <v>0.10130096095</v>
      </c>
      <c r="C89" s="81">
        <v>3.6839006156999998</v>
      </c>
      <c r="D89" s="29">
        <v>7.4299999999999995E-4</v>
      </c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1:17" outlineLevel="3" x14ac:dyDescent="0.2">
      <c r="A90" s="60" t="s">
        <v>1</v>
      </c>
      <c r="B90" s="81">
        <v>1.227777778E-2</v>
      </c>
      <c r="C90" s="81">
        <v>0.44649243897000002</v>
      </c>
      <c r="D90" s="29">
        <v>9.0000000000000006E-5</v>
      </c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1:17" outlineLevel="3" x14ac:dyDescent="0.2">
      <c r="A91" s="60" t="s">
        <v>194</v>
      </c>
      <c r="B91" s="81">
        <v>9.4444444399999997E-3</v>
      </c>
      <c r="C91" s="81">
        <v>0.34345572206000002</v>
      </c>
      <c r="D91" s="29">
        <v>6.8999999999999997E-5</v>
      </c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1:17" outlineLevel="3" x14ac:dyDescent="0.2">
      <c r="A92" s="60" t="s">
        <v>159</v>
      </c>
      <c r="B92" s="81">
        <v>1.322222222E-2</v>
      </c>
      <c r="C92" s="81">
        <v>0.48083801103000001</v>
      </c>
      <c r="D92" s="29">
        <v>9.7E-5</v>
      </c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1:17" outlineLevel="3" x14ac:dyDescent="0.2">
      <c r="A93" s="60" t="s">
        <v>146</v>
      </c>
      <c r="B93" s="81">
        <v>0.36417340564</v>
      </c>
      <c r="C93" s="81">
        <v>13.24349365244</v>
      </c>
      <c r="D93" s="29">
        <v>2.6710000000000002E-3</v>
      </c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1:17" outlineLevel="3" x14ac:dyDescent="0.2">
      <c r="A94" s="60" t="s">
        <v>181</v>
      </c>
      <c r="B94" s="81">
        <v>0.32056465560000003</v>
      </c>
      <c r="C94" s="81">
        <v>11.65762220903</v>
      </c>
      <c r="D94" s="29">
        <v>2.3509999999999998E-3</v>
      </c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1:17" outlineLevel="3" x14ac:dyDescent="0.2">
      <c r="A95" s="60" t="s">
        <v>116</v>
      </c>
      <c r="B95" s="81">
        <v>0.83636724338000001</v>
      </c>
      <c r="C95" s="81">
        <v>30.41524753545</v>
      </c>
      <c r="D95" s="29">
        <v>6.1339999999999997E-3</v>
      </c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ht="14.25" outlineLevel="2" x14ac:dyDescent="0.25">
      <c r="A96" s="33" t="s">
        <v>222</v>
      </c>
      <c r="B96" s="18">
        <f t="shared" ref="B96:D96" si="15">SUM(B$97:B$97)</f>
        <v>2.625124E-5</v>
      </c>
      <c r="C96" s="18">
        <f t="shared" si="15"/>
        <v>9.5465000000000003E-4</v>
      </c>
      <c r="D96" s="228">
        <f t="shared" si="15"/>
        <v>0</v>
      </c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outlineLevel="3" x14ac:dyDescent="0.2">
      <c r="A97" s="60" t="s">
        <v>48</v>
      </c>
      <c r="B97" s="81">
        <v>2.625124E-5</v>
      </c>
      <c r="C97" s="81">
        <v>9.5465000000000003E-4</v>
      </c>
      <c r="D97" s="29">
        <v>0</v>
      </c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1:17" ht="15" outlineLevel="1" x14ac:dyDescent="0.25">
      <c r="A98" s="207" t="s">
        <v>170</v>
      </c>
      <c r="B98" s="164">
        <f t="shared" ref="B98:D98" si="16">B$99+B$106+B$108+B$111+B$114</f>
        <v>6.898047309799999</v>
      </c>
      <c r="C98" s="164">
        <f t="shared" si="16"/>
        <v>250.85369866281002</v>
      </c>
      <c r="D98" s="126">
        <f t="shared" si="16"/>
        <v>5.0592000000000005E-2</v>
      </c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1:17" ht="14.25" outlineLevel="2" x14ac:dyDescent="0.25">
      <c r="A99" s="33" t="s">
        <v>248</v>
      </c>
      <c r="B99" s="18">
        <f t="shared" ref="B99:D99" si="17">SUM(B$100:B$105)</f>
        <v>4.2194202779599994</v>
      </c>
      <c r="C99" s="18">
        <f t="shared" si="17"/>
        <v>153.44301588565</v>
      </c>
      <c r="D99" s="228">
        <f t="shared" si="17"/>
        <v>3.0946000000000001E-2</v>
      </c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1:17" outlineLevel="3" x14ac:dyDescent="0.2">
      <c r="A100" s="60" t="s">
        <v>80</v>
      </c>
      <c r="B100" s="81">
        <v>1.5544800000000001E-4</v>
      </c>
      <c r="C100" s="81">
        <v>5.6530064200000004E-3</v>
      </c>
      <c r="D100" s="29">
        <v>9.9999999999999995E-7</v>
      </c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1:17" outlineLevel="3" x14ac:dyDescent="0.2">
      <c r="A101" s="60" t="s">
        <v>102</v>
      </c>
      <c r="B101" s="81">
        <v>1.05218797125</v>
      </c>
      <c r="C101" s="81">
        <v>38.263762543399999</v>
      </c>
      <c r="D101" s="29">
        <v>7.7169999999999999E-3</v>
      </c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1:17" outlineLevel="3" x14ac:dyDescent="0.2">
      <c r="A102" s="60" t="s">
        <v>101</v>
      </c>
      <c r="B102" s="81">
        <v>0.10674516501</v>
      </c>
      <c r="C102" s="81">
        <v>3.881883996</v>
      </c>
      <c r="D102" s="29">
        <v>7.8299999999999995E-4</v>
      </c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1:17" outlineLevel="3" x14ac:dyDescent="0.2">
      <c r="A103" s="60" t="s">
        <v>64</v>
      </c>
      <c r="B103" s="81">
        <v>0.31811999702999999</v>
      </c>
      <c r="C103" s="81">
        <v>11.568720000000001</v>
      </c>
      <c r="D103" s="29">
        <v>2.333E-3</v>
      </c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1:17" outlineLevel="3" x14ac:dyDescent="0.2">
      <c r="A104" s="60" t="s">
        <v>45</v>
      </c>
      <c r="B104" s="81">
        <v>0.49101494270000001</v>
      </c>
      <c r="C104" s="81">
        <v>17.856200304750001</v>
      </c>
      <c r="D104" s="29">
        <v>3.601E-3</v>
      </c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1:17" outlineLevel="3" x14ac:dyDescent="0.2">
      <c r="A105" s="60" t="s">
        <v>43</v>
      </c>
      <c r="B105" s="81">
        <v>2.25119675397</v>
      </c>
      <c r="C105" s="81">
        <v>81.86679603508</v>
      </c>
      <c r="D105" s="29">
        <v>1.6511000000000001E-2</v>
      </c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1:17" ht="14.25" outlineLevel="2" x14ac:dyDescent="0.25">
      <c r="A106" s="33" t="s">
        <v>217</v>
      </c>
      <c r="B106" s="18">
        <f t="shared" ref="B106:D106" si="18">SUM(B$107:B$107)</f>
        <v>2.5202134219999998E-2</v>
      </c>
      <c r="C106" s="18">
        <f t="shared" si="18"/>
        <v>0.91649829271000005</v>
      </c>
      <c r="D106" s="228">
        <f t="shared" si="18"/>
        <v>1.85E-4</v>
      </c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1:17" outlineLevel="3" x14ac:dyDescent="0.2">
      <c r="A107" s="60" t="s">
        <v>136</v>
      </c>
      <c r="B107" s="81">
        <v>2.5202134219999998E-2</v>
      </c>
      <c r="C107" s="81">
        <v>0.91649829271000005</v>
      </c>
      <c r="D107" s="29">
        <v>1.85E-4</v>
      </c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1:17" ht="14.25" outlineLevel="2" x14ac:dyDescent="0.25">
      <c r="A108" s="33" t="s">
        <v>219</v>
      </c>
      <c r="B108" s="18">
        <f t="shared" ref="B108:D108" si="19">SUM(B$109:B$110)</f>
        <v>1.0213971495</v>
      </c>
      <c r="C108" s="18">
        <f t="shared" si="19"/>
        <v>37.144026599</v>
      </c>
      <c r="D108" s="228">
        <f t="shared" si="19"/>
        <v>7.4910000000000003E-3</v>
      </c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1:17" outlineLevel="3" x14ac:dyDescent="0.2">
      <c r="A109" s="60" t="s">
        <v>142</v>
      </c>
      <c r="B109" s="81">
        <v>0.19639714950000001</v>
      </c>
      <c r="C109" s="81">
        <v>7.1421590989999997</v>
      </c>
      <c r="D109" s="29">
        <v>1.4400000000000001E-3</v>
      </c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1:17" outlineLevel="3" x14ac:dyDescent="0.2">
      <c r="A110" s="60" t="s">
        <v>250</v>
      </c>
      <c r="B110" s="81">
        <v>0.82499999999999996</v>
      </c>
      <c r="C110" s="81">
        <v>30.001867499999999</v>
      </c>
      <c r="D110" s="29">
        <v>6.051E-3</v>
      </c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1:17" ht="14.25" outlineLevel="2" x14ac:dyDescent="0.25">
      <c r="A111" s="33" t="s">
        <v>226</v>
      </c>
      <c r="B111" s="18">
        <f t="shared" ref="B111:D111" si="20">SUM(B$112:B$113)</f>
        <v>1.5249999999999999</v>
      </c>
      <c r="C111" s="18">
        <f t="shared" si="20"/>
        <v>55.457997500000005</v>
      </c>
      <c r="D111" s="228">
        <f t="shared" si="20"/>
        <v>1.1185E-2</v>
      </c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1:17" outlineLevel="3" x14ac:dyDescent="0.2">
      <c r="A112" s="60" t="s">
        <v>0</v>
      </c>
      <c r="B112" s="81">
        <v>0.7</v>
      </c>
      <c r="C112" s="81">
        <v>25.456130000000002</v>
      </c>
      <c r="D112" s="29">
        <v>5.1339999999999997E-3</v>
      </c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1:17" outlineLevel="3" x14ac:dyDescent="0.2">
      <c r="A113" s="60" t="s">
        <v>114</v>
      </c>
      <c r="B113" s="81">
        <v>0.82499999999999996</v>
      </c>
      <c r="C113" s="81">
        <v>30.001867499999999</v>
      </c>
      <c r="D113" s="29">
        <v>6.051E-3</v>
      </c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1:17" ht="14.25" outlineLevel="2" x14ac:dyDescent="0.25">
      <c r="A114" s="33" t="s">
        <v>220</v>
      </c>
      <c r="B114" s="18">
        <f t="shared" ref="B114:D114" si="21">SUM(B$115:B$115)</f>
        <v>0.10702774812</v>
      </c>
      <c r="C114" s="18">
        <f t="shared" si="21"/>
        <v>3.89216038545</v>
      </c>
      <c r="D114" s="228">
        <f t="shared" si="21"/>
        <v>7.85E-4</v>
      </c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1:17" outlineLevel="3" x14ac:dyDescent="0.2">
      <c r="A115" s="60" t="s">
        <v>43</v>
      </c>
      <c r="B115" s="81">
        <v>0.10702774812</v>
      </c>
      <c r="C115" s="81">
        <v>3.89216038545</v>
      </c>
      <c r="D115" s="29">
        <v>7.85E-4</v>
      </c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1:17" x14ac:dyDescent="0.2">
      <c r="B116" s="64"/>
      <c r="C116" s="64"/>
      <c r="D116" s="3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1:17" x14ac:dyDescent="0.2">
      <c r="B117" s="64"/>
      <c r="C117" s="64"/>
      <c r="D117" s="35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1:17" x14ac:dyDescent="0.2">
      <c r="B118" s="64"/>
      <c r="C118" s="64"/>
      <c r="D118" s="35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1:17" x14ac:dyDescent="0.2">
      <c r="B119" s="64"/>
      <c r="C119" s="64"/>
      <c r="D119" s="35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1:17" x14ac:dyDescent="0.2">
      <c r="B120" s="64"/>
      <c r="C120" s="64"/>
      <c r="D120" s="35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1:17" x14ac:dyDescent="0.2">
      <c r="B121" s="64"/>
      <c r="C121" s="64"/>
      <c r="D121" s="35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1:17" x14ac:dyDescent="0.2">
      <c r="B122" s="64"/>
      <c r="C122" s="64"/>
      <c r="D122" s="35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1:17" x14ac:dyDescent="0.2">
      <c r="B123" s="64"/>
      <c r="C123" s="64"/>
      <c r="D123" s="35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1:17" x14ac:dyDescent="0.2">
      <c r="B124" s="64"/>
      <c r="C124" s="64"/>
      <c r="D124" s="35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1:17" x14ac:dyDescent="0.2">
      <c r="B125" s="64"/>
      <c r="C125" s="64"/>
      <c r="D125" s="35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1:17" x14ac:dyDescent="0.2">
      <c r="B126" s="64"/>
      <c r="C126" s="64"/>
      <c r="D126" s="35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1:17" x14ac:dyDescent="0.2">
      <c r="B127" s="64"/>
      <c r="C127" s="64"/>
      <c r="D127" s="35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1:17" x14ac:dyDescent="0.2">
      <c r="B128" s="64"/>
      <c r="C128" s="64"/>
      <c r="D128" s="35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64"/>
      <c r="C129" s="64"/>
      <c r="D129" s="35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64"/>
      <c r="C130" s="64"/>
      <c r="D130" s="35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64"/>
      <c r="C131" s="64"/>
      <c r="D131" s="35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64"/>
      <c r="C132" s="64"/>
      <c r="D132" s="35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64"/>
      <c r="C133" s="64"/>
      <c r="D133" s="35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64"/>
      <c r="C134" s="64"/>
      <c r="D134" s="35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64"/>
      <c r="C135" s="64"/>
      <c r="D135" s="35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64"/>
      <c r="C136" s="64"/>
      <c r="D136" s="35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64"/>
      <c r="C137" s="64"/>
      <c r="D137" s="35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64"/>
      <c r="C138" s="64"/>
      <c r="D138" s="35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64"/>
      <c r="C139" s="64"/>
      <c r="D139" s="35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64"/>
      <c r="C140" s="64"/>
      <c r="D140" s="35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64"/>
      <c r="C141" s="64"/>
      <c r="D141" s="35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64"/>
      <c r="C142" s="64"/>
      <c r="D142" s="35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64"/>
      <c r="C143" s="64"/>
      <c r="D143" s="35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64"/>
      <c r="C144" s="64"/>
      <c r="D144" s="35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64"/>
      <c r="C145" s="64"/>
      <c r="D145" s="35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64"/>
      <c r="C146" s="64"/>
      <c r="D146" s="35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64"/>
      <c r="C147" s="64"/>
      <c r="D147" s="35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64"/>
      <c r="C148" s="64"/>
      <c r="D148" s="35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64"/>
      <c r="C149" s="64"/>
      <c r="D149" s="35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64"/>
      <c r="C150" s="64"/>
      <c r="D150" s="35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64"/>
      <c r="C151" s="64"/>
      <c r="D151" s="35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64"/>
      <c r="C152" s="64"/>
      <c r="D152" s="35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64"/>
      <c r="C153" s="64"/>
      <c r="D153" s="35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64"/>
      <c r="C154" s="64"/>
      <c r="D154" s="35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64"/>
      <c r="C155" s="64"/>
      <c r="D155" s="35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64"/>
      <c r="C156" s="64"/>
      <c r="D156" s="35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64"/>
      <c r="C157" s="64"/>
      <c r="D157" s="35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64"/>
      <c r="C158" s="64"/>
      <c r="D158" s="35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64"/>
      <c r="C159" s="64"/>
      <c r="D159" s="35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64"/>
      <c r="C160" s="64"/>
      <c r="D160" s="35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64"/>
      <c r="C161" s="64"/>
      <c r="D161" s="35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64"/>
      <c r="C162" s="64"/>
      <c r="D162" s="35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64"/>
      <c r="C163" s="64"/>
      <c r="D163" s="35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64"/>
      <c r="C164" s="64"/>
      <c r="D164" s="35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64"/>
      <c r="C165" s="64"/>
      <c r="D165" s="35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64"/>
      <c r="C166" s="64"/>
      <c r="D166" s="35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64"/>
      <c r="C167" s="64"/>
      <c r="D167" s="35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64"/>
      <c r="C168" s="64"/>
      <c r="D168" s="35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64"/>
      <c r="C169" s="64"/>
      <c r="D169" s="35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64"/>
      <c r="C170" s="64"/>
      <c r="D170" s="35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64"/>
      <c r="C171" s="64"/>
      <c r="D171" s="35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64"/>
      <c r="C172" s="64"/>
      <c r="D172" s="35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64"/>
      <c r="C173" s="64"/>
      <c r="D173" s="35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64"/>
      <c r="C174" s="64"/>
      <c r="D174" s="35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64"/>
      <c r="C175" s="64"/>
      <c r="D175" s="35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64"/>
      <c r="C176" s="64"/>
      <c r="D176" s="35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64"/>
      <c r="C177" s="64"/>
      <c r="D177" s="35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64"/>
      <c r="C178" s="64"/>
      <c r="D178" s="35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64"/>
      <c r="C179" s="64"/>
      <c r="D179" s="35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64"/>
      <c r="C180" s="64"/>
      <c r="D180" s="35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64"/>
      <c r="C181" s="64"/>
      <c r="D181" s="35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64"/>
      <c r="C182" s="64"/>
      <c r="D182" s="35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64"/>
      <c r="C183" s="64"/>
      <c r="D183" s="35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</sheetData>
  <mergeCells count="2">
    <mergeCell ref="A2:D2"/>
    <mergeCell ref="A3:D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1:S183"/>
  <sheetViews>
    <sheetView showGridLines="0" zoomScale="70" zoomScaleNormal="70" workbookViewId="0">
      <selection sqref="A1:XFD1048576"/>
    </sheetView>
  </sheetViews>
  <sheetFormatPr defaultRowHeight="12.75" outlineLevelRow="3" x14ac:dyDescent="0.2"/>
  <cols>
    <col min="1" max="1" width="81.42578125" style="57" customWidth="1"/>
    <col min="2" max="2" width="14.28515625" style="76" customWidth="1"/>
    <col min="3" max="3" width="15.42578125" style="76" customWidth="1"/>
    <col min="4" max="4" width="10.28515625" style="42" customWidth="1"/>
    <col min="5" max="16384" width="9.140625" style="57"/>
  </cols>
  <sheetData>
    <row r="1" spans="1:19" ht="9.9499999999999993" customHeight="1" x14ac:dyDescent="0.2"/>
    <row r="2" spans="1:19" ht="18.75" x14ac:dyDescent="0.3">
      <c r="A2" s="4" t="s">
        <v>245</v>
      </c>
      <c r="B2" s="3"/>
      <c r="C2" s="3"/>
      <c r="D2" s="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8.75" x14ac:dyDescent="0.3">
      <c r="A3" s="1" t="s">
        <v>251</v>
      </c>
      <c r="B3" s="1"/>
      <c r="C3" s="1"/>
      <c r="D3" s="1"/>
    </row>
    <row r="4" spans="1:19" x14ac:dyDescent="0.2">
      <c r="B4" s="64"/>
      <c r="C4" s="64"/>
      <c r="D4" s="3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9" s="224" customFormat="1" x14ac:dyDescent="0.2">
      <c r="B5" s="238"/>
      <c r="C5" s="238"/>
      <c r="D5" s="224" t="s">
        <v>230</v>
      </c>
    </row>
    <row r="6" spans="1:19" s="146" customFormat="1" x14ac:dyDescent="0.2">
      <c r="A6" s="98"/>
      <c r="B6" s="111" t="s">
        <v>52</v>
      </c>
      <c r="C6" s="111" t="s">
        <v>71</v>
      </c>
      <c r="D6" s="221" t="s">
        <v>188</v>
      </c>
    </row>
    <row r="7" spans="1:19" s="142" customFormat="1" ht="15.75" x14ac:dyDescent="0.2">
      <c r="A7" s="130" t="s">
        <v>231</v>
      </c>
      <c r="B7" s="179">
        <f t="shared" ref="B7:D7" si="0">B$8+B$61</f>
        <v>136.34669660982999</v>
      </c>
      <c r="C7" s="179">
        <f t="shared" si="0"/>
        <v>4958.3703342402205</v>
      </c>
      <c r="D7" s="242">
        <f t="shared" si="0"/>
        <v>1.0000009999999999</v>
      </c>
    </row>
    <row r="8" spans="1:19" s="40" customFormat="1" ht="15" x14ac:dyDescent="0.2">
      <c r="A8" s="87" t="s">
        <v>35</v>
      </c>
      <c r="B8" s="34">
        <f t="shared" ref="B8:D8" si="1">B$9+B$45</f>
        <v>43.573588081999979</v>
      </c>
      <c r="C8" s="34">
        <f t="shared" si="1"/>
        <v>1584.5927468305604</v>
      </c>
      <c r="D8" s="46">
        <f t="shared" si="1"/>
        <v>0.31958099999999995</v>
      </c>
    </row>
    <row r="9" spans="1:19" s="155" customFormat="1" ht="15" outlineLevel="1" x14ac:dyDescent="0.2">
      <c r="A9" s="174" t="s">
        <v>155</v>
      </c>
      <c r="B9" s="159">
        <f t="shared" ref="B9:D9" si="2">B$10+B$43</f>
        <v>41.669413664899977</v>
      </c>
      <c r="C9" s="159">
        <f t="shared" si="2"/>
        <v>1515.3457303958803</v>
      </c>
      <c r="D9" s="58">
        <f t="shared" si="2"/>
        <v>0.30561599999999994</v>
      </c>
    </row>
    <row r="10" spans="1:19" s="145" customFormat="1" ht="14.25" outlineLevel="2" x14ac:dyDescent="0.2">
      <c r="A10" s="202" t="s">
        <v>213</v>
      </c>
      <c r="B10" s="226">
        <f t="shared" ref="B10:D10" si="3">SUM(B$11:B$42)</f>
        <v>41.624863869599977</v>
      </c>
      <c r="C10" s="226">
        <f t="shared" si="3"/>
        <v>1513.7256369950003</v>
      </c>
      <c r="D10" s="69">
        <f t="shared" si="3"/>
        <v>0.30528899999999992</v>
      </c>
    </row>
    <row r="11" spans="1:19" outlineLevel="3" x14ac:dyDescent="0.2">
      <c r="A11" s="169" t="s">
        <v>20</v>
      </c>
      <c r="B11" s="213">
        <v>2.6523125142300001</v>
      </c>
      <c r="C11" s="213">
        <v>96.453731661099994</v>
      </c>
      <c r="D11" s="211">
        <v>1.9453000000000002E-2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9" outlineLevel="3" x14ac:dyDescent="0.2">
      <c r="A12" s="60" t="s">
        <v>168</v>
      </c>
      <c r="B12" s="81">
        <v>0.79085196618999998</v>
      </c>
      <c r="C12" s="81">
        <v>28.760043517300002</v>
      </c>
      <c r="D12" s="29">
        <v>5.7999999999999996E-3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9" outlineLevel="3" x14ac:dyDescent="0.2">
      <c r="A13" s="60" t="s">
        <v>14</v>
      </c>
      <c r="B13" s="81">
        <v>2.0734102827299998</v>
      </c>
      <c r="C13" s="81">
        <v>75.401431000000002</v>
      </c>
      <c r="D13" s="29">
        <v>1.5207E-2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outlineLevel="3" x14ac:dyDescent="0.2">
      <c r="A14" s="60" t="s">
        <v>51</v>
      </c>
      <c r="B14" s="81">
        <v>0.48212748759000001</v>
      </c>
      <c r="C14" s="81">
        <v>17.533000000000001</v>
      </c>
      <c r="D14" s="29">
        <v>3.5360000000000001E-3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outlineLevel="3" x14ac:dyDescent="0.2">
      <c r="A15" s="60" t="s">
        <v>104</v>
      </c>
      <c r="B15" s="81">
        <v>1.3749144116000001</v>
      </c>
      <c r="C15" s="81">
        <v>50</v>
      </c>
      <c r="D15" s="29">
        <v>1.0083999999999999E-2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outlineLevel="3" x14ac:dyDescent="0.2">
      <c r="A16" s="60" t="s">
        <v>154</v>
      </c>
      <c r="B16" s="81">
        <v>0.78920089976999996</v>
      </c>
      <c r="C16" s="81">
        <v>28.700001</v>
      </c>
      <c r="D16" s="29">
        <v>5.7879999999999997E-3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outlineLevel="3" x14ac:dyDescent="0.2">
      <c r="A17" s="60" t="s">
        <v>212</v>
      </c>
      <c r="B17" s="81">
        <v>1.2896697180900001</v>
      </c>
      <c r="C17" s="81">
        <v>46.9</v>
      </c>
      <c r="D17" s="29">
        <v>9.4590000000000004E-3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outlineLevel="3" x14ac:dyDescent="0.2">
      <c r="A18" s="60" t="s">
        <v>42</v>
      </c>
      <c r="B18" s="81">
        <v>6.5198979538700002</v>
      </c>
      <c r="C18" s="81">
        <v>237.101957</v>
      </c>
      <c r="D18" s="29">
        <v>4.7819E-2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1:17" outlineLevel="3" x14ac:dyDescent="0.2">
      <c r="A19" s="60" t="s">
        <v>33</v>
      </c>
      <c r="B19" s="81">
        <v>0.33266725145999998</v>
      </c>
      <c r="C19" s="81">
        <v>12.097744</v>
      </c>
      <c r="D19" s="29">
        <v>2.4399999999999999E-3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 outlineLevel="3" x14ac:dyDescent="0.2">
      <c r="A20" s="60" t="s">
        <v>81</v>
      </c>
      <c r="B20" s="81">
        <v>0.74514157492999999</v>
      </c>
      <c r="C20" s="81">
        <v>27.097743999999999</v>
      </c>
      <c r="D20" s="29">
        <v>5.4650000000000002E-3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outlineLevel="3" x14ac:dyDescent="0.2">
      <c r="A21" s="60" t="s">
        <v>209</v>
      </c>
      <c r="B21" s="81">
        <v>1.3348599598999999</v>
      </c>
      <c r="C21" s="81">
        <v>48.543383816599999</v>
      </c>
      <c r="D21" s="29">
        <v>9.7900000000000001E-3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outlineLevel="3" x14ac:dyDescent="0.2">
      <c r="A22" s="60" t="s">
        <v>126</v>
      </c>
      <c r="B22" s="81">
        <v>0.33266725145999998</v>
      </c>
      <c r="C22" s="81">
        <v>12.097744</v>
      </c>
      <c r="D22" s="29">
        <v>2.4399999999999999E-3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outlineLevel="3" x14ac:dyDescent="0.2">
      <c r="A23" s="60" t="s">
        <v>185</v>
      </c>
      <c r="B23" s="81">
        <v>0.33266725145999998</v>
      </c>
      <c r="C23" s="81">
        <v>12.097744</v>
      </c>
      <c r="D23" s="29">
        <v>2.4399999999999999E-3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outlineLevel="3" x14ac:dyDescent="0.2">
      <c r="A24" s="60" t="s">
        <v>112</v>
      </c>
      <c r="B24" s="81">
        <v>4.5415941582799997</v>
      </c>
      <c r="C24" s="81">
        <v>165.15915899999999</v>
      </c>
      <c r="D24" s="29">
        <v>3.3308999999999998E-2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7" outlineLevel="3" x14ac:dyDescent="0.2">
      <c r="A25" s="60" t="s">
        <v>199</v>
      </c>
      <c r="B25" s="81">
        <v>0.33266725145999998</v>
      </c>
      <c r="C25" s="81">
        <v>12.097744</v>
      </c>
      <c r="D25" s="29">
        <v>2.4399999999999999E-3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7" outlineLevel="3" x14ac:dyDescent="0.2">
      <c r="A26" s="60" t="s">
        <v>189</v>
      </c>
      <c r="B26" s="81">
        <v>0.33266725145999998</v>
      </c>
      <c r="C26" s="81">
        <v>12.097744</v>
      </c>
      <c r="D26" s="29">
        <v>2.4399999999999999E-3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outlineLevel="3" x14ac:dyDescent="0.2">
      <c r="A27" s="60" t="s">
        <v>22</v>
      </c>
      <c r="B27" s="81">
        <v>0.33266725145999998</v>
      </c>
      <c r="C27" s="81">
        <v>12.097744</v>
      </c>
      <c r="D27" s="29">
        <v>2.4399999999999999E-3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outlineLevel="3" x14ac:dyDescent="0.2">
      <c r="A28" s="60" t="s">
        <v>69</v>
      </c>
      <c r="B28" s="81">
        <v>0.33266725145999998</v>
      </c>
      <c r="C28" s="81">
        <v>12.097744</v>
      </c>
      <c r="D28" s="29">
        <v>2.4399999999999999E-3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7" outlineLevel="3" x14ac:dyDescent="0.2">
      <c r="A29" s="60" t="s">
        <v>118</v>
      </c>
      <c r="B29" s="81">
        <v>0.33266725145999998</v>
      </c>
      <c r="C29" s="81">
        <v>12.097744</v>
      </c>
      <c r="D29" s="29">
        <v>2.4399999999999999E-3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7" outlineLevel="3" x14ac:dyDescent="0.2">
      <c r="A30" s="60" t="s">
        <v>176</v>
      </c>
      <c r="B30" s="81">
        <v>0.33266725145999998</v>
      </c>
      <c r="C30" s="81">
        <v>12.097744</v>
      </c>
      <c r="D30" s="29">
        <v>2.4399999999999999E-3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7" outlineLevel="3" x14ac:dyDescent="0.2">
      <c r="A31" s="60" t="s">
        <v>167</v>
      </c>
      <c r="B31" s="81">
        <v>0.33266725145999998</v>
      </c>
      <c r="C31" s="81">
        <v>12.097744</v>
      </c>
      <c r="D31" s="29">
        <v>2.4399999999999999E-3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outlineLevel="3" x14ac:dyDescent="0.2">
      <c r="A32" s="60" t="s">
        <v>9</v>
      </c>
      <c r="B32" s="81">
        <v>0.33266725145999998</v>
      </c>
      <c r="C32" s="81">
        <v>12.097744</v>
      </c>
      <c r="D32" s="29">
        <v>2.4399999999999999E-3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 outlineLevel="3" x14ac:dyDescent="0.2">
      <c r="A33" s="60" t="s">
        <v>50</v>
      </c>
      <c r="B33" s="81">
        <v>0.33266725145999998</v>
      </c>
      <c r="C33" s="81">
        <v>12.097744</v>
      </c>
      <c r="D33" s="29">
        <v>2.4399999999999999E-3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1:17" outlineLevel="3" x14ac:dyDescent="0.2">
      <c r="A34" s="60" t="s">
        <v>103</v>
      </c>
      <c r="B34" s="81">
        <v>0.33266725145999998</v>
      </c>
      <c r="C34" s="81">
        <v>12.097744</v>
      </c>
      <c r="D34" s="29">
        <v>2.4399999999999999E-3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1:17" outlineLevel="3" x14ac:dyDescent="0.2">
      <c r="A35" s="60" t="s">
        <v>108</v>
      </c>
      <c r="B35" s="81">
        <v>3.28568920329</v>
      </c>
      <c r="C35" s="81">
        <v>119.48704499999999</v>
      </c>
      <c r="D35" s="29">
        <v>2.4098000000000001E-2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1:17" outlineLevel="3" x14ac:dyDescent="0.2">
      <c r="A36" s="60" t="s">
        <v>111</v>
      </c>
      <c r="B36" s="81">
        <v>7.2072395018200002</v>
      </c>
      <c r="C36" s="81">
        <v>262.09775100000002</v>
      </c>
      <c r="D36" s="29">
        <v>5.2859999999999997E-2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1:17" outlineLevel="3" x14ac:dyDescent="0.2">
      <c r="A37" s="60" t="s">
        <v>158</v>
      </c>
      <c r="B37" s="81">
        <v>1.03911587504</v>
      </c>
      <c r="C37" s="81">
        <v>37.788384000000001</v>
      </c>
      <c r="D37" s="29">
        <v>7.6210000000000002E-3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1:17" outlineLevel="3" x14ac:dyDescent="0.2">
      <c r="A38" s="60" t="s">
        <v>3</v>
      </c>
      <c r="B38" s="81">
        <v>1.1293336889900001</v>
      </c>
      <c r="C38" s="81">
        <v>41.069235999999997</v>
      </c>
      <c r="D38" s="29">
        <v>8.2830000000000004E-3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17" outlineLevel="3" x14ac:dyDescent="0.2">
      <c r="A39" s="60" t="s">
        <v>44</v>
      </c>
      <c r="B39" s="81">
        <v>1.12964087235</v>
      </c>
      <c r="C39" s="81">
        <v>41.080407000000001</v>
      </c>
      <c r="D39" s="29">
        <v>8.2850000000000007E-3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1:17" outlineLevel="3" x14ac:dyDescent="0.2">
      <c r="A40" s="60" t="s">
        <v>94</v>
      </c>
      <c r="B40" s="81">
        <v>0.48896606436000001</v>
      </c>
      <c r="C40" s="81">
        <v>17.781690999999999</v>
      </c>
      <c r="D40" s="29">
        <v>3.5860000000000002E-3</v>
      </c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1:17" outlineLevel="3" x14ac:dyDescent="0.2">
      <c r="A41" s="60" t="s">
        <v>143</v>
      </c>
      <c r="B41" s="81">
        <v>6.8745720580000003E-2</v>
      </c>
      <c r="C41" s="81">
        <v>2.5</v>
      </c>
      <c r="D41" s="29">
        <v>5.04E-4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1:17" outlineLevel="3" x14ac:dyDescent="0.2">
      <c r="A42" s="60" t="s">
        <v>131</v>
      </c>
      <c r="B42" s="81">
        <v>0.35747774701000001</v>
      </c>
      <c r="C42" s="81">
        <v>13</v>
      </c>
      <c r="D42" s="29">
        <v>2.6220000000000002E-3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1:17" ht="14.25" outlineLevel="2" x14ac:dyDescent="0.25">
      <c r="A43" s="189" t="s">
        <v>215</v>
      </c>
      <c r="B43" s="171">
        <f t="shared" ref="B43:D43" si="4">SUM(B$44:B$44)</f>
        <v>4.45497953E-2</v>
      </c>
      <c r="C43" s="171">
        <f t="shared" si="4"/>
        <v>1.6200934008800001</v>
      </c>
      <c r="D43" s="133">
        <f t="shared" si="4"/>
        <v>3.2699999999999998E-4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1:17" outlineLevel="3" x14ac:dyDescent="0.2">
      <c r="A44" s="60" t="s">
        <v>147</v>
      </c>
      <c r="B44" s="81">
        <v>4.45497953E-2</v>
      </c>
      <c r="C44" s="81">
        <v>1.6200934008800001</v>
      </c>
      <c r="D44" s="29">
        <v>3.2699999999999998E-4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1:17" ht="15" outlineLevel="1" x14ac:dyDescent="0.25">
      <c r="A45" s="207" t="s">
        <v>55</v>
      </c>
      <c r="B45" s="164">
        <f t="shared" ref="B45:D45" si="5">B$46+B$51+B$59</f>
        <v>1.9041744171000001</v>
      </c>
      <c r="C45" s="164">
        <f t="shared" si="5"/>
        <v>69.247016434679992</v>
      </c>
      <c r="D45" s="126">
        <f t="shared" si="5"/>
        <v>1.3964999999999998E-2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1:17" ht="14.25" outlineLevel="2" x14ac:dyDescent="0.25">
      <c r="A46" s="189" t="s">
        <v>221</v>
      </c>
      <c r="B46" s="171">
        <f t="shared" ref="B46:D46" si="6">SUM(B$47:B$50)</f>
        <v>0.24679745584999999</v>
      </c>
      <c r="C46" s="171">
        <f t="shared" si="6"/>
        <v>8.9750116000000002</v>
      </c>
      <c r="D46" s="133">
        <f t="shared" si="6"/>
        <v>1.81E-3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outlineLevel="3" x14ac:dyDescent="0.2">
      <c r="A47" s="60" t="s">
        <v>223</v>
      </c>
      <c r="B47" s="81">
        <v>9.5556551599999998E-2</v>
      </c>
      <c r="C47" s="81">
        <v>3.4750000000000001</v>
      </c>
      <c r="D47" s="29">
        <v>7.0100000000000002E-4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outlineLevel="3" x14ac:dyDescent="0.2">
      <c r="A48" s="60" t="s">
        <v>87</v>
      </c>
      <c r="B48" s="81">
        <v>9.6244008810000004E-2</v>
      </c>
      <c r="C48" s="81">
        <v>3.5</v>
      </c>
      <c r="D48" s="29">
        <v>7.0600000000000003E-4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1:17" outlineLevel="3" x14ac:dyDescent="0.2">
      <c r="A49" s="60" t="s">
        <v>16</v>
      </c>
      <c r="B49" s="81">
        <v>5.4996576460000002E-2</v>
      </c>
      <c r="C49" s="81">
        <v>2</v>
      </c>
      <c r="D49" s="29">
        <v>4.0299999999999998E-4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1:17" outlineLevel="3" x14ac:dyDescent="0.2">
      <c r="A50" s="60" t="s">
        <v>224</v>
      </c>
      <c r="B50" s="81">
        <v>3.1898000000000001E-7</v>
      </c>
      <c r="C50" s="81">
        <v>1.1600000000000001E-5</v>
      </c>
      <c r="D50" s="29">
        <v>0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1:17" ht="14.25" outlineLevel="2" x14ac:dyDescent="0.25">
      <c r="A51" s="189" t="s">
        <v>215</v>
      </c>
      <c r="B51" s="171">
        <f t="shared" ref="B51:D51" si="7">SUM(B$52:B$58)</f>
        <v>1.6573507100100002</v>
      </c>
      <c r="C51" s="171">
        <f t="shared" si="7"/>
        <v>60.27105018468</v>
      </c>
      <c r="D51" s="133">
        <f t="shared" si="7"/>
        <v>1.2154999999999999E-2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1:17" outlineLevel="3" x14ac:dyDescent="0.2">
      <c r="A52" s="60" t="s">
        <v>19</v>
      </c>
      <c r="B52" s="81">
        <v>0.10130096095</v>
      </c>
      <c r="C52" s="81">
        <v>3.6839006156999998</v>
      </c>
      <c r="D52" s="29">
        <v>7.4299999999999995E-4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1:17" outlineLevel="3" x14ac:dyDescent="0.2">
      <c r="A53" s="60" t="s">
        <v>1</v>
      </c>
      <c r="B53" s="81">
        <v>1.227777778E-2</v>
      </c>
      <c r="C53" s="81">
        <v>0.44649243897000002</v>
      </c>
      <c r="D53" s="29">
        <v>9.0000000000000006E-5</v>
      </c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1:17" outlineLevel="3" x14ac:dyDescent="0.2">
      <c r="A54" s="60" t="s">
        <v>194</v>
      </c>
      <c r="B54" s="81">
        <v>9.4444444399999997E-3</v>
      </c>
      <c r="C54" s="81">
        <v>0.34345572206000002</v>
      </c>
      <c r="D54" s="29">
        <v>6.8999999999999997E-5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1:17" outlineLevel="3" x14ac:dyDescent="0.2">
      <c r="A55" s="60" t="s">
        <v>159</v>
      </c>
      <c r="B55" s="81">
        <v>1.322222222E-2</v>
      </c>
      <c r="C55" s="81">
        <v>0.48083801103000001</v>
      </c>
      <c r="D55" s="29">
        <v>9.7E-5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1:17" outlineLevel="3" x14ac:dyDescent="0.2">
      <c r="A56" s="60" t="s">
        <v>146</v>
      </c>
      <c r="B56" s="81">
        <v>0.36417340564</v>
      </c>
      <c r="C56" s="81">
        <v>13.24349365244</v>
      </c>
      <c r="D56" s="29">
        <v>2.6710000000000002E-3</v>
      </c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1:17" outlineLevel="3" x14ac:dyDescent="0.2">
      <c r="A57" s="60" t="s">
        <v>181</v>
      </c>
      <c r="B57" s="81">
        <v>0.32056465560000003</v>
      </c>
      <c r="C57" s="81">
        <v>11.65762220903</v>
      </c>
      <c r="D57" s="29">
        <v>2.3509999999999998E-3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1:17" outlineLevel="3" x14ac:dyDescent="0.2">
      <c r="A58" s="60" t="s">
        <v>116</v>
      </c>
      <c r="B58" s="81">
        <v>0.83636724338000001</v>
      </c>
      <c r="C58" s="81">
        <v>30.41524753545</v>
      </c>
      <c r="D58" s="29">
        <v>6.1339999999999997E-3</v>
      </c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1:17" ht="14.25" outlineLevel="2" x14ac:dyDescent="0.25">
      <c r="A59" s="189" t="s">
        <v>252</v>
      </c>
      <c r="B59" s="171">
        <f t="shared" ref="B59:D59" si="8">SUM(B$60:B$60)</f>
        <v>2.625124E-5</v>
      </c>
      <c r="C59" s="171">
        <f t="shared" si="8"/>
        <v>9.5465000000000003E-4</v>
      </c>
      <c r="D59" s="133">
        <f t="shared" si="8"/>
        <v>0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1:17" outlineLevel="3" x14ac:dyDescent="0.2">
      <c r="A60" s="60" t="s">
        <v>48</v>
      </c>
      <c r="B60" s="81">
        <v>2.625124E-5</v>
      </c>
      <c r="C60" s="81">
        <v>9.5465000000000003E-4</v>
      </c>
      <c r="D60" s="29">
        <v>0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1:17" ht="15" x14ac:dyDescent="0.25">
      <c r="A61" s="232" t="s">
        <v>170</v>
      </c>
      <c r="B61" s="149">
        <f t="shared" ref="B61:D61" si="9">B$62+B$98</f>
        <v>92.773108527830004</v>
      </c>
      <c r="C61" s="149">
        <f t="shared" si="9"/>
        <v>3373.7775874096601</v>
      </c>
      <c r="D61" s="118">
        <f t="shared" si="9"/>
        <v>0.68042000000000002</v>
      </c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1:17" ht="15" outlineLevel="1" x14ac:dyDescent="0.25">
      <c r="A62" s="207" t="s">
        <v>155</v>
      </c>
      <c r="B62" s="164">
        <f t="shared" ref="B62:D62" si="10">B$63+B$71+B$82+B$88+B$96</f>
        <v>85.875061218029998</v>
      </c>
      <c r="C62" s="164">
        <f t="shared" si="10"/>
        <v>3122.92388874685</v>
      </c>
      <c r="D62" s="126">
        <f t="shared" si="10"/>
        <v>0.62982800000000005</v>
      </c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1:17" ht="14.25" outlineLevel="2" x14ac:dyDescent="0.25">
      <c r="A63" s="189" t="s">
        <v>248</v>
      </c>
      <c r="B63" s="171">
        <f t="shared" ref="B63:D63" si="11">SUM(B$64:B$70)</f>
        <v>50.938053092079997</v>
      </c>
      <c r="C63" s="171">
        <f t="shared" si="11"/>
        <v>1852.40814494082</v>
      </c>
      <c r="D63" s="133">
        <f t="shared" si="11"/>
        <v>0.37359300000000006</v>
      </c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1:17" outlineLevel="3" x14ac:dyDescent="0.2">
      <c r="A64" s="60" t="s">
        <v>80</v>
      </c>
      <c r="B64" s="81">
        <v>0.10731256371</v>
      </c>
      <c r="C64" s="81">
        <v>3.90251796062</v>
      </c>
      <c r="D64" s="29">
        <v>7.8700000000000005E-4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1:17" outlineLevel="3" x14ac:dyDescent="0.2">
      <c r="A65" s="60" t="s">
        <v>102</v>
      </c>
      <c r="B65" s="81">
        <v>0.21593114848</v>
      </c>
      <c r="C65" s="81">
        <v>7.8525305522000002</v>
      </c>
      <c r="D65" s="29">
        <v>1.5839999999999999E-3</v>
      </c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1:17" outlineLevel="3" x14ac:dyDescent="0.2">
      <c r="A66" s="60" t="s">
        <v>101</v>
      </c>
      <c r="B66" s="81">
        <v>2.6556458412100001</v>
      </c>
      <c r="C66" s="81">
        <v>96.574951096199996</v>
      </c>
      <c r="D66" s="29">
        <v>1.9477000000000001E-2</v>
      </c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1:17" outlineLevel="3" x14ac:dyDescent="0.2">
      <c r="A67" s="60" t="s">
        <v>27</v>
      </c>
      <c r="B67" s="81">
        <v>28.217243736570001</v>
      </c>
      <c r="C67" s="81">
        <v>1026.1454639999999</v>
      </c>
      <c r="D67" s="29">
        <v>0.206952</v>
      </c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1:17" outlineLevel="3" x14ac:dyDescent="0.2">
      <c r="A68" s="60" t="s">
        <v>45</v>
      </c>
      <c r="B68" s="81">
        <v>10.56589898893</v>
      </c>
      <c r="C68" s="81">
        <v>384.23842604126003</v>
      </c>
      <c r="D68" s="29">
        <v>7.7493000000000006E-2</v>
      </c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1:17" outlineLevel="3" x14ac:dyDescent="0.2">
      <c r="A69" s="60" t="s">
        <v>43</v>
      </c>
      <c r="B69" s="81">
        <v>9.1710328936100005</v>
      </c>
      <c r="C69" s="81">
        <v>333.51286510631002</v>
      </c>
      <c r="D69" s="29">
        <v>6.7263000000000003E-2</v>
      </c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1:17" outlineLevel="3" x14ac:dyDescent="0.2">
      <c r="A70" s="60" t="s">
        <v>107</v>
      </c>
      <c r="B70" s="81">
        <v>4.9879195699999998E-3</v>
      </c>
      <c r="C70" s="81">
        <v>0.18139018423</v>
      </c>
      <c r="D70" s="29">
        <v>3.6999999999999998E-5</v>
      </c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1:17" ht="14.25" outlineLevel="2" x14ac:dyDescent="0.25">
      <c r="A71" s="189" t="s">
        <v>217</v>
      </c>
      <c r="B71" s="171">
        <f t="shared" ref="B71:D71" si="12">SUM(B$72:B$81)</f>
        <v>6.6243168535499999</v>
      </c>
      <c r="C71" s="171">
        <f t="shared" si="12"/>
        <v>240.89924426369998</v>
      </c>
      <c r="D71" s="133">
        <f t="shared" si="12"/>
        <v>4.8583000000000008E-2</v>
      </c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1:17" outlineLevel="3" x14ac:dyDescent="0.2">
      <c r="A72" s="60" t="s">
        <v>57</v>
      </c>
      <c r="B72" s="81">
        <v>3.5369972115000001</v>
      </c>
      <c r="C72" s="81">
        <v>128.62608689352999</v>
      </c>
      <c r="D72" s="29">
        <v>2.5940999999999999E-2</v>
      </c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1:17" outlineLevel="3" x14ac:dyDescent="0.2">
      <c r="A73" s="60" t="s">
        <v>10</v>
      </c>
      <c r="B73" s="81">
        <v>0.46916444429999998</v>
      </c>
      <c r="C73" s="81">
        <v>17.061587264949999</v>
      </c>
      <c r="D73" s="29">
        <v>3.441E-3</v>
      </c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1:17" outlineLevel="3" x14ac:dyDescent="0.2">
      <c r="A74" s="60" t="s">
        <v>136</v>
      </c>
      <c r="B74" s="81">
        <v>0.59253095142000001</v>
      </c>
      <c r="C74" s="81">
        <v>21.54792132603</v>
      </c>
      <c r="D74" s="29">
        <v>4.346E-3</v>
      </c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1:17" outlineLevel="3" x14ac:dyDescent="0.2">
      <c r="A75" s="60" t="s">
        <v>63</v>
      </c>
      <c r="B75" s="81">
        <v>0.21207999801999999</v>
      </c>
      <c r="C75" s="81">
        <v>7.7124800000000002</v>
      </c>
      <c r="D75" s="29">
        <v>1.555E-3</v>
      </c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1:17" outlineLevel="3" x14ac:dyDescent="0.2">
      <c r="A76" s="60" t="s">
        <v>113</v>
      </c>
      <c r="B76" s="81">
        <v>0.89048715134</v>
      </c>
      <c r="C76" s="81">
        <v>32.38336669676</v>
      </c>
      <c r="D76" s="29">
        <v>6.5310000000000003E-3</v>
      </c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1:17" outlineLevel="3" x14ac:dyDescent="0.2">
      <c r="A77" s="60" t="s">
        <v>30</v>
      </c>
      <c r="B77" s="81">
        <v>8.2343708909999994E-2</v>
      </c>
      <c r="C77" s="81">
        <v>2.9945030836800002</v>
      </c>
      <c r="D77" s="29">
        <v>6.0400000000000004E-4</v>
      </c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1:17" outlineLevel="3" x14ac:dyDescent="0.2">
      <c r="A78" s="60" t="s">
        <v>99</v>
      </c>
      <c r="B78" s="81">
        <v>0.60585586000000002</v>
      </c>
      <c r="C78" s="81">
        <v>22.032493619170001</v>
      </c>
      <c r="D78" s="29">
        <v>4.4429999999999999E-3</v>
      </c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1:17" outlineLevel="3" x14ac:dyDescent="0.2">
      <c r="A79" s="60" t="s">
        <v>90</v>
      </c>
      <c r="B79" s="81">
        <v>2.2304975540000001E-2</v>
      </c>
      <c r="C79" s="81">
        <v>0.81114050988999997</v>
      </c>
      <c r="D79" s="29">
        <v>1.64E-4</v>
      </c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1:17" outlineLevel="3" x14ac:dyDescent="0.2">
      <c r="A80" s="60" t="s">
        <v>192</v>
      </c>
      <c r="B80" s="81">
        <v>4.7255449999999998E-4</v>
      </c>
      <c r="C80" s="81">
        <v>1.718486969E-2</v>
      </c>
      <c r="D80" s="29">
        <v>3.0000000000000001E-6</v>
      </c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1:17" outlineLevel="3" x14ac:dyDescent="0.2">
      <c r="A81" s="60" t="s">
        <v>218</v>
      </c>
      <c r="B81" s="81">
        <v>0.21207999801999999</v>
      </c>
      <c r="C81" s="81">
        <v>7.7124800000000002</v>
      </c>
      <c r="D81" s="29">
        <v>1.555E-3</v>
      </c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ht="14.25" outlineLevel="2" x14ac:dyDescent="0.25">
      <c r="A82" s="189" t="s">
        <v>219</v>
      </c>
      <c r="B82" s="171">
        <f t="shared" ref="B82:D82" si="13">SUM(B$83:B$87)</f>
        <v>1.5184578481</v>
      </c>
      <c r="C82" s="171">
        <f t="shared" si="13"/>
        <v>55.220086257609999</v>
      </c>
      <c r="D82" s="133">
        <f t="shared" si="13"/>
        <v>1.1136E-2</v>
      </c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1:17" outlineLevel="3" x14ac:dyDescent="0.2">
      <c r="A83" s="60" t="s">
        <v>162</v>
      </c>
      <c r="B83" s="81">
        <v>0.25623585437000002</v>
      </c>
      <c r="C83" s="81">
        <v>9.3182474560100008</v>
      </c>
      <c r="D83" s="29">
        <v>1.879E-3</v>
      </c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 outlineLevel="3" x14ac:dyDescent="0.2">
      <c r="A84" s="60" t="s">
        <v>60</v>
      </c>
      <c r="B84" s="81">
        <v>0.68925999357000001</v>
      </c>
      <c r="C84" s="81">
        <v>25.065560000000001</v>
      </c>
      <c r="D84" s="29">
        <v>5.0549999999999996E-3</v>
      </c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 outlineLevel="3" x14ac:dyDescent="0.2">
      <c r="A85" s="60" t="s">
        <v>75</v>
      </c>
      <c r="B85" s="81">
        <v>5.42174E-5</v>
      </c>
      <c r="C85" s="81">
        <v>1.9716646600000001E-3</v>
      </c>
      <c r="D85" s="29">
        <v>0</v>
      </c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1:17" outlineLevel="3" x14ac:dyDescent="0.2">
      <c r="A86" s="60" t="s">
        <v>169</v>
      </c>
      <c r="B86" s="81">
        <v>4.1209735600000004E-3</v>
      </c>
      <c r="C86" s="81">
        <v>0.14986291221</v>
      </c>
      <c r="D86" s="29">
        <v>3.0000000000000001E-5</v>
      </c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1:17" outlineLevel="3" x14ac:dyDescent="0.2">
      <c r="A87" s="60" t="s">
        <v>47</v>
      </c>
      <c r="B87" s="81">
        <v>0.56878680920000002</v>
      </c>
      <c r="C87" s="81">
        <v>20.684444224730001</v>
      </c>
      <c r="D87" s="29">
        <v>4.1720000000000004E-3</v>
      </c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1:17" ht="14.25" outlineLevel="2" x14ac:dyDescent="0.25">
      <c r="A88" s="189" t="s">
        <v>119</v>
      </c>
      <c r="B88" s="171">
        <f t="shared" ref="B88:D88" si="14">SUM(B$89:B$95)</f>
        <v>22.646529977730001</v>
      </c>
      <c r="C88" s="171">
        <f t="shared" si="14"/>
        <v>823.56144451700004</v>
      </c>
      <c r="D88" s="133">
        <f t="shared" si="14"/>
        <v>0.16609600000000002</v>
      </c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1:17" outlineLevel="3" x14ac:dyDescent="0.2">
      <c r="A89" s="60" t="s">
        <v>2</v>
      </c>
      <c r="B89" s="81">
        <v>3</v>
      </c>
      <c r="C89" s="81">
        <v>109.0977</v>
      </c>
      <c r="D89" s="29">
        <v>2.2003000000000002E-2</v>
      </c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1:17" outlineLevel="3" x14ac:dyDescent="0.2">
      <c r="A90" s="60" t="s">
        <v>72</v>
      </c>
      <c r="B90" s="81">
        <v>7.5606299999999997</v>
      </c>
      <c r="C90" s="81">
        <v>274.949114517</v>
      </c>
      <c r="D90" s="29">
        <v>5.5452000000000001E-2</v>
      </c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1:17" outlineLevel="3" x14ac:dyDescent="0.2">
      <c r="A91" s="60" t="s">
        <v>15</v>
      </c>
      <c r="B91" s="81">
        <v>3</v>
      </c>
      <c r="C91" s="81">
        <v>109.0977</v>
      </c>
      <c r="D91" s="29">
        <v>2.2003000000000002E-2</v>
      </c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1:17" outlineLevel="3" x14ac:dyDescent="0.2">
      <c r="A92" s="60" t="s">
        <v>152</v>
      </c>
      <c r="B92" s="81">
        <v>2.35</v>
      </c>
      <c r="C92" s="81">
        <v>85.459864999999994</v>
      </c>
      <c r="D92" s="29">
        <v>1.7235E-2</v>
      </c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1:17" outlineLevel="3" x14ac:dyDescent="0.2">
      <c r="A93" s="60" t="s">
        <v>88</v>
      </c>
      <c r="B93" s="81">
        <v>1.0603999901000001</v>
      </c>
      <c r="C93" s="81">
        <v>38.562399999999997</v>
      </c>
      <c r="D93" s="29">
        <v>7.7770000000000001E-3</v>
      </c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1:17" outlineLevel="3" x14ac:dyDescent="0.2">
      <c r="A94" s="60" t="s">
        <v>93</v>
      </c>
      <c r="B94" s="81">
        <v>3.9254999876299999</v>
      </c>
      <c r="C94" s="81">
        <v>142.75434000000001</v>
      </c>
      <c r="D94" s="29">
        <v>2.8791000000000001E-2</v>
      </c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1:17" outlineLevel="3" x14ac:dyDescent="0.2">
      <c r="A95" s="60" t="s">
        <v>28</v>
      </c>
      <c r="B95" s="81">
        <v>1.75</v>
      </c>
      <c r="C95" s="81">
        <v>63.640324999999997</v>
      </c>
      <c r="D95" s="29">
        <v>1.2834999999999999E-2</v>
      </c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ht="14.25" outlineLevel="2" x14ac:dyDescent="0.25">
      <c r="A96" s="189" t="s">
        <v>220</v>
      </c>
      <c r="B96" s="171">
        <f t="shared" ref="B96:D96" si="15">SUM(B$97:B$97)</f>
        <v>4.1477034465699996</v>
      </c>
      <c r="C96" s="171">
        <f t="shared" si="15"/>
        <v>150.83496876772</v>
      </c>
      <c r="D96" s="133">
        <f t="shared" si="15"/>
        <v>3.0419999999999999E-2</v>
      </c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outlineLevel="3" x14ac:dyDescent="0.2">
      <c r="A97" s="60" t="s">
        <v>43</v>
      </c>
      <c r="B97" s="81">
        <v>4.1477034465699996</v>
      </c>
      <c r="C97" s="81">
        <v>150.83496876772</v>
      </c>
      <c r="D97" s="29">
        <v>3.0419999999999999E-2</v>
      </c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1:17" ht="15" outlineLevel="1" x14ac:dyDescent="0.25">
      <c r="A98" s="207" t="s">
        <v>55</v>
      </c>
      <c r="B98" s="164">
        <f t="shared" ref="B98:D98" si="16">B$99+B$106+B$108+B$111+B$114</f>
        <v>6.898047309799999</v>
      </c>
      <c r="C98" s="164">
        <f t="shared" si="16"/>
        <v>250.85369866281002</v>
      </c>
      <c r="D98" s="126">
        <f t="shared" si="16"/>
        <v>5.0592000000000005E-2</v>
      </c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1:17" ht="14.25" outlineLevel="2" x14ac:dyDescent="0.25">
      <c r="A99" s="189" t="s">
        <v>248</v>
      </c>
      <c r="B99" s="171">
        <f t="shared" ref="B99:D99" si="17">SUM(B$100:B$105)</f>
        <v>4.2194202779599994</v>
      </c>
      <c r="C99" s="171">
        <f t="shared" si="17"/>
        <v>153.44301588565</v>
      </c>
      <c r="D99" s="133">
        <f t="shared" si="17"/>
        <v>3.0946000000000001E-2</v>
      </c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1:17" outlineLevel="3" x14ac:dyDescent="0.2">
      <c r="A100" s="60" t="s">
        <v>80</v>
      </c>
      <c r="B100" s="81">
        <v>1.5544800000000001E-4</v>
      </c>
      <c r="C100" s="81">
        <v>5.6530064200000004E-3</v>
      </c>
      <c r="D100" s="29">
        <v>9.9999999999999995E-7</v>
      </c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1:17" outlineLevel="3" x14ac:dyDescent="0.2">
      <c r="A101" s="60" t="s">
        <v>102</v>
      </c>
      <c r="B101" s="81">
        <v>1.05218797125</v>
      </c>
      <c r="C101" s="81">
        <v>38.263762543399999</v>
      </c>
      <c r="D101" s="29">
        <v>7.7169999999999999E-3</v>
      </c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1:17" outlineLevel="3" x14ac:dyDescent="0.2">
      <c r="A102" s="60" t="s">
        <v>101</v>
      </c>
      <c r="B102" s="81">
        <v>0.10674516501</v>
      </c>
      <c r="C102" s="81">
        <v>3.881883996</v>
      </c>
      <c r="D102" s="29">
        <v>7.8299999999999995E-4</v>
      </c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1:17" outlineLevel="3" x14ac:dyDescent="0.2">
      <c r="A103" s="60" t="s">
        <v>64</v>
      </c>
      <c r="B103" s="81">
        <v>0.31811999702999999</v>
      </c>
      <c r="C103" s="81">
        <v>11.568720000000001</v>
      </c>
      <c r="D103" s="29">
        <v>2.333E-3</v>
      </c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1:17" outlineLevel="3" x14ac:dyDescent="0.2">
      <c r="A104" s="60" t="s">
        <v>45</v>
      </c>
      <c r="B104" s="81">
        <v>0.49101494270000001</v>
      </c>
      <c r="C104" s="81">
        <v>17.856200304750001</v>
      </c>
      <c r="D104" s="29">
        <v>3.601E-3</v>
      </c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1:17" outlineLevel="3" x14ac:dyDescent="0.2">
      <c r="A105" s="60" t="s">
        <v>43</v>
      </c>
      <c r="B105" s="81">
        <v>2.25119675397</v>
      </c>
      <c r="C105" s="81">
        <v>81.86679603508</v>
      </c>
      <c r="D105" s="29">
        <v>1.6511000000000001E-2</v>
      </c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1:17" ht="14.25" outlineLevel="2" x14ac:dyDescent="0.25">
      <c r="A106" s="189" t="s">
        <v>217</v>
      </c>
      <c r="B106" s="171">
        <f t="shared" ref="B106:D106" si="18">SUM(B$107:B$107)</f>
        <v>2.5202134219999998E-2</v>
      </c>
      <c r="C106" s="171">
        <f t="shared" si="18"/>
        <v>0.91649829271000005</v>
      </c>
      <c r="D106" s="133">
        <f t="shared" si="18"/>
        <v>1.85E-4</v>
      </c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1:17" outlineLevel="3" x14ac:dyDescent="0.2">
      <c r="A107" s="60" t="s">
        <v>136</v>
      </c>
      <c r="B107" s="81">
        <v>2.5202134219999998E-2</v>
      </c>
      <c r="C107" s="81">
        <v>0.91649829271000005</v>
      </c>
      <c r="D107" s="29">
        <v>1.85E-4</v>
      </c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1:17" ht="14.25" outlineLevel="2" x14ac:dyDescent="0.25">
      <c r="A108" s="189" t="s">
        <v>219</v>
      </c>
      <c r="B108" s="171">
        <f t="shared" ref="B108:D108" si="19">SUM(B$109:B$110)</f>
        <v>1.0213971495</v>
      </c>
      <c r="C108" s="171">
        <f t="shared" si="19"/>
        <v>37.144026599</v>
      </c>
      <c r="D108" s="133">
        <f t="shared" si="19"/>
        <v>7.4910000000000003E-3</v>
      </c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1:17" outlineLevel="3" x14ac:dyDescent="0.2">
      <c r="A109" s="60" t="s">
        <v>142</v>
      </c>
      <c r="B109" s="81">
        <v>0.19639714950000001</v>
      </c>
      <c r="C109" s="81">
        <v>7.1421590989999997</v>
      </c>
      <c r="D109" s="29">
        <v>1.4400000000000001E-3</v>
      </c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1:17" outlineLevel="3" x14ac:dyDescent="0.2">
      <c r="A110" s="60" t="s">
        <v>250</v>
      </c>
      <c r="B110" s="81">
        <v>0.82499999999999996</v>
      </c>
      <c r="C110" s="81">
        <v>30.001867499999999</v>
      </c>
      <c r="D110" s="29">
        <v>6.051E-3</v>
      </c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1:17" ht="14.25" outlineLevel="2" x14ac:dyDescent="0.25">
      <c r="A111" s="189" t="s">
        <v>253</v>
      </c>
      <c r="B111" s="171">
        <f t="shared" ref="B111:D111" si="20">SUM(B$112:B$113)</f>
        <v>1.5249999999999999</v>
      </c>
      <c r="C111" s="171">
        <f t="shared" si="20"/>
        <v>55.457997500000005</v>
      </c>
      <c r="D111" s="133">
        <f t="shared" si="20"/>
        <v>1.1185E-2</v>
      </c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1:17" outlineLevel="3" x14ac:dyDescent="0.2">
      <c r="A112" s="60" t="s">
        <v>0</v>
      </c>
      <c r="B112" s="81">
        <v>0.7</v>
      </c>
      <c r="C112" s="81">
        <v>25.456130000000002</v>
      </c>
      <c r="D112" s="29">
        <v>5.1339999999999997E-3</v>
      </c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1:17" outlineLevel="3" x14ac:dyDescent="0.2">
      <c r="A113" s="60" t="s">
        <v>114</v>
      </c>
      <c r="B113" s="81">
        <v>0.82499999999999996</v>
      </c>
      <c r="C113" s="81">
        <v>30.001867499999999</v>
      </c>
      <c r="D113" s="29">
        <v>6.051E-3</v>
      </c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1:17" ht="14.25" outlineLevel="2" x14ac:dyDescent="0.25">
      <c r="A114" s="189" t="s">
        <v>254</v>
      </c>
      <c r="B114" s="171">
        <f t="shared" ref="B114:D114" si="21">SUM(B$115:B$115)</f>
        <v>0.10702774812</v>
      </c>
      <c r="C114" s="171">
        <f t="shared" si="21"/>
        <v>3.89216038545</v>
      </c>
      <c r="D114" s="133">
        <f t="shared" si="21"/>
        <v>7.85E-4</v>
      </c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1:17" outlineLevel="3" x14ac:dyDescent="0.2">
      <c r="A115" s="60" t="s">
        <v>43</v>
      </c>
      <c r="B115" s="81">
        <v>0.10702774812</v>
      </c>
      <c r="C115" s="81">
        <v>3.89216038545</v>
      </c>
      <c r="D115" s="29">
        <v>7.85E-4</v>
      </c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1:17" x14ac:dyDescent="0.2">
      <c r="B116" s="64"/>
      <c r="C116" s="64"/>
      <c r="D116" s="3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1:17" x14ac:dyDescent="0.2">
      <c r="B117" s="64"/>
      <c r="C117" s="64"/>
      <c r="D117" s="35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1:17" x14ac:dyDescent="0.2">
      <c r="B118" s="64"/>
      <c r="C118" s="64"/>
      <c r="D118" s="35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1:17" x14ac:dyDescent="0.2">
      <c r="B119" s="64"/>
      <c r="C119" s="64"/>
      <c r="D119" s="35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1:17" x14ac:dyDescent="0.2">
      <c r="B120" s="64"/>
      <c r="C120" s="64"/>
      <c r="D120" s="35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1:17" x14ac:dyDescent="0.2">
      <c r="B121" s="64"/>
      <c r="C121" s="64"/>
      <c r="D121" s="35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1:17" x14ac:dyDescent="0.2">
      <c r="B122" s="64"/>
      <c r="C122" s="64"/>
      <c r="D122" s="35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1:17" x14ac:dyDescent="0.2">
      <c r="B123" s="64"/>
      <c r="C123" s="64"/>
      <c r="D123" s="35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1:17" x14ac:dyDescent="0.2">
      <c r="B124" s="64"/>
      <c r="C124" s="64"/>
      <c r="D124" s="35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1:17" x14ac:dyDescent="0.2">
      <c r="B125" s="64"/>
      <c r="C125" s="64"/>
      <c r="D125" s="35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1:17" x14ac:dyDescent="0.2">
      <c r="B126" s="64"/>
      <c r="C126" s="64"/>
      <c r="D126" s="35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1:17" x14ac:dyDescent="0.2">
      <c r="B127" s="64"/>
      <c r="C127" s="64"/>
      <c r="D127" s="35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1:17" x14ac:dyDescent="0.2">
      <c r="B128" s="64"/>
      <c r="C128" s="64"/>
      <c r="D128" s="35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64"/>
      <c r="C129" s="64"/>
      <c r="D129" s="35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64"/>
      <c r="C130" s="64"/>
      <c r="D130" s="35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64"/>
      <c r="C131" s="64"/>
      <c r="D131" s="35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64"/>
      <c r="C132" s="64"/>
      <c r="D132" s="35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64"/>
      <c r="C133" s="64"/>
      <c r="D133" s="35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64"/>
      <c r="C134" s="64"/>
      <c r="D134" s="35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64"/>
      <c r="C135" s="64"/>
      <c r="D135" s="35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64"/>
      <c r="C136" s="64"/>
      <c r="D136" s="35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64"/>
      <c r="C137" s="64"/>
      <c r="D137" s="35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64"/>
      <c r="C138" s="64"/>
      <c r="D138" s="35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64"/>
      <c r="C139" s="64"/>
      <c r="D139" s="35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64"/>
      <c r="C140" s="64"/>
      <c r="D140" s="35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64"/>
      <c r="C141" s="64"/>
      <c r="D141" s="35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64"/>
      <c r="C142" s="64"/>
      <c r="D142" s="35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64"/>
      <c r="C143" s="64"/>
      <c r="D143" s="35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64"/>
      <c r="C144" s="64"/>
      <c r="D144" s="35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64"/>
      <c r="C145" s="64"/>
      <c r="D145" s="35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64"/>
      <c r="C146" s="64"/>
      <c r="D146" s="35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64"/>
      <c r="C147" s="64"/>
      <c r="D147" s="35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64"/>
      <c r="C148" s="64"/>
      <c r="D148" s="35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64"/>
      <c r="C149" s="64"/>
      <c r="D149" s="35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64"/>
      <c r="C150" s="64"/>
      <c r="D150" s="35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64"/>
      <c r="C151" s="64"/>
      <c r="D151" s="35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64"/>
      <c r="C152" s="64"/>
      <c r="D152" s="35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64"/>
      <c r="C153" s="64"/>
      <c r="D153" s="35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64"/>
      <c r="C154" s="64"/>
      <c r="D154" s="35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64"/>
      <c r="C155" s="64"/>
      <c r="D155" s="35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64"/>
      <c r="C156" s="64"/>
      <c r="D156" s="35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64"/>
      <c r="C157" s="64"/>
      <c r="D157" s="35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64"/>
      <c r="C158" s="64"/>
      <c r="D158" s="35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64"/>
      <c r="C159" s="64"/>
      <c r="D159" s="35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64"/>
      <c r="C160" s="64"/>
      <c r="D160" s="35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64"/>
      <c r="C161" s="64"/>
      <c r="D161" s="35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64"/>
      <c r="C162" s="64"/>
      <c r="D162" s="35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64"/>
      <c r="C163" s="64"/>
      <c r="D163" s="35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64"/>
      <c r="C164" s="64"/>
      <c r="D164" s="35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64"/>
      <c r="C165" s="64"/>
      <c r="D165" s="35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64"/>
      <c r="C166" s="64"/>
      <c r="D166" s="35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64"/>
      <c r="C167" s="64"/>
      <c r="D167" s="35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64"/>
      <c r="C168" s="64"/>
      <c r="D168" s="35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64"/>
      <c r="C169" s="64"/>
      <c r="D169" s="35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64"/>
      <c r="C170" s="64"/>
      <c r="D170" s="35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64"/>
      <c r="C171" s="64"/>
      <c r="D171" s="35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64"/>
      <c r="C172" s="64"/>
      <c r="D172" s="35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64"/>
      <c r="C173" s="64"/>
      <c r="D173" s="35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64"/>
      <c r="C174" s="64"/>
      <c r="D174" s="35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64"/>
      <c r="C175" s="64"/>
      <c r="D175" s="35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64"/>
      <c r="C176" s="64"/>
      <c r="D176" s="35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64"/>
      <c r="C177" s="64"/>
      <c r="D177" s="35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64"/>
      <c r="C178" s="64"/>
      <c r="D178" s="35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64"/>
      <c r="C179" s="64"/>
      <c r="D179" s="35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64"/>
      <c r="C180" s="64"/>
      <c r="D180" s="35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64"/>
      <c r="C181" s="64"/>
      <c r="D181" s="35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64"/>
      <c r="C182" s="64"/>
      <c r="D182" s="35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64"/>
      <c r="C183" s="64"/>
      <c r="D183" s="35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</sheetData>
  <mergeCells count="2">
    <mergeCell ref="A2:D2"/>
    <mergeCell ref="A3:D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57" customWidth="1"/>
    <col min="2" max="2" width="14.28515625" style="76" customWidth="1"/>
    <col min="3" max="3" width="15.42578125" style="76" customWidth="1"/>
    <col min="4" max="4" width="10.28515625" style="42" customWidth="1"/>
    <col min="5" max="16384" width="9.140625" style="57"/>
  </cols>
  <sheetData>
    <row r="2" spans="1:19" ht="18.75" x14ac:dyDescent="0.3">
      <c r="A2" s="4" t="e">
        <f>"Державний та гарантований державою борг України за станом на " &amp; STRPRESENTDATE</f>
        <v>#REF!</v>
      </c>
      <c r="B2" s="3"/>
      <c r="C2" s="3"/>
      <c r="D2" s="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8.75" x14ac:dyDescent="0.3">
      <c r="A3" s="1" t="s">
        <v>161</v>
      </c>
      <c r="B3" s="1"/>
      <c r="C3" s="1"/>
      <c r="D3" s="1"/>
    </row>
    <row r="4" spans="1:19" x14ac:dyDescent="0.2">
      <c r="B4" s="64"/>
      <c r="C4" s="64"/>
      <c r="D4" s="3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9" s="224" customFormat="1" x14ac:dyDescent="0.2">
      <c r="B5" s="238"/>
      <c r="C5" s="238"/>
      <c r="D5" s="224" t="e">
        <f>VALVAL</f>
        <v>#REF!</v>
      </c>
    </row>
    <row r="6" spans="1:19" s="146" customFormat="1" x14ac:dyDescent="0.2">
      <c r="A6" s="98"/>
      <c r="B6" s="245" t="s">
        <v>163</v>
      </c>
      <c r="C6" s="245" t="s">
        <v>165</v>
      </c>
      <c r="D6" s="221" t="s">
        <v>188</v>
      </c>
    </row>
    <row r="7" spans="1:19" s="142" customFormat="1" ht="15.75" x14ac:dyDescent="0.2">
      <c r="A7" s="6" t="s">
        <v>141</v>
      </c>
      <c r="B7" s="71">
        <f t="shared" ref="B7:D7" si="0">SUM(B8:B46)</f>
        <v>136.34669660983002</v>
      </c>
      <c r="C7" s="71">
        <f t="shared" si="0"/>
        <v>4958.3703342402196</v>
      </c>
      <c r="D7" s="39">
        <f t="shared" si="0"/>
        <v>0.99999900000000008</v>
      </c>
    </row>
    <row r="8" spans="1:19" s="40" customFormat="1" x14ac:dyDescent="0.2">
      <c r="A8" s="106" t="s">
        <v>41</v>
      </c>
      <c r="B8" s="23">
        <v>2.625124E-5</v>
      </c>
      <c r="C8" s="23">
        <v>9.5465000000000003E-4</v>
      </c>
      <c r="D8" s="246">
        <v>0</v>
      </c>
    </row>
    <row r="9" spans="1:19" s="155" customFormat="1" x14ac:dyDescent="0.2">
      <c r="A9" s="106" t="s">
        <v>78</v>
      </c>
      <c r="B9" s="23">
        <v>41.871661325449999</v>
      </c>
      <c r="C9" s="23">
        <v>1522.7006485950001</v>
      </c>
      <c r="D9" s="246">
        <v>0.30709700000000001</v>
      </c>
    </row>
    <row r="10" spans="1:19" s="145" customFormat="1" x14ac:dyDescent="0.2">
      <c r="A10" s="209" t="s">
        <v>174</v>
      </c>
      <c r="B10" s="13">
        <v>1.70190050531</v>
      </c>
      <c r="C10" s="13">
        <v>61.891143585560002</v>
      </c>
      <c r="D10" s="220">
        <v>1.2482E-2</v>
      </c>
    </row>
    <row r="11" spans="1:19" x14ac:dyDescent="0.2">
      <c r="A11" s="156" t="s">
        <v>149</v>
      </c>
      <c r="B11" s="143">
        <v>24.17152997773</v>
      </c>
      <c r="C11" s="143">
        <v>879.01944201699996</v>
      </c>
      <c r="D11" s="109">
        <v>0.17727999999999999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9" x14ac:dyDescent="0.2">
      <c r="A12" s="156" t="s">
        <v>18</v>
      </c>
      <c r="B12" s="143">
        <v>2.5398549976</v>
      </c>
      <c r="C12" s="143">
        <v>92.364112856610006</v>
      </c>
      <c r="D12" s="109">
        <v>1.8627999999999999E-2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9" x14ac:dyDescent="0.2">
      <c r="A13" s="156" t="s">
        <v>164</v>
      </c>
      <c r="B13" s="143">
        <v>55.157473370040002</v>
      </c>
      <c r="C13" s="143">
        <v>2005.85116082647</v>
      </c>
      <c r="D13" s="109">
        <v>0.40453800000000001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x14ac:dyDescent="0.2">
      <c r="A14" s="156" t="s">
        <v>124</v>
      </c>
      <c r="B14" s="143">
        <v>6.6495189877699996</v>
      </c>
      <c r="C14" s="143">
        <v>241.81574255640999</v>
      </c>
      <c r="D14" s="109">
        <v>4.8769E-2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x14ac:dyDescent="0.2">
      <c r="A15" s="156" t="s">
        <v>182</v>
      </c>
      <c r="B15" s="143">
        <v>4.2547311946899997</v>
      </c>
      <c r="C15" s="143">
        <v>154.72712915317001</v>
      </c>
      <c r="D15" s="109">
        <v>3.1205E-2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x14ac:dyDescent="0.2">
      <c r="B16" s="64"/>
      <c r="C16" s="64"/>
      <c r="D16" s="35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2:17" x14ac:dyDescent="0.2">
      <c r="B17" s="64"/>
      <c r="C17" s="64"/>
      <c r="D17" s="35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2:17" x14ac:dyDescent="0.2">
      <c r="B18" s="64"/>
      <c r="C18" s="64"/>
      <c r="D18" s="35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2:17" x14ac:dyDescent="0.2">
      <c r="B19" s="64"/>
      <c r="C19" s="64"/>
      <c r="D19" s="35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2:17" x14ac:dyDescent="0.2">
      <c r="B20" s="64"/>
      <c r="C20" s="64"/>
      <c r="D20" s="35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2:17" x14ac:dyDescent="0.2">
      <c r="B21" s="64"/>
      <c r="C21" s="64"/>
      <c r="D21" s="35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2:17" x14ac:dyDescent="0.2">
      <c r="B22" s="64"/>
      <c r="C22" s="64"/>
      <c r="D22" s="3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2:17" x14ac:dyDescent="0.2">
      <c r="B23" s="64"/>
      <c r="C23" s="64"/>
      <c r="D23" s="35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2:17" x14ac:dyDescent="0.2">
      <c r="B24" s="64"/>
      <c r="C24" s="64"/>
      <c r="D24" s="35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2:17" x14ac:dyDescent="0.2">
      <c r="B25" s="64"/>
      <c r="C25" s="64"/>
      <c r="D25" s="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2:17" x14ac:dyDescent="0.2">
      <c r="B26" s="64"/>
      <c r="C26" s="64"/>
      <c r="D26" s="35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2:17" x14ac:dyDescent="0.2">
      <c r="B27" s="64"/>
      <c r="C27" s="64"/>
      <c r="D27" s="35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2:17" x14ac:dyDescent="0.2">
      <c r="B28" s="64"/>
      <c r="C28" s="64"/>
      <c r="D28" s="35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2:17" x14ac:dyDescent="0.2">
      <c r="B29" s="64"/>
      <c r="C29" s="64"/>
      <c r="D29" s="35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2:17" x14ac:dyDescent="0.2">
      <c r="B30" s="64"/>
      <c r="C30" s="64"/>
      <c r="D30" s="35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2:17" x14ac:dyDescent="0.2">
      <c r="B31" s="64"/>
      <c r="C31" s="64"/>
      <c r="D31" s="35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2:17" x14ac:dyDescent="0.2">
      <c r="B32" s="64"/>
      <c r="C32" s="64"/>
      <c r="D32" s="3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2:17" x14ac:dyDescent="0.2">
      <c r="B33" s="64"/>
      <c r="C33" s="64"/>
      <c r="D33" s="35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2:17" x14ac:dyDescent="0.2">
      <c r="B34" s="64"/>
      <c r="C34" s="64"/>
      <c r="D34" s="3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2:17" x14ac:dyDescent="0.2">
      <c r="B35" s="64"/>
      <c r="C35" s="64"/>
      <c r="D35" s="35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2:17" x14ac:dyDescent="0.2">
      <c r="B36" s="64"/>
      <c r="C36" s="64"/>
      <c r="D36" s="35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2:17" x14ac:dyDescent="0.2">
      <c r="B37" s="64"/>
      <c r="C37" s="64"/>
      <c r="D37" s="35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2:17" x14ac:dyDescent="0.2">
      <c r="B38" s="64"/>
      <c r="C38" s="64"/>
      <c r="D38" s="35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2:17" x14ac:dyDescent="0.2">
      <c r="B39" s="64"/>
      <c r="C39" s="64"/>
      <c r="D39" s="35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64"/>
      <c r="C40" s="64"/>
      <c r="D40" s="35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64"/>
      <c r="C41" s="64"/>
      <c r="D41" s="35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64"/>
      <c r="C42" s="64"/>
      <c r="D42" s="35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64"/>
      <c r="C43" s="64"/>
      <c r="D43" s="35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64"/>
      <c r="C44" s="64"/>
      <c r="D44" s="35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x14ac:dyDescent="0.2">
      <c r="B45" s="64"/>
      <c r="C45" s="64"/>
      <c r="D45" s="35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7" x14ac:dyDescent="0.2">
      <c r="B46" s="64"/>
      <c r="C46" s="64"/>
      <c r="D46" s="35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64"/>
      <c r="C47" s="64"/>
      <c r="D47" s="35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64"/>
      <c r="C48" s="64"/>
      <c r="D48" s="35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64"/>
      <c r="C49" s="64"/>
      <c r="D49" s="35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64"/>
      <c r="C50" s="64"/>
      <c r="D50" s="35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64"/>
      <c r="C51" s="64"/>
      <c r="D51" s="35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64"/>
      <c r="C52" s="64"/>
      <c r="D52" s="35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64"/>
      <c r="C53" s="64"/>
      <c r="D53" s="35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64"/>
      <c r="C54" s="64"/>
      <c r="D54" s="35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64"/>
      <c r="C55" s="64"/>
      <c r="D55" s="35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64"/>
      <c r="C56" s="64"/>
      <c r="D56" s="35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64"/>
      <c r="C57" s="64"/>
      <c r="D57" s="35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64"/>
      <c r="C58" s="64"/>
      <c r="D58" s="35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64"/>
      <c r="C59" s="64"/>
      <c r="D59" s="35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64"/>
      <c r="C60" s="64"/>
      <c r="D60" s="35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64"/>
      <c r="C61" s="64"/>
      <c r="D61" s="35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64"/>
      <c r="C62" s="64"/>
      <c r="D62" s="35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64"/>
      <c r="C63" s="64"/>
      <c r="D63" s="35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64"/>
      <c r="C64" s="64"/>
      <c r="D64" s="35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64"/>
      <c r="C65" s="64"/>
      <c r="D65" s="35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64"/>
      <c r="C66" s="64"/>
      <c r="D66" s="35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64"/>
      <c r="C67" s="64"/>
      <c r="D67" s="35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64"/>
      <c r="C68" s="64"/>
      <c r="D68" s="35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64"/>
      <c r="C69" s="64"/>
      <c r="D69" s="35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64"/>
      <c r="C70" s="64"/>
      <c r="D70" s="35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64"/>
      <c r="C71" s="64"/>
      <c r="D71" s="35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64"/>
      <c r="C72" s="64"/>
      <c r="D72" s="35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64"/>
      <c r="C73" s="64"/>
      <c r="D73" s="35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64"/>
      <c r="C74" s="64"/>
      <c r="D74" s="35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64"/>
      <c r="C75" s="64"/>
      <c r="D75" s="35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64"/>
      <c r="C76" s="64"/>
      <c r="D76" s="35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64"/>
      <c r="C77" s="64"/>
      <c r="D77" s="35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64"/>
      <c r="C78" s="64"/>
      <c r="D78" s="35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64"/>
      <c r="C79" s="64"/>
      <c r="D79" s="35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64"/>
      <c r="C80" s="64"/>
      <c r="D80" s="35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64"/>
      <c r="C81" s="64"/>
      <c r="D81" s="35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64"/>
      <c r="C82" s="64"/>
      <c r="D82" s="35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64"/>
      <c r="C83" s="64"/>
      <c r="D83" s="35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64"/>
      <c r="C84" s="64"/>
      <c r="D84" s="35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64"/>
      <c r="C85" s="64"/>
      <c r="D85" s="35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64"/>
      <c r="C86" s="64"/>
      <c r="D86" s="35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64"/>
      <c r="C87" s="64"/>
      <c r="D87" s="35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64"/>
      <c r="C88" s="64"/>
      <c r="D88" s="35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64"/>
      <c r="C89" s="64"/>
      <c r="D89" s="35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64"/>
      <c r="C90" s="64"/>
      <c r="D90" s="35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64"/>
      <c r="C91" s="64"/>
      <c r="D91" s="35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64"/>
      <c r="C92" s="64"/>
      <c r="D92" s="35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64"/>
      <c r="C93" s="64"/>
      <c r="D93" s="35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64"/>
      <c r="C94" s="64"/>
      <c r="D94" s="35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64"/>
      <c r="C95" s="64"/>
      <c r="D95" s="35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64"/>
      <c r="C96" s="64"/>
      <c r="D96" s="35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64"/>
      <c r="C97" s="64"/>
      <c r="D97" s="35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64"/>
      <c r="C98" s="64"/>
      <c r="D98" s="35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64"/>
      <c r="C99" s="64"/>
      <c r="D99" s="35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64"/>
      <c r="C100" s="64"/>
      <c r="D100" s="35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64"/>
      <c r="C101" s="64"/>
      <c r="D101" s="35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64"/>
      <c r="C102" s="64"/>
      <c r="D102" s="35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64"/>
      <c r="C103" s="64"/>
      <c r="D103" s="35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64"/>
      <c r="C104" s="64"/>
      <c r="D104" s="35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64"/>
      <c r="C105" s="64"/>
      <c r="D105" s="35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64"/>
      <c r="C106" s="64"/>
      <c r="D106" s="35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64"/>
      <c r="C107" s="64"/>
      <c r="D107" s="35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64"/>
      <c r="C108" s="64"/>
      <c r="D108" s="35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64"/>
      <c r="C109" s="64"/>
      <c r="D109" s="35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64"/>
      <c r="C110" s="64"/>
      <c r="D110" s="35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64"/>
      <c r="C111" s="64"/>
      <c r="D111" s="35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64"/>
      <c r="C112" s="64"/>
      <c r="D112" s="35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64"/>
      <c r="C113" s="64"/>
      <c r="D113" s="35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64"/>
      <c r="C114" s="64"/>
      <c r="D114" s="35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64"/>
      <c r="C115" s="64"/>
      <c r="D115" s="35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64"/>
      <c r="C116" s="64"/>
      <c r="D116" s="3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64"/>
      <c r="C117" s="64"/>
      <c r="D117" s="35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64"/>
      <c r="C118" s="64"/>
      <c r="D118" s="35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64"/>
      <c r="C119" s="64"/>
      <c r="D119" s="35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64"/>
      <c r="C120" s="64"/>
      <c r="D120" s="35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64"/>
      <c r="C121" s="64"/>
      <c r="D121" s="35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64"/>
      <c r="C122" s="64"/>
      <c r="D122" s="35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64"/>
      <c r="C123" s="64"/>
      <c r="D123" s="35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64"/>
      <c r="C124" s="64"/>
      <c r="D124" s="35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64"/>
      <c r="C125" s="64"/>
      <c r="D125" s="35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64"/>
      <c r="C126" s="64"/>
      <c r="D126" s="35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64"/>
      <c r="C127" s="64"/>
      <c r="D127" s="35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64"/>
      <c r="C128" s="64"/>
      <c r="D128" s="35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64"/>
      <c r="C129" s="64"/>
      <c r="D129" s="35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64"/>
      <c r="C130" s="64"/>
      <c r="D130" s="35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64"/>
      <c r="C131" s="64"/>
      <c r="D131" s="35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64"/>
      <c r="C132" s="64"/>
      <c r="D132" s="35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64"/>
      <c r="C133" s="64"/>
      <c r="D133" s="35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64"/>
      <c r="C134" s="64"/>
      <c r="D134" s="35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64"/>
      <c r="C135" s="64"/>
      <c r="D135" s="35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64"/>
      <c r="C136" s="64"/>
      <c r="D136" s="35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64"/>
      <c r="C137" s="64"/>
      <c r="D137" s="35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64"/>
      <c r="C138" s="64"/>
      <c r="D138" s="35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64"/>
      <c r="C139" s="64"/>
      <c r="D139" s="35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64"/>
      <c r="C140" s="64"/>
      <c r="D140" s="35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64"/>
      <c r="C141" s="64"/>
      <c r="D141" s="35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64"/>
      <c r="C142" s="64"/>
      <c r="D142" s="35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64"/>
      <c r="C143" s="64"/>
      <c r="D143" s="35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64"/>
      <c r="C144" s="64"/>
      <c r="D144" s="35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64"/>
      <c r="C145" s="64"/>
      <c r="D145" s="35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64"/>
      <c r="C146" s="64"/>
      <c r="D146" s="35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64"/>
      <c r="C147" s="64"/>
      <c r="D147" s="35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64"/>
      <c r="C148" s="64"/>
      <c r="D148" s="35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64"/>
      <c r="C149" s="64"/>
      <c r="D149" s="35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64"/>
      <c r="C150" s="64"/>
      <c r="D150" s="35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64"/>
      <c r="C151" s="64"/>
      <c r="D151" s="35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64"/>
      <c r="C152" s="64"/>
      <c r="D152" s="35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64"/>
      <c r="C153" s="64"/>
      <c r="D153" s="35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64"/>
      <c r="C154" s="64"/>
      <c r="D154" s="35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64"/>
      <c r="C155" s="64"/>
      <c r="D155" s="35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64"/>
      <c r="C156" s="64"/>
      <c r="D156" s="35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64"/>
      <c r="C157" s="64"/>
      <c r="D157" s="35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64"/>
      <c r="C158" s="64"/>
      <c r="D158" s="35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64"/>
      <c r="C159" s="64"/>
      <c r="D159" s="35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64"/>
      <c r="C160" s="64"/>
      <c r="D160" s="35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64"/>
      <c r="C161" s="64"/>
      <c r="D161" s="35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64"/>
      <c r="C162" s="64"/>
      <c r="D162" s="35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64"/>
      <c r="C163" s="64"/>
      <c r="D163" s="35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64"/>
      <c r="C164" s="64"/>
      <c r="D164" s="35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64"/>
      <c r="C165" s="64"/>
      <c r="D165" s="35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64"/>
      <c r="C166" s="64"/>
      <c r="D166" s="35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64"/>
      <c r="C167" s="64"/>
      <c r="D167" s="35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64"/>
      <c r="C168" s="64"/>
      <c r="D168" s="35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64"/>
      <c r="C169" s="64"/>
      <c r="D169" s="35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64"/>
      <c r="C170" s="64"/>
      <c r="D170" s="35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64"/>
      <c r="C171" s="64"/>
      <c r="D171" s="35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64"/>
      <c r="C172" s="64"/>
      <c r="D172" s="35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64"/>
      <c r="C173" s="64"/>
      <c r="D173" s="35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64"/>
      <c r="C174" s="64"/>
      <c r="D174" s="35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64"/>
      <c r="C175" s="64"/>
      <c r="D175" s="35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64"/>
      <c r="C176" s="64"/>
      <c r="D176" s="35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64"/>
      <c r="C177" s="64"/>
      <c r="D177" s="35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64"/>
      <c r="C178" s="64"/>
      <c r="D178" s="35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64"/>
      <c r="C179" s="64"/>
      <c r="D179" s="35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64"/>
      <c r="C180" s="64"/>
      <c r="D180" s="35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64"/>
      <c r="C181" s="64"/>
      <c r="D181" s="35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64"/>
      <c r="C182" s="64"/>
      <c r="D182" s="35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64"/>
      <c r="C183" s="64"/>
      <c r="D183" s="35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Q180"/>
  <sheetViews>
    <sheetView workbookViewId="0">
      <selection activeCell="A2" sqref="A2:N2"/>
    </sheetView>
  </sheetViews>
  <sheetFormatPr defaultRowHeight="11.25" outlineLevelRow="3" x14ac:dyDescent="0.2"/>
  <cols>
    <col min="1" max="1" width="52" style="104" customWidth="1"/>
    <col min="2" max="12" width="15.140625" style="129" customWidth="1"/>
    <col min="13" max="16384" width="9.140625" style="104"/>
  </cols>
  <sheetData>
    <row r="1" spans="1:17" s="57" customFormat="1" ht="12.75" x14ac:dyDescent="0.2">
      <c r="B1" s="76"/>
      <c r="D1" s="76"/>
      <c r="E1" s="76"/>
      <c r="F1" s="76"/>
      <c r="G1" s="76"/>
      <c r="H1" s="76"/>
      <c r="I1" s="76"/>
      <c r="J1" s="76"/>
      <c r="K1" s="76"/>
      <c r="L1" s="76"/>
    </row>
    <row r="2" spans="1:17" s="57" customFormat="1" ht="18.75" x14ac:dyDescent="0.2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2"/>
      <c r="N2" s="102"/>
      <c r="O2" s="102"/>
      <c r="P2" s="102"/>
      <c r="Q2" s="102"/>
    </row>
    <row r="3" spans="1:17" s="57" customFormat="1" ht="12.75" x14ac:dyDescent="0.2">
      <c r="A3" s="231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7" s="224" customFormat="1" ht="12.75" x14ac:dyDescent="0.2"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 t="e">
        <f>VALUSD</f>
        <v>#REF!</v>
      </c>
    </row>
    <row r="5" spans="1:17" s="146" customFormat="1" ht="12.75" x14ac:dyDescent="0.2">
      <c r="A5" s="98"/>
      <c r="B5" s="100">
        <v>44926</v>
      </c>
      <c r="C5" s="100">
        <v>44957</v>
      </c>
      <c r="D5" s="100">
        <v>44985</v>
      </c>
      <c r="E5" s="100">
        <v>45016</v>
      </c>
      <c r="F5" s="100">
        <v>45046</v>
      </c>
      <c r="G5" s="100">
        <v>45077</v>
      </c>
      <c r="H5" s="100">
        <v>45107</v>
      </c>
      <c r="I5" s="100">
        <v>45138</v>
      </c>
      <c r="J5" s="100">
        <v>45169</v>
      </c>
      <c r="K5" s="100">
        <v>45199</v>
      </c>
      <c r="L5" s="100">
        <v>45230</v>
      </c>
    </row>
    <row r="6" spans="1:17" s="88" customFormat="1" ht="31.5" x14ac:dyDescent="0.2">
      <c r="A6" s="9" t="s">
        <v>141</v>
      </c>
      <c r="B6" s="86">
        <f t="shared" ref="B6:L6" si="0">B$7+B$62</f>
        <v>111.44670722128998</v>
      </c>
      <c r="C6" s="86">
        <f t="shared" si="0"/>
        <v>116.66961472222999</v>
      </c>
      <c r="D6" s="86">
        <f t="shared" si="0"/>
        <v>116.04727709336998</v>
      </c>
      <c r="E6" s="86">
        <f t="shared" si="0"/>
        <v>119.95450469425998</v>
      </c>
      <c r="F6" s="86">
        <f t="shared" si="0"/>
        <v>124.33694708406998</v>
      </c>
      <c r="G6" s="86">
        <f t="shared" si="0"/>
        <v>125.61307019627995</v>
      </c>
      <c r="H6" s="86">
        <f t="shared" si="0"/>
        <v>128.91830690369997</v>
      </c>
      <c r="I6" s="86">
        <f t="shared" si="0"/>
        <v>132.91716677307997</v>
      </c>
      <c r="J6" s="86">
        <f t="shared" si="0"/>
        <v>133.94087498881998</v>
      </c>
      <c r="K6" s="86">
        <f t="shared" si="0"/>
        <v>133.62833611557997</v>
      </c>
      <c r="L6" s="86">
        <f t="shared" si="0"/>
        <v>136.34669660982999</v>
      </c>
    </row>
    <row r="7" spans="1:17" s="241" customFormat="1" ht="15" x14ac:dyDescent="0.2">
      <c r="A7" s="144" t="s">
        <v>35</v>
      </c>
      <c r="B7" s="227">
        <f t="shared" ref="B7:L7" si="1">B$8+B$45</f>
        <v>39.976596962419983</v>
      </c>
      <c r="C7" s="227">
        <f t="shared" si="1"/>
        <v>40.812342865049978</v>
      </c>
      <c r="D7" s="227">
        <f t="shared" si="1"/>
        <v>41.09433391205998</v>
      </c>
      <c r="E7" s="227">
        <f t="shared" si="1"/>
        <v>41.403463975759976</v>
      </c>
      <c r="F7" s="227">
        <f t="shared" si="1"/>
        <v>41.170144379009976</v>
      </c>
      <c r="G7" s="227">
        <f t="shared" si="1"/>
        <v>41.631157133819961</v>
      </c>
      <c r="H7" s="227">
        <f t="shared" si="1"/>
        <v>41.735264517109975</v>
      </c>
      <c r="I7" s="227">
        <f t="shared" si="1"/>
        <v>42.151138523999968</v>
      </c>
      <c r="J7" s="227">
        <f t="shared" si="1"/>
        <v>42.224150209359976</v>
      </c>
      <c r="K7" s="227">
        <f t="shared" si="1"/>
        <v>42.450941276789983</v>
      </c>
      <c r="L7" s="227">
        <f t="shared" si="1"/>
        <v>43.573588081999979</v>
      </c>
    </row>
    <row r="8" spans="1:17" s="155" customFormat="1" ht="15" outlineLevel="1" x14ac:dyDescent="0.2">
      <c r="A8" s="85" t="s">
        <v>155</v>
      </c>
      <c r="B8" s="200">
        <f t="shared" ref="B8:L8" si="2">B$9+B$43</f>
        <v>38.002282077159983</v>
      </c>
      <c r="C8" s="200">
        <f t="shared" si="2"/>
        <v>38.843761789439981</v>
      </c>
      <c r="D8" s="200">
        <f t="shared" si="2"/>
        <v>39.140721847139979</v>
      </c>
      <c r="E8" s="200">
        <f t="shared" si="2"/>
        <v>39.507845984299976</v>
      </c>
      <c r="F8" s="200">
        <f t="shared" si="2"/>
        <v>39.288218104749973</v>
      </c>
      <c r="G8" s="200">
        <f t="shared" si="2"/>
        <v>39.726597664039964</v>
      </c>
      <c r="H8" s="200">
        <f t="shared" si="2"/>
        <v>39.786863454679974</v>
      </c>
      <c r="I8" s="200">
        <f t="shared" si="2"/>
        <v>40.219046406369969</v>
      </c>
      <c r="J8" s="200">
        <f t="shared" si="2"/>
        <v>40.270544215579974</v>
      </c>
      <c r="K8" s="200">
        <f t="shared" si="2"/>
        <v>40.499985706349982</v>
      </c>
      <c r="L8" s="200">
        <f t="shared" si="2"/>
        <v>41.669413664899977</v>
      </c>
    </row>
    <row r="9" spans="1:17" s="145" customFormat="1" ht="12.75" outlineLevel="2" x14ac:dyDescent="0.2">
      <c r="A9" s="106" t="s">
        <v>171</v>
      </c>
      <c r="B9" s="13">
        <f t="shared" ref="B9:L9" si="3">SUM(B$10:B$42)</f>
        <v>37.955266801959979</v>
      </c>
      <c r="C9" s="13">
        <f t="shared" si="3"/>
        <v>38.796746514239977</v>
      </c>
      <c r="D9" s="13">
        <f t="shared" si="3"/>
        <v>39.093706571939975</v>
      </c>
      <c r="E9" s="13">
        <f t="shared" si="3"/>
        <v>39.461734849009979</v>
      </c>
      <c r="F9" s="13">
        <f t="shared" si="3"/>
        <v>39.242106969459975</v>
      </c>
      <c r="G9" s="13">
        <f t="shared" si="3"/>
        <v>39.680486528749967</v>
      </c>
      <c r="H9" s="13">
        <f t="shared" si="3"/>
        <v>39.741656459289977</v>
      </c>
      <c r="I9" s="13">
        <f t="shared" si="3"/>
        <v>40.173839410979973</v>
      </c>
      <c r="J9" s="13">
        <f t="shared" si="3"/>
        <v>40.225337220189978</v>
      </c>
      <c r="K9" s="13">
        <f t="shared" si="3"/>
        <v>40.454778710959985</v>
      </c>
      <c r="L9" s="13">
        <f t="shared" si="3"/>
        <v>41.624863869599977</v>
      </c>
    </row>
    <row r="10" spans="1:17" s="116" customFormat="1" ht="12.75" outlineLevel="3" x14ac:dyDescent="0.2">
      <c r="A10" s="169" t="s">
        <v>20</v>
      </c>
      <c r="B10" s="124">
        <v>1.47136659314</v>
      </c>
      <c r="C10" s="124">
        <v>1.6435019416500001</v>
      </c>
      <c r="D10" s="124">
        <v>1.63856152189</v>
      </c>
      <c r="E10" s="124">
        <v>0.99617808012999998</v>
      </c>
      <c r="F10" s="124">
        <v>1.24770993147</v>
      </c>
      <c r="G10" s="124">
        <v>1.79947179684</v>
      </c>
      <c r="H10" s="124">
        <v>1.7730043285299999</v>
      </c>
      <c r="I10" s="124">
        <v>1.9876255434700001</v>
      </c>
      <c r="J10" s="124">
        <v>2.0064971304200001</v>
      </c>
      <c r="K10" s="124">
        <v>2.3995553463800001</v>
      </c>
      <c r="L10" s="124">
        <v>2.6523125142300001</v>
      </c>
    </row>
    <row r="11" spans="1:17" ht="12.75" outlineLevel="3" x14ac:dyDescent="0.2">
      <c r="A11" s="60" t="s">
        <v>133</v>
      </c>
      <c r="B11" s="81">
        <v>1.28518943552</v>
      </c>
      <c r="C11" s="81">
        <v>1.15008779548</v>
      </c>
      <c r="D11" s="81">
        <v>1.47160019028</v>
      </c>
      <c r="E11" s="81">
        <v>1.8747003927100001</v>
      </c>
      <c r="F11" s="81">
        <v>1.39019743007</v>
      </c>
      <c r="G11" s="81">
        <v>0.76587259098000005</v>
      </c>
      <c r="H11" s="81">
        <v>0.76701912871</v>
      </c>
      <c r="I11" s="81">
        <v>0.45292642498000002</v>
      </c>
      <c r="J11" s="81">
        <v>0.38885399999999998</v>
      </c>
      <c r="K11" s="81">
        <v>0</v>
      </c>
      <c r="L11" s="81">
        <v>0</v>
      </c>
      <c r="M11" s="92"/>
      <c r="N11" s="92"/>
      <c r="O11" s="92"/>
    </row>
    <row r="12" spans="1:17" ht="12.75" outlineLevel="3" x14ac:dyDescent="0.2">
      <c r="A12" s="60" t="s">
        <v>168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0.54248591639999999</v>
      </c>
      <c r="H12" s="81">
        <v>0.80102017269000003</v>
      </c>
      <c r="I12" s="81">
        <v>0.80316311061000001</v>
      </c>
      <c r="J12" s="81">
        <v>0.799272074</v>
      </c>
      <c r="K12" s="81">
        <v>0.78899794188000005</v>
      </c>
      <c r="L12" s="81">
        <v>0.79085196618999998</v>
      </c>
      <c r="M12" s="92"/>
      <c r="N12" s="92"/>
      <c r="O12" s="92"/>
    </row>
    <row r="13" spans="1:17" ht="12.75" outlineLevel="3" x14ac:dyDescent="0.2">
      <c r="A13" s="60" t="s">
        <v>14</v>
      </c>
      <c r="B13" s="81">
        <v>2.22413354628</v>
      </c>
      <c r="C13" s="81">
        <v>2.22413354628</v>
      </c>
      <c r="D13" s="81">
        <v>2.22413354628</v>
      </c>
      <c r="E13" s="81">
        <v>2.2238600876299999</v>
      </c>
      <c r="F13" s="81">
        <v>2.2238600876299999</v>
      </c>
      <c r="G13" s="81">
        <v>2.2238600876299999</v>
      </c>
      <c r="H13" s="81">
        <v>2.2436174751200002</v>
      </c>
      <c r="I13" s="81">
        <v>2.2758102306499999</v>
      </c>
      <c r="J13" s="81">
        <v>1.72543332259</v>
      </c>
      <c r="K13" s="81">
        <v>1.79302396046</v>
      </c>
      <c r="L13" s="81">
        <v>2.0734102827299998</v>
      </c>
      <c r="M13" s="92"/>
      <c r="N13" s="92"/>
      <c r="O13" s="92"/>
    </row>
    <row r="14" spans="1:17" ht="12.75" outlineLevel="3" x14ac:dyDescent="0.2">
      <c r="A14" s="60" t="s">
        <v>51</v>
      </c>
      <c r="B14" s="81">
        <v>0.47945505163000002</v>
      </c>
      <c r="C14" s="81">
        <v>0.47945505163000002</v>
      </c>
      <c r="D14" s="81">
        <v>0.47945505163000002</v>
      </c>
      <c r="E14" s="81">
        <v>0.47945505163000002</v>
      </c>
      <c r="F14" s="81">
        <v>0.47945505163000002</v>
      </c>
      <c r="G14" s="81">
        <v>0.47945505163000002</v>
      </c>
      <c r="H14" s="81">
        <v>0.47945505163000002</v>
      </c>
      <c r="I14" s="81">
        <v>0.47945505163000002</v>
      </c>
      <c r="J14" s="81">
        <v>0.47945505163000002</v>
      </c>
      <c r="K14" s="81">
        <v>0.47945505163000002</v>
      </c>
      <c r="L14" s="81">
        <v>0.48212748759000001</v>
      </c>
      <c r="M14" s="92"/>
      <c r="N14" s="92"/>
      <c r="O14" s="92"/>
    </row>
    <row r="15" spans="1:17" ht="12.75" outlineLevel="3" x14ac:dyDescent="0.2">
      <c r="A15" s="60" t="s">
        <v>104</v>
      </c>
      <c r="B15" s="81">
        <v>1.36729325161</v>
      </c>
      <c r="C15" s="81">
        <v>1.36729325161</v>
      </c>
      <c r="D15" s="81">
        <v>1.36729325161</v>
      </c>
      <c r="E15" s="81">
        <v>1.36729325161</v>
      </c>
      <c r="F15" s="81">
        <v>1.36729325161</v>
      </c>
      <c r="G15" s="81">
        <v>1.36729325161</v>
      </c>
      <c r="H15" s="81">
        <v>1.36729325161</v>
      </c>
      <c r="I15" s="81">
        <v>1.36729325161</v>
      </c>
      <c r="J15" s="81">
        <v>1.36729325161</v>
      </c>
      <c r="K15" s="81">
        <v>1.36729325161</v>
      </c>
      <c r="L15" s="81">
        <v>1.3749144116000001</v>
      </c>
      <c r="M15" s="92"/>
      <c r="N15" s="92"/>
      <c r="O15" s="92"/>
    </row>
    <row r="16" spans="1:17" ht="12.75" outlineLevel="3" x14ac:dyDescent="0.2">
      <c r="A16" s="60" t="s">
        <v>154</v>
      </c>
      <c r="B16" s="81">
        <v>0.78482635377999999</v>
      </c>
      <c r="C16" s="81">
        <v>0.78482635377999999</v>
      </c>
      <c r="D16" s="81">
        <v>0.78482635377999999</v>
      </c>
      <c r="E16" s="81">
        <v>0.78482635377999999</v>
      </c>
      <c r="F16" s="81">
        <v>0.78482635377999999</v>
      </c>
      <c r="G16" s="81">
        <v>0.78482635377999999</v>
      </c>
      <c r="H16" s="81">
        <v>0.78482635377999999</v>
      </c>
      <c r="I16" s="81">
        <v>0.78482635377999999</v>
      </c>
      <c r="J16" s="81">
        <v>0.78482635377999999</v>
      </c>
      <c r="K16" s="81">
        <v>0.78482635377999999</v>
      </c>
      <c r="L16" s="81">
        <v>0.78920089976999996</v>
      </c>
      <c r="M16" s="92"/>
      <c r="N16" s="92"/>
      <c r="O16" s="92"/>
    </row>
    <row r="17" spans="1:15" ht="12.75" outlineLevel="3" x14ac:dyDescent="0.2">
      <c r="A17" s="60" t="s">
        <v>212</v>
      </c>
      <c r="B17" s="81">
        <v>1.28252107002</v>
      </c>
      <c r="C17" s="81">
        <v>1.28252107002</v>
      </c>
      <c r="D17" s="81">
        <v>1.28252107002</v>
      </c>
      <c r="E17" s="81">
        <v>1.28252107002</v>
      </c>
      <c r="F17" s="81">
        <v>1.28252107002</v>
      </c>
      <c r="G17" s="81">
        <v>1.28252107002</v>
      </c>
      <c r="H17" s="81">
        <v>1.28252107002</v>
      </c>
      <c r="I17" s="81">
        <v>1.28252107002</v>
      </c>
      <c r="J17" s="81">
        <v>1.28252107002</v>
      </c>
      <c r="K17" s="81">
        <v>1.28252107002</v>
      </c>
      <c r="L17" s="81">
        <v>1.2896697180900001</v>
      </c>
      <c r="M17" s="92"/>
      <c r="N17" s="92"/>
      <c r="O17" s="92"/>
    </row>
    <row r="18" spans="1:15" ht="12.75" outlineLevel="3" x14ac:dyDescent="0.2">
      <c r="A18" s="60" t="s">
        <v>42</v>
      </c>
      <c r="B18" s="81">
        <v>6.4837581148799996</v>
      </c>
      <c r="C18" s="81">
        <v>6.4837581148799996</v>
      </c>
      <c r="D18" s="81">
        <v>6.4837581148799996</v>
      </c>
      <c r="E18" s="81">
        <v>6.4837581148799996</v>
      </c>
      <c r="F18" s="81">
        <v>6.4837581148799996</v>
      </c>
      <c r="G18" s="81">
        <v>6.4837581148799996</v>
      </c>
      <c r="H18" s="81">
        <v>6.4837581148799996</v>
      </c>
      <c r="I18" s="81">
        <v>6.4837581148799996</v>
      </c>
      <c r="J18" s="81">
        <v>6.4837581148799996</v>
      </c>
      <c r="K18" s="81">
        <v>6.4837581148799996</v>
      </c>
      <c r="L18" s="81">
        <v>6.5198979538700002</v>
      </c>
      <c r="M18" s="92"/>
      <c r="N18" s="92"/>
      <c r="O18" s="92"/>
    </row>
    <row r="19" spans="1:15" ht="12.75" outlineLevel="3" x14ac:dyDescent="0.2">
      <c r="A19" s="60" t="s">
        <v>33</v>
      </c>
      <c r="B19" s="81">
        <v>0.33082327462</v>
      </c>
      <c r="C19" s="81">
        <v>0.33082327462</v>
      </c>
      <c r="D19" s="81">
        <v>0.33082327462</v>
      </c>
      <c r="E19" s="81">
        <v>0.33082327462</v>
      </c>
      <c r="F19" s="81">
        <v>0.33082327462</v>
      </c>
      <c r="G19" s="81">
        <v>0.33082327462</v>
      </c>
      <c r="H19" s="81">
        <v>0.33082327462</v>
      </c>
      <c r="I19" s="81">
        <v>0.33082327462</v>
      </c>
      <c r="J19" s="81">
        <v>0.33082327462</v>
      </c>
      <c r="K19" s="81">
        <v>0.33082327462</v>
      </c>
      <c r="L19" s="81">
        <v>0.33266725145999998</v>
      </c>
      <c r="M19" s="92"/>
      <c r="N19" s="92"/>
      <c r="O19" s="92"/>
    </row>
    <row r="20" spans="1:15" ht="12.75" outlineLevel="3" x14ac:dyDescent="0.2">
      <c r="A20" s="60" t="s">
        <v>81</v>
      </c>
      <c r="B20" s="81">
        <v>0.74101125010000002</v>
      </c>
      <c r="C20" s="81">
        <v>0.74101125010000002</v>
      </c>
      <c r="D20" s="81">
        <v>0.74101125010000002</v>
      </c>
      <c r="E20" s="81">
        <v>0.74101125010000002</v>
      </c>
      <c r="F20" s="81">
        <v>0.74101125010000002</v>
      </c>
      <c r="G20" s="81">
        <v>0.74101125010000002</v>
      </c>
      <c r="H20" s="81">
        <v>0.74101125010000002</v>
      </c>
      <c r="I20" s="81">
        <v>0.74101125010000002</v>
      </c>
      <c r="J20" s="81">
        <v>0.74101125010000002</v>
      </c>
      <c r="K20" s="81">
        <v>0.74101125010000002</v>
      </c>
      <c r="L20" s="81">
        <v>0.74514157492999999</v>
      </c>
      <c r="M20" s="92"/>
      <c r="N20" s="92"/>
      <c r="O20" s="92"/>
    </row>
    <row r="21" spans="1:15" ht="12.75" outlineLevel="3" x14ac:dyDescent="0.2">
      <c r="A21" s="60" t="s">
        <v>209</v>
      </c>
      <c r="B21" s="81">
        <v>1.90368219733</v>
      </c>
      <c r="C21" s="81">
        <v>2.4970378121199999</v>
      </c>
      <c r="D21" s="81">
        <v>2.5141261940900002</v>
      </c>
      <c r="E21" s="81">
        <v>2.5358487276299999</v>
      </c>
      <c r="F21" s="81">
        <v>2.3856428489399999</v>
      </c>
      <c r="G21" s="81">
        <v>2.2916457757900002</v>
      </c>
      <c r="H21" s="81">
        <v>1.6954310423800001</v>
      </c>
      <c r="I21" s="81">
        <v>1.69720440347</v>
      </c>
      <c r="J21" s="81">
        <v>1.6939844254800001</v>
      </c>
      <c r="K21" s="81">
        <v>1.44421206437</v>
      </c>
      <c r="L21" s="81">
        <v>1.3348599598999999</v>
      </c>
      <c r="M21" s="92"/>
      <c r="N21" s="92"/>
      <c r="O21" s="92"/>
    </row>
    <row r="22" spans="1:15" ht="12.75" outlineLevel="3" x14ac:dyDescent="0.2">
      <c r="A22" s="60" t="s">
        <v>126</v>
      </c>
      <c r="B22" s="81">
        <v>0.33082327462</v>
      </c>
      <c r="C22" s="81">
        <v>0.33082327462</v>
      </c>
      <c r="D22" s="81">
        <v>0.33082327462</v>
      </c>
      <c r="E22" s="81">
        <v>0.33082327462</v>
      </c>
      <c r="F22" s="81">
        <v>0.33082327462</v>
      </c>
      <c r="G22" s="81">
        <v>0.33082327462</v>
      </c>
      <c r="H22" s="81">
        <v>0.33082327462</v>
      </c>
      <c r="I22" s="81">
        <v>0.33082327462</v>
      </c>
      <c r="J22" s="81">
        <v>0.33082327462</v>
      </c>
      <c r="K22" s="81">
        <v>0.33082327462</v>
      </c>
      <c r="L22" s="81">
        <v>0.33266725145999998</v>
      </c>
      <c r="M22" s="92"/>
      <c r="N22" s="92"/>
      <c r="O22" s="92"/>
    </row>
    <row r="23" spans="1:15" ht="12.75" outlineLevel="3" x14ac:dyDescent="0.2">
      <c r="A23" s="60" t="s">
        <v>185</v>
      </c>
      <c r="B23" s="81">
        <v>0.33082327462</v>
      </c>
      <c r="C23" s="81">
        <v>0.33082327462</v>
      </c>
      <c r="D23" s="81">
        <v>0.33082327462</v>
      </c>
      <c r="E23" s="81">
        <v>0.33082327462</v>
      </c>
      <c r="F23" s="81">
        <v>0.33082327462</v>
      </c>
      <c r="G23" s="81">
        <v>0.33082327462</v>
      </c>
      <c r="H23" s="81">
        <v>0.33082327462</v>
      </c>
      <c r="I23" s="81">
        <v>0.33082327462</v>
      </c>
      <c r="J23" s="81">
        <v>0.33082327462</v>
      </c>
      <c r="K23" s="81">
        <v>0.33082327462</v>
      </c>
      <c r="L23" s="81">
        <v>0.33266725145999998</v>
      </c>
      <c r="M23" s="92"/>
      <c r="N23" s="92"/>
      <c r="O23" s="92"/>
    </row>
    <row r="24" spans="1:15" ht="12.75" outlineLevel="3" x14ac:dyDescent="0.2">
      <c r="A24" s="60" t="s">
        <v>112</v>
      </c>
      <c r="B24" s="81">
        <v>1.6427051342200001</v>
      </c>
      <c r="C24" s="81">
        <v>1.9856729262599999</v>
      </c>
      <c r="D24" s="81">
        <v>2.4452625587600001</v>
      </c>
      <c r="E24" s="81">
        <v>3.0305883650199998</v>
      </c>
      <c r="F24" s="81">
        <v>3.2073522827000001</v>
      </c>
      <c r="G24" s="81">
        <v>3.5868322737299998</v>
      </c>
      <c r="H24" s="81">
        <v>3.8705445842900001</v>
      </c>
      <c r="I24" s="81">
        <v>4.0748933425200002</v>
      </c>
      <c r="J24" s="81">
        <v>4.2098569178199998</v>
      </c>
      <c r="K24" s="81">
        <v>4.5038735605099998</v>
      </c>
      <c r="L24" s="81">
        <v>4.5415941582799997</v>
      </c>
      <c r="M24" s="92"/>
      <c r="N24" s="92"/>
      <c r="O24" s="92"/>
    </row>
    <row r="25" spans="1:15" ht="12.75" outlineLevel="3" x14ac:dyDescent="0.2">
      <c r="A25" s="60" t="s">
        <v>199</v>
      </c>
      <c r="B25" s="81">
        <v>0.33082327462</v>
      </c>
      <c r="C25" s="81">
        <v>0.33082327462</v>
      </c>
      <c r="D25" s="81">
        <v>0.33082327462</v>
      </c>
      <c r="E25" s="81">
        <v>0.33082327462</v>
      </c>
      <c r="F25" s="81">
        <v>0.33082327462</v>
      </c>
      <c r="G25" s="81">
        <v>0.33082327462</v>
      </c>
      <c r="H25" s="81">
        <v>0.33082327462</v>
      </c>
      <c r="I25" s="81">
        <v>0.33082327462</v>
      </c>
      <c r="J25" s="81">
        <v>0.33082327462</v>
      </c>
      <c r="K25" s="81">
        <v>0.33082327462</v>
      </c>
      <c r="L25" s="81">
        <v>0.33266725145999998</v>
      </c>
      <c r="M25" s="92"/>
      <c r="N25" s="92"/>
      <c r="O25" s="92"/>
    </row>
    <row r="26" spans="1:15" ht="12.75" outlineLevel="3" x14ac:dyDescent="0.2">
      <c r="A26" s="60" t="s">
        <v>189</v>
      </c>
      <c r="B26" s="81">
        <v>0.33082327462</v>
      </c>
      <c r="C26" s="81">
        <v>0.33082327462</v>
      </c>
      <c r="D26" s="81">
        <v>0.33082327462</v>
      </c>
      <c r="E26" s="81">
        <v>0.33082327462</v>
      </c>
      <c r="F26" s="81">
        <v>0.33082327462</v>
      </c>
      <c r="G26" s="81">
        <v>0.33082327462</v>
      </c>
      <c r="H26" s="81">
        <v>0.33082327462</v>
      </c>
      <c r="I26" s="81">
        <v>0.33082327462</v>
      </c>
      <c r="J26" s="81">
        <v>0.33082327462</v>
      </c>
      <c r="K26" s="81">
        <v>0.33082327462</v>
      </c>
      <c r="L26" s="81">
        <v>0.33266725145999998</v>
      </c>
      <c r="M26" s="92"/>
      <c r="N26" s="92"/>
      <c r="O26" s="92"/>
    </row>
    <row r="27" spans="1:15" ht="12.75" outlineLevel="3" x14ac:dyDescent="0.2">
      <c r="A27" s="60" t="s">
        <v>22</v>
      </c>
      <c r="B27" s="81">
        <v>0.33082327462</v>
      </c>
      <c r="C27" s="81">
        <v>0.33082327462</v>
      </c>
      <c r="D27" s="81">
        <v>0.33082327462</v>
      </c>
      <c r="E27" s="81">
        <v>0.33082327462</v>
      </c>
      <c r="F27" s="81">
        <v>0.33082327462</v>
      </c>
      <c r="G27" s="81">
        <v>0.33082327462</v>
      </c>
      <c r="H27" s="81">
        <v>0.33082327462</v>
      </c>
      <c r="I27" s="81">
        <v>0.33082327462</v>
      </c>
      <c r="J27" s="81">
        <v>0.33082327462</v>
      </c>
      <c r="K27" s="81">
        <v>0.33082327462</v>
      </c>
      <c r="L27" s="81">
        <v>0.33266725145999998</v>
      </c>
      <c r="M27" s="92"/>
      <c r="N27" s="92"/>
      <c r="O27" s="92"/>
    </row>
    <row r="28" spans="1:15" ht="12.75" outlineLevel="3" x14ac:dyDescent="0.2">
      <c r="A28" s="60" t="s">
        <v>69</v>
      </c>
      <c r="B28" s="81">
        <v>0.33082327462</v>
      </c>
      <c r="C28" s="81">
        <v>0.33082327462</v>
      </c>
      <c r="D28" s="81">
        <v>0.33082327462</v>
      </c>
      <c r="E28" s="81">
        <v>0.33082327462</v>
      </c>
      <c r="F28" s="81">
        <v>0.33082327462</v>
      </c>
      <c r="G28" s="81">
        <v>0.33082327462</v>
      </c>
      <c r="H28" s="81">
        <v>0.33082327462</v>
      </c>
      <c r="I28" s="81">
        <v>0.33082327462</v>
      </c>
      <c r="J28" s="81">
        <v>0.33082327462</v>
      </c>
      <c r="K28" s="81">
        <v>0.33082327462</v>
      </c>
      <c r="L28" s="81">
        <v>0.33266725145999998</v>
      </c>
      <c r="M28" s="92"/>
      <c r="N28" s="92"/>
      <c r="O28" s="92"/>
    </row>
    <row r="29" spans="1:15" ht="12.75" outlineLevel="3" x14ac:dyDescent="0.2">
      <c r="A29" s="60" t="s">
        <v>118</v>
      </c>
      <c r="B29" s="81">
        <v>0.33082327462</v>
      </c>
      <c r="C29" s="81">
        <v>0.33082327462</v>
      </c>
      <c r="D29" s="81">
        <v>0.33082327462</v>
      </c>
      <c r="E29" s="81">
        <v>0.33082327462</v>
      </c>
      <c r="F29" s="81">
        <v>0.33082327462</v>
      </c>
      <c r="G29" s="81">
        <v>0.33082327462</v>
      </c>
      <c r="H29" s="81">
        <v>0.33082327462</v>
      </c>
      <c r="I29" s="81">
        <v>0.33082327462</v>
      </c>
      <c r="J29" s="81">
        <v>0.33082327462</v>
      </c>
      <c r="K29" s="81">
        <v>0.33082327462</v>
      </c>
      <c r="L29" s="81">
        <v>0.33266725145999998</v>
      </c>
      <c r="M29" s="92"/>
      <c r="N29" s="92"/>
      <c r="O29" s="92"/>
    </row>
    <row r="30" spans="1:15" ht="12.75" outlineLevel="3" x14ac:dyDescent="0.2">
      <c r="A30" s="60" t="s">
        <v>176</v>
      </c>
      <c r="B30" s="81">
        <v>0.33082327462</v>
      </c>
      <c r="C30" s="81">
        <v>0.33082327462</v>
      </c>
      <c r="D30" s="81">
        <v>0.33082327462</v>
      </c>
      <c r="E30" s="81">
        <v>0.33082327462</v>
      </c>
      <c r="F30" s="81">
        <v>0.33082327462</v>
      </c>
      <c r="G30" s="81">
        <v>0.33082327462</v>
      </c>
      <c r="H30" s="81">
        <v>0.33082327462</v>
      </c>
      <c r="I30" s="81">
        <v>0.33082327462</v>
      </c>
      <c r="J30" s="81">
        <v>0.33082327462</v>
      </c>
      <c r="K30" s="81">
        <v>0.33082327462</v>
      </c>
      <c r="L30" s="81">
        <v>0.33266725145999998</v>
      </c>
      <c r="M30" s="92"/>
      <c r="N30" s="92"/>
      <c r="O30" s="92"/>
    </row>
    <row r="31" spans="1:15" ht="12.75" outlineLevel="3" x14ac:dyDescent="0.2">
      <c r="A31" s="60" t="s">
        <v>167</v>
      </c>
      <c r="B31" s="81">
        <v>0.33082327462</v>
      </c>
      <c r="C31" s="81">
        <v>0.33082327462</v>
      </c>
      <c r="D31" s="81">
        <v>0.33082327462</v>
      </c>
      <c r="E31" s="81">
        <v>0.33082327462</v>
      </c>
      <c r="F31" s="81">
        <v>0.33082327462</v>
      </c>
      <c r="G31" s="81">
        <v>0.33082327462</v>
      </c>
      <c r="H31" s="81">
        <v>0.33082327462</v>
      </c>
      <c r="I31" s="81">
        <v>0.33082327462</v>
      </c>
      <c r="J31" s="81">
        <v>0.33082327462</v>
      </c>
      <c r="K31" s="81">
        <v>0.33082327462</v>
      </c>
      <c r="L31" s="81">
        <v>0.33266725145999998</v>
      </c>
      <c r="M31" s="92"/>
      <c r="N31" s="92"/>
      <c r="O31" s="92"/>
    </row>
    <row r="32" spans="1:15" ht="12.75" outlineLevel="3" x14ac:dyDescent="0.2">
      <c r="A32" s="60" t="s">
        <v>9</v>
      </c>
      <c r="B32" s="81">
        <v>0.33082327462</v>
      </c>
      <c r="C32" s="81">
        <v>0.33082327462</v>
      </c>
      <c r="D32" s="81">
        <v>0.33082327462</v>
      </c>
      <c r="E32" s="81">
        <v>0.33082327462</v>
      </c>
      <c r="F32" s="81">
        <v>0.33082327462</v>
      </c>
      <c r="G32" s="81">
        <v>0.33082327462</v>
      </c>
      <c r="H32" s="81">
        <v>0.33082327462</v>
      </c>
      <c r="I32" s="81">
        <v>0.33082327462</v>
      </c>
      <c r="J32" s="81">
        <v>0.33082327462</v>
      </c>
      <c r="K32" s="81">
        <v>0.33082327462</v>
      </c>
      <c r="L32" s="81">
        <v>0.33266725145999998</v>
      </c>
      <c r="M32" s="92"/>
      <c r="N32" s="92"/>
      <c r="O32" s="92"/>
    </row>
    <row r="33" spans="1:15" ht="12.75" outlineLevel="3" x14ac:dyDescent="0.2">
      <c r="A33" s="60" t="s">
        <v>50</v>
      </c>
      <c r="B33" s="81">
        <v>0.33082327462</v>
      </c>
      <c r="C33" s="81">
        <v>0.33082327462</v>
      </c>
      <c r="D33" s="81">
        <v>0.33082327462</v>
      </c>
      <c r="E33" s="81">
        <v>0.33082327462</v>
      </c>
      <c r="F33" s="81">
        <v>0.33082327462</v>
      </c>
      <c r="G33" s="81">
        <v>0.33082327462</v>
      </c>
      <c r="H33" s="81">
        <v>0.33082327462</v>
      </c>
      <c r="I33" s="81">
        <v>0.33082327462</v>
      </c>
      <c r="J33" s="81">
        <v>0.33082327462</v>
      </c>
      <c r="K33" s="81">
        <v>0.33082327462</v>
      </c>
      <c r="L33" s="81">
        <v>0.33266725145999998</v>
      </c>
      <c r="M33" s="92"/>
      <c r="N33" s="92"/>
      <c r="O33" s="92"/>
    </row>
    <row r="34" spans="1:15" ht="12.75" outlineLevel="3" x14ac:dyDescent="0.2">
      <c r="A34" s="60" t="s">
        <v>103</v>
      </c>
      <c r="B34" s="81">
        <v>0.33082327462</v>
      </c>
      <c r="C34" s="81">
        <v>0.33082327462</v>
      </c>
      <c r="D34" s="81">
        <v>0.33082327462</v>
      </c>
      <c r="E34" s="81">
        <v>0.33082327462</v>
      </c>
      <c r="F34" s="81">
        <v>0.33082327462</v>
      </c>
      <c r="G34" s="81">
        <v>0.33082327462</v>
      </c>
      <c r="H34" s="81">
        <v>0.33082327462</v>
      </c>
      <c r="I34" s="81">
        <v>0.33082327462</v>
      </c>
      <c r="J34" s="81">
        <v>0.33082327462</v>
      </c>
      <c r="K34" s="81">
        <v>0.33082327462</v>
      </c>
      <c r="L34" s="81">
        <v>0.33266725145999998</v>
      </c>
      <c r="M34" s="92"/>
      <c r="N34" s="92"/>
      <c r="O34" s="92"/>
    </row>
    <row r="35" spans="1:15" ht="12.75" outlineLevel="3" x14ac:dyDescent="0.2">
      <c r="A35" s="60" t="s">
        <v>108</v>
      </c>
      <c r="B35" s="81">
        <v>1.1345416286000001</v>
      </c>
      <c r="C35" s="81">
        <v>1.13552148563</v>
      </c>
      <c r="D35" s="81">
        <v>1.1077639286000001</v>
      </c>
      <c r="E35" s="81">
        <v>1.1083005638500001</v>
      </c>
      <c r="F35" s="81">
        <v>1.1634504191899999</v>
      </c>
      <c r="G35" s="81">
        <v>1.36726128425</v>
      </c>
      <c r="H35" s="81">
        <v>1.55632758702</v>
      </c>
      <c r="I35" s="81">
        <v>1.9213580503200001</v>
      </c>
      <c r="J35" s="81">
        <v>2.4679269099500001</v>
      </c>
      <c r="K35" s="81">
        <v>2.7283327225899998</v>
      </c>
      <c r="L35" s="81">
        <v>3.28568920329</v>
      </c>
      <c r="M35" s="92"/>
      <c r="N35" s="92"/>
      <c r="O35" s="92"/>
    </row>
    <row r="36" spans="1:15" ht="12.75" outlineLevel="3" x14ac:dyDescent="0.2">
      <c r="A36" s="60" t="s">
        <v>111</v>
      </c>
      <c r="B36" s="81">
        <v>7.1672897239999998</v>
      </c>
      <c r="C36" s="81">
        <v>7.1672897239999998</v>
      </c>
      <c r="D36" s="81">
        <v>7.1672897239999998</v>
      </c>
      <c r="E36" s="81">
        <v>7.1672897239999998</v>
      </c>
      <c r="F36" s="81">
        <v>7.1672897239999998</v>
      </c>
      <c r="G36" s="81">
        <v>7.1672897239999998</v>
      </c>
      <c r="H36" s="81">
        <v>7.1672897239999998</v>
      </c>
      <c r="I36" s="81">
        <v>7.1672897239999998</v>
      </c>
      <c r="J36" s="81">
        <v>7.1672897239999998</v>
      </c>
      <c r="K36" s="81">
        <v>7.1672897239999998</v>
      </c>
      <c r="L36" s="81">
        <v>7.2072395018200002</v>
      </c>
      <c r="M36" s="92"/>
      <c r="N36" s="92"/>
      <c r="O36" s="92"/>
    </row>
    <row r="37" spans="1:15" ht="12.75" outlineLevel="3" x14ac:dyDescent="0.2">
      <c r="A37" s="60" t="s">
        <v>158</v>
      </c>
      <c r="B37" s="81">
        <v>1.3651590982999999</v>
      </c>
      <c r="C37" s="81">
        <v>1.3651590982999999</v>
      </c>
      <c r="D37" s="81">
        <v>1.03335604868</v>
      </c>
      <c r="E37" s="81">
        <v>1.03335604868</v>
      </c>
      <c r="F37" s="81">
        <v>1.03335604868</v>
      </c>
      <c r="G37" s="81">
        <v>1.03335604868</v>
      </c>
      <c r="H37" s="81">
        <v>1.03335604868</v>
      </c>
      <c r="I37" s="81">
        <v>1.03335604868</v>
      </c>
      <c r="J37" s="81">
        <v>1.03335604868</v>
      </c>
      <c r="K37" s="81">
        <v>1.03335604868</v>
      </c>
      <c r="L37" s="81">
        <v>1.03911587504</v>
      </c>
      <c r="M37" s="92"/>
      <c r="N37" s="92"/>
      <c r="O37" s="92"/>
    </row>
    <row r="38" spans="1:15" ht="12.75" outlineLevel="3" x14ac:dyDescent="0.2">
      <c r="A38" s="60" t="s">
        <v>3</v>
      </c>
      <c r="B38" s="81">
        <v>1.8451328735700001</v>
      </c>
      <c r="C38" s="81">
        <v>1.7806402761</v>
      </c>
      <c r="D38" s="81">
        <v>1.7806402761</v>
      </c>
      <c r="E38" s="81">
        <v>1.7806402761</v>
      </c>
      <c r="F38" s="81">
        <v>1.7806402761</v>
      </c>
      <c r="G38" s="81">
        <v>1.25980310977</v>
      </c>
      <c r="H38" s="81">
        <v>1.25980310977</v>
      </c>
      <c r="I38" s="81">
        <v>1.25980310977</v>
      </c>
      <c r="J38" s="81">
        <v>1.25980310977</v>
      </c>
      <c r="K38" s="81">
        <v>1.1230737846100001</v>
      </c>
      <c r="L38" s="81">
        <v>1.1293336889900001</v>
      </c>
      <c r="M38" s="92"/>
      <c r="N38" s="92"/>
      <c r="O38" s="92"/>
    </row>
    <row r="39" spans="1:15" ht="12.75" outlineLevel="3" x14ac:dyDescent="0.2">
      <c r="A39" s="60" t="s">
        <v>44</v>
      </c>
      <c r="B39" s="81">
        <v>1.1233792652800001</v>
      </c>
      <c r="C39" s="81">
        <v>1.1233792652800001</v>
      </c>
      <c r="D39" s="81">
        <v>1.1233792652800001</v>
      </c>
      <c r="E39" s="81">
        <v>1.1233792652800001</v>
      </c>
      <c r="F39" s="81">
        <v>1.1233792652800001</v>
      </c>
      <c r="G39" s="81">
        <v>1.1233792652800001</v>
      </c>
      <c r="H39" s="81">
        <v>1.1233792652800001</v>
      </c>
      <c r="I39" s="81">
        <v>1.1233792652800001</v>
      </c>
      <c r="J39" s="81">
        <v>1.1233792652800001</v>
      </c>
      <c r="K39" s="81">
        <v>1.1233792652800001</v>
      </c>
      <c r="L39" s="81">
        <v>1.12964087235</v>
      </c>
      <c r="M39" s="92"/>
      <c r="N39" s="92"/>
      <c r="O39" s="92"/>
    </row>
    <row r="40" spans="1:15" ht="12.75" outlineLevel="3" x14ac:dyDescent="0.2">
      <c r="A40" s="60" t="s">
        <v>94</v>
      </c>
      <c r="B40" s="81">
        <v>0.58743542275000005</v>
      </c>
      <c r="C40" s="81">
        <v>0.58743542275000005</v>
      </c>
      <c r="D40" s="81">
        <v>0.58743542275000005</v>
      </c>
      <c r="E40" s="81">
        <v>0.58743542275000005</v>
      </c>
      <c r="F40" s="81">
        <v>0.58743542275000005</v>
      </c>
      <c r="G40" s="81">
        <v>0.58743542275000005</v>
      </c>
      <c r="H40" s="81">
        <v>0.58743542275000005</v>
      </c>
      <c r="I40" s="81">
        <v>0.51360158716000004</v>
      </c>
      <c r="J40" s="81">
        <v>0.48625572213000001</v>
      </c>
      <c r="K40" s="81">
        <v>0.48625572213000001</v>
      </c>
      <c r="L40" s="81">
        <v>0.48896606436000001</v>
      </c>
      <c r="M40" s="92"/>
      <c r="N40" s="92"/>
      <c r="O40" s="92"/>
    </row>
    <row r="41" spans="1:15" ht="12.75" outlineLevel="3" x14ac:dyDescent="0.2">
      <c r="A41" s="60" t="s">
        <v>143</v>
      </c>
      <c r="B41" s="81">
        <v>0.27345865032</v>
      </c>
      <c r="C41" s="81">
        <v>0.20509398774000001</v>
      </c>
      <c r="D41" s="81">
        <v>6.8364662579999999E-2</v>
      </c>
      <c r="E41" s="81">
        <v>6.8364662579999999E-2</v>
      </c>
      <c r="F41" s="81">
        <v>6.8364662579999999E-2</v>
      </c>
      <c r="G41" s="81">
        <v>6.8364662579999999E-2</v>
      </c>
      <c r="H41" s="81">
        <v>6.8364662579999999E-2</v>
      </c>
      <c r="I41" s="81">
        <v>6.8364662579999999E-2</v>
      </c>
      <c r="J41" s="81">
        <v>6.8364662579999999E-2</v>
      </c>
      <c r="K41" s="81">
        <v>6.8364662579999999E-2</v>
      </c>
      <c r="L41" s="81">
        <v>6.8745720580000003E-2</v>
      </c>
      <c r="M41" s="92"/>
      <c r="N41" s="92"/>
      <c r="O41" s="92"/>
    </row>
    <row r="42" spans="1:15" ht="12.75" outlineLevel="3" x14ac:dyDescent="0.2">
      <c r="A42" s="60" t="s">
        <v>131</v>
      </c>
      <c r="B42" s="81">
        <v>0.49222557056999999</v>
      </c>
      <c r="C42" s="81">
        <v>0.49222557056999999</v>
      </c>
      <c r="D42" s="81">
        <v>0.49222557056999999</v>
      </c>
      <c r="E42" s="81">
        <v>0.49222557056999999</v>
      </c>
      <c r="F42" s="81">
        <v>0.42386090798999998</v>
      </c>
      <c r="G42" s="81">
        <v>0.42386090798999998</v>
      </c>
      <c r="H42" s="81">
        <v>0.35549624541000002</v>
      </c>
      <c r="I42" s="81">
        <v>0.35549624541000002</v>
      </c>
      <c r="J42" s="81">
        <v>0.35549624541000002</v>
      </c>
      <c r="K42" s="81">
        <v>0.35549624541000002</v>
      </c>
      <c r="L42" s="81">
        <v>0.35747774701000001</v>
      </c>
      <c r="M42" s="92"/>
      <c r="N42" s="92"/>
      <c r="O42" s="92"/>
    </row>
    <row r="43" spans="1:15" ht="12.75" outlineLevel="2" x14ac:dyDescent="0.2">
      <c r="A43" s="156" t="s">
        <v>105</v>
      </c>
      <c r="B43" s="143">
        <f t="shared" ref="B43:L43" si="4">SUM(B$44:B$44)</f>
        <v>4.7015275199999998E-2</v>
      </c>
      <c r="C43" s="143">
        <f t="shared" si="4"/>
        <v>4.7015275199999998E-2</v>
      </c>
      <c r="D43" s="143">
        <f t="shared" si="4"/>
        <v>4.7015275199999998E-2</v>
      </c>
      <c r="E43" s="143">
        <f t="shared" si="4"/>
        <v>4.6111135290000001E-2</v>
      </c>
      <c r="F43" s="143">
        <f t="shared" si="4"/>
        <v>4.6111135290000001E-2</v>
      </c>
      <c r="G43" s="143">
        <f t="shared" si="4"/>
        <v>4.6111135290000001E-2</v>
      </c>
      <c r="H43" s="143">
        <f t="shared" si="4"/>
        <v>4.5206995389999997E-2</v>
      </c>
      <c r="I43" s="143">
        <f t="shared" si="4"/>
        <v>4.5206995389999997E-2</v>
      </c>
      <c r="J43" s="143">
        <f t="shared" si="4"/>
        <v>4.5206995389999997E-2</v>
      </c>
      <c r="K43" s="143">
        <f t="shared" si="4"/>
        <v>4.5206995389999997E-2</v>
      </c>
      <c r="L43" s="143">
        <f t="shared" si="4"/>
        <v>4.45497953E-2</v>
      </c>
      <c r="M43" s="92"/>
      <c r="N43" s="92"/>
      <c r="O43" s="92"/>
    </row>
    <row r="44" spans="1:15" ht="12.75" outlineLevel="3" x14ac:dyDescent="0.2">
      <c r="A44" s="60" t="s">
        <v>147</v>
      </c>
      <c r="B44" s="81">
        <v>4.7015275199999998E-2</v>
      </c>
      <c r="C44" s="81">
        <v>4.7015275199999998E-2</v>
      </c>
      <c r="D44" s="81">
        <v>4.7015275199999998E-2</v>
      </c>
      <c r="E44" s="81">
        <v>4.6111135290000001E-2</v>
      </c>
      <c r="F44" s="81">
        <v>4.6111135290000001E-2</v>
      </c>
      <c r="G44" s="81">
        <v>4.6111135290000001E-2</v>
      </c>
      <c r="H44" s="81">
        <v>4.5206995389999997E-2</v>
      </c>
      <c r="I44" s="81">
        <v>4.5206995389999997E-2</v>
      </c>
      <c r="J44" s="81">
        <v>4.5206995389999997E-2</v>
      </c>
      <c r="K44" s="81">
        <v>4.5206995389999997E-2</v>
      </c>
      <c r="L44" s="81">
        <v>4.45497953E-2</v>
      </c>
      <c r="M44" s="92"/>
      <c r="N44" s="92"/>
      <c r="O44" s="92"/>
    </row>
    <row r="45" spans="1:15" ht="15" outlineLevel="1" x14ac:dyDescent="0.25">
      <c r="A45" s="134" t="s">
        <v>55</v>
      </c>
      <c r="B45" s="91">
        <f t="shared" ref="B45:L45" si="5">B$46+B$52+B$60</f>
        <v>1.9743148852600001</v>
      </c>
      <c r="C45" s="91">
        <f t="shared" si="5"/>
        <v>1.96858107561</v>
      </c>
      <c r="D45" s="91">
        <f t="shared" si="5"/>
        <v>1.9536120649199997</v>
      </c>
      <c r="E45" s="91">
        <f t="shared" si="5"/>
        <v>1.89561799146</v>
      </c>
      <c r="F45" s="91">
        <f t="shared" si="5"/>
        <v>1.88192627426</v>
      </c>
      <c r="G45" s="91">
        <f t="shared" si="5"/>
        <v>1.9045594697800001</v>
      </c>
      <c r="H45" s="91">
        <f t="shared" si="5"/>
        <v>1.9484010624299999</v>
      </c>
      <c r="I45" s="91">
        <f t="shared" si="5"/>
        <v>1.9320921176299999</v>
      </c>
      <c r="J45" s="91">
        <f t="shared" si="5"/>
        <v>1.9536059937800001</v>
      </c>
      <c r="K45" s="91">
        <f t="shared" si="5"/>
        <v>1.9509555704400001</v>
      </c>
      <c r="L45" s="91">
        <f t="shared" si="5"/>
        <v>1.9041744171000001</v>
      </c>
      <c r="M45" s="92"/>
      <c r="N45" s="92"/>
      <c r="O45" s="92"/>
    </row>
    <row r="46" spans="1:15" ht="12.75" outlineLevel="2" x14ac:dyDescent="0.2">
      <c r="A46" s="156" t="s">
        <v>171</v>
      </c>
      <c r="B46" s="143">
        <f t="shared" ref="B46:L46" si="6">SUM(B$47:B$51)</f>
        <v>0.32397785532000001</v>
      </c>
      <c r="C46" s="143">
        <f t="shared" si="6"/>
        <v>0.32397785532000001</v>
      </c>
      <c r="D46" s="143">
        <f t="shared" si="6"/>
        <v>0.32397785532000001</v>
      </c>
      <c r="E46" s="143">
        <f t="shared" si="6"/>
        <v>0.32397785532000001</v>
      </c>
      <c r="F46" s="143">
        <f t="shared" si="6"/>
        <v>0.32397785532000001</v>
      </c>
      <c r="G46" s="143">
        <f t="shared" si="6"/>
        <v>0.32397785532000001</v>
      </c>
      <c r="H46" s="143">
        <f t="shared" si="6"/>
        <v>0.32397785532000001</v>
      </c>
      <c r="I46" s="143">
        <f t="shared" si="6"/>
        <v>0.24542945586999998</v>
      </c>
      <c r="J46" s="143">
        <f t="shared" si="6"/>
        <v>0.24542945586999998</v>
      </c>
      <c r="K46" s="143">
        <f t="shared" si="6"/>
        <v>0.24542945586999998</v>
      </c>
      <c r="L46" s="143">
        <f t="shared" si="6"/>
        <v>0.24679745584999999</v>
      </c>
      <c r="M46" s="92"/>
      <c r="N46" s="92"/>
      <c r="O46" s="92"/>
    </row>
    <row r="47" spans="1:15" ht="12.75" outlineLevel="3" x14ac:dyDescent="0.2">
      <c r="A47" s="60" t="s">
        <v>74</v>
      </c>
      <c r="B47" s="81">
        <v>9.5026880990000007E-2</v>
      </c>
      <c r="C47" s="81">
        <v>9.5026880990000007E-2</v>
      </c>
      <c r="D47" s="81">
        <v>9.5026880990000007E-2</v>
      </c>
      <c r="E47" s="81">
        <v>9.5026880990000007E-2</v>
      </c>
      <c r="F47" s="81">
        <v>9.5026880990000007E-2</v>
      </c>
      <c r="G47" s="81">
        <v>9.5026880990000007E-2</v>
      </c>
      <c r="H47" s="81">
        <v>9.5026880990000007E-2</v>
      </c>
      <c r="I47" s="81">
        <v>9.5026880990000007E-2</v>
      </c>
      <c r="J47" s="81">
        <v>9.5026880990000007E-2</v>
      </c>
      <c r="K47" s="81">
        <v>9.5026880990000007E-2</v>
      </c>
      <c r="L47" s="81">
        <v>9.5556551599999998E-2</v>
      </c>
      <c r="M47" s="92"/>
      <c r="N47" s="92"/>
      <c r="O47" s="92"/>
    </row>
    <row r="48" spans="1:15" ht="12.75" outlineLevel="3" x14ac:dyDescent="0.2">
      <c r="A48" s="60" t="s">
        <v>172</v>
      </c>
      <c r="B48" s="81">
        <v>7.854839945E-2</v>
      </c>
      <c r="C48" s="81">
        <v>7.854839945E-2</v>
      </c>
      <c r="D48" s="81">
        <v>7.854839945E-2</v>
      </c>
      <c r="E48" s="81">
        <v>7.854839945E-2</v>
      </c>
      <c r="F48" s="81">
        <v>7.854839945E-2</v>
      </c>
      <c r="G48" s="81">
        <v>7.854839945E-2</v>
      </c>
      <c r="H48" s="81">
        <v>7.854839945E-2</v>
      </c>
      <c r="I48" s="81">
        <v>0</v>
      </c>
      <c r="J48" s="81">
        <v>0</v>
      </c>
      <c r="K48" s="81">
        <v>0</v>
      </c>
      <c r="L48" s="81">
        <v>0</v>
      </c>
      <c r="M48" s="92"/>
      <c r="N48" s="92"/>
      <c r="O48" s="92"/>
    </row>
    <row r="49" spans="1:15" ht="12.75" outlineLevel="3" x14ac:dyDescent="0.2">
      <c r="A49" s="60" t="s">
        <v>87</v>
      </c>
      <c r="B49" s="81">
        <v>9.5710527609999999E-2</v>
      </c>
      <c r="C49" s="81">
        <v>9.5710527609999999E-2</v>
      </c>
      <c r="D49" s="81">
        <v>9.5710527609999999E-2</v>
      </c>
      <c r="E49" s="81">
        <v>9.5710527609999999E-2</v>
      </c>
      <c r="F49" s="81">
        <v>9.5710527609999999E-2</v>
      </c>
      <c r="G49" s="81">
        <v>9.5710527609999999E-2</v>
      </c>
      <c r="H49" s="81">
        <v>9.5710527609999999E-2</v>
      </c>
      <c r="I49" s="81">
        <v>9.5710527609999999E-2</v>
      </c>
      <c r="J49" s="81">
        <v>9.5710527609999999E-2</v>
      </c>
      <c r="K49" s="81">
        <v>9.5710527609999999E-2</v>
      </c>
      <c r="L49" s="81">
        <v>9.6244008810000004E-2</v>
      </c>
      <c r="M49" s="92"/>
      <c r="N49" s="92"/>
      <c r="O49" s="92"/>
    </row>
    <row r="50" spans="1:15" ht="12.75" outlineLevel="3" x14ac:dyDescent="0.2">
      <c r="A50" s="60" t="s">
        <v>16</v>
      </c>
      <c r="B50" s="81">
        <v>5.4691730059999999E-2</v>
      </c>
      <c r="C50" s="81">
        <v>5.4691730059999999E-2</v>
      </c>
      <c r="D50" s="81">
        <v>5.4691730059999999E-2</v>
      </c>
      <c r="E50" s="81">
        <v>5.4691730059999999E-2</v>
      </c>
      <c r="F50" s="81">
        <v>5.4691730059999999E-2</v>
      </c>
      <c r="G50" s="81">
        <v>5.4691730059999999E-2</v>
      </c>
      <c r="H50" s="81">
        <v>5.4691730059999999E-2</v>
      </c>
      <c r="I50" s="81">
        <v>5.4691730059999999E-2</v>
      </c>
      <c r="J50" s="81">
        <v>5.4691730059999999E-2</v>
      </c>
      <c r="K50" s="81">
        <v>5.4691730059999999E-2</v>
      </c>
      <c r="L50" s="81">
        <v>5.4996576460000002E-2</v>
      </c>
      <c r="M50" s="92"/>
      <c r="N50" s="92"/>
      <c r="O50" s="92"/>
    </row>
    <row r="51" spans="1:15" ht="12.75" outlineLevel="3" x14ac:dyDescent="0.2">
      <c r="A51" s="60" t="s">
        <v>120</v>
      </c>
      <c r="B51" s="81">
        <v>3.1721000000000002E-7</v>
      </c>
      <c r="C51" s="81">
        <v>3.1721000000000002E-7</v>
      </c>
      <c r="D51" s="81">
        <v>3.1721000000000002E-7</v>
      </c>
      <c r="E51" s="81">
        <v>3.1721000000000002E-7</v>
      </c>
      <c r="F51" s="81">
        <v>3.1721000000000002E-7</v>
      </c>
      <c r="G51" s="81">
        <v>3.1721000000000002E-7</v>
      </c>
      <c r="H51" s="81">
        <v>3.1721000000000002E-7</v>
      </c>
      <c r="I51" s="81">
        <v>3.1721000000000002E-7</v>
      </c>
      <c r="J51" s="81">
        <v>3.1721000000000002E-7</v>
      </c>
      <c r="K51" s="81">
        <v>3.1721000000000002E-7</v>
      </c>
      <c r="L51" s="81">
        <v>3.1898000000000001E-7</v>
      </c>
      <c r="M51" s="92"/>
      <c r="N51" s="92"/>
      <c r="O51" s="92"/>
    </row>
    <row r="52" spans="1:15" ht="12.75" outlineLevel="2" x14ac:dyDescent="0.2">
      <c r="A52" s="156" t="s">
        <v>105</v>
      </c>
      <c r="B52" s="143">
        <f t="shared" ref="B52:L52" si="7">SUM(B$53:B$59)</f>
        <v>1.65031092421</v>
      </c>
      <c r="C52" s="143">
        <f t="shared" si="7"/>
        <v>1.6445771145600001</v>
      </c>
      <c r="D52" s="143">
        <f t="shared" si="7"/>
        <v>1.6296081038699999</v>
      </c>
      <c r="E52" s="143">
        <f t="shared" si="7"/>
        <v>1.5716140304100001</v>
      </c>
      <c r="F52" s="143">
        <f t="shared" si="7"/>
        <v>1.5579223132100002</v>
      </c>
      <c r="G52" s="143">
        <f t="shared" si="7"/>
        <v>1.5805555087300001</v>
      </c>
      <c r="H52" s="143">
        <f t="shared" si="7"/>
        <v>1.62439710138</v>
      </c>
      <c r="I52" s="143">
        <f t="shared" si="7"/>
        <v>1.6866365560299998</v>
      </c>
      <c r="J52" s="143">
        <f t="shared" si="7"/>
        <v>1.7081504321800001</v>
      </c>
      <c r="K52" s="143">
        <f t="shared" si="7"/>
        <v>1.7055000088400001</v>
      </c>
      <c r="L52" s="143">
        <f t="shared" si="7"/>
        <v>1.6573507100100002</v>
      </c>
      <c r="M52" s="92"/>
      <c r="N52" s="92"/>
      <c r="O52" s="92"/>
    </row>
    <row r="53" spans="1:15" ht="12.75" outlineLevel="3" x14ac:dyDescent="0.2">
      <c r="A53" s="60" t="s">
        <v>19</v>
      </c>
      <c r="B53" s="81">
        <v>0.11713829667</v>
      </c>
      <c r="C53" s="81">
        <v>0.1149432017</v>
      </c>
      <c r="D53" s="81">
        <v>0.11285293067</v>
      </c>
      <c r="E53" s="81">
        <v>0.11076265965</v>
      </c>
      <c r="F53" s="81">
        <v>0.10971395552</v>
      </c>
      <c r="G53" s="81">
        <v>0.10875122666000001</v>
      </c>
      <c r="H53" s="81">
        <v>0.10778849780999999</v>
      </c>
      <c r="I53" s="81">
        <v>0.10674646761000001</v>
      </c>
      <c r="J53" s="81">
        <v>0.10578373874999999</v>
      </c>
      <c r="K53" s="81">
        <v>0.10343212102</v>
      </c>
      <c r="L53" s="81">
        <v>0.10130096095</v>
      </c>
      <c r="M53" s="92"/>
      <c r="N53" s="92"/>
      <c r="O53" s="92"/>
    </row>
    <row r="54" spans="1:15" ht="12.75" outlineLevel="3" x14ac:dyDescent="0.2">
      <c r="A54" s="60" t="s">
        <v>1</v>
      </c>
      <c r="B54" s="81">
        <v>1.2999999999999999E-2</v>
      </c>
      <c r="C54" s="81">
        <v>1.2999999999999999E-2</v>
      </c>
      <c r="D54" s="81">
        <v>1.2999999999999999E-2</v>
      </c>
      <c r="E54" s="81">
        <v>1.2999999999999999E-2</v>
      </c>
      <c r="F54" s="81">
        <v>1.2999999999999999E-2</v>
      </c>
      <c r="G54" s="81">
        <v>1.2999999999999999E-2</v>
      </c>
      <c r="H54" s="81">
        <v>1.2999999999999999E-2</v>
      </c>
      <c r="I54" s="81">
        <v>1.2999999999999999E-2</v>
      </c>
      <c r="J54" s="81">
        <v>1.2999999999999999E-2</v>
      </c>
      <c r="K54" s="81">
        <v>1.263888889E-2</v>
      </c>
      <c r="L54" s="81">
        <v>1.227777778E-2</v>
      </c>
      <c r="M54" s="92"/>
      <c r="N54" s="92"/>
      <c r="O54" s="92"/>
    </row>
    <row r="55" spans="1:15" ht="12.75" outlineLevel="3" x14ac:dyDescent="0.2">
      <c r="A55" s="60" t="s">
        <v>194</v>
      </c>
      <c r="B55" s="81">
        <v>0.01</v>
      </c>
      <c r="C55" s="81">
        <v>0.01</v>
      </c>
      <c r="D55" s="81">
        <v>0.01</v>
      </c>
      <c r="E55" s="81">
        <v>0.01</v>
      </c>
      <c r="F55" s="81">
        <v>0.01</v>
      </c>
      <c r="G55" s="81">
        <v>0.01</v>
      </c>
      <c r="H55" s="81">
        <v>0.01</v>
      </c>
      <c r="I55" s="81">
        <v>0.01</v>
      </c>
      <c r="J55" s="81">
        <v>0.01</v>
      </c>
      <c r="K55" s="81">
        <v>9.72222222E-3</v>
      </c>
      <c r="L55" s="81">
        <v>9.4444444399999997E-3</v>
      </c>
      <c r="M55" s="92"/>
      <c r="N55" s="92"/>
      <c r="O55" s="92"/>
    </row>
    <row r="56" spans="1:15" ht="12.75" outlineLevel="3" x14ac:dyDescent="0.2">
      <c r="A56" s="60" t="s">
        <v>159</v>
      </c>
      <c r="B56" s="81">
        <v>1.4E-2</v>
      </c>
      <c r="C56" s="81">
        <v>1.4E-2</v>
      </c>
      <c r="D56" s="81">
        <v>1.4E-2</v>
      </c>
      <c r="E56" s="81">
        <v>1.4E-2</v>
      </c>
      <c r="F56" s="81">
        <v>1.4E-2</v>
      </c>
      <c r="G56" s="81">
        <v>1.4E-2</v>
      </c>
      <c r="H56" s="81">
        <v>1.4E-2</v>
      </c>
      <c r="I56" s="81">
        <v>1.4E-2</v>
      </c>
      <c r="J56" s="81">
        <v>1.4E-2</v>
      </c>
      <c r="K56" s="81">
        <v>1.3611111110000001E-2</v>
      </c>
      <c r="L56" s="81">
        <v>1.322222222E-2</v>
      </c>
      <c r="M56" s="92"/>
      <c r="N56" s="92"/>
      <c r="O56" s="92"/>
    </row>
    <row r="57" spans="1:15" ht="12.75" outlineLevel="3" x14ac:dyDescent="0.2">
      <c r="A57" s="60" t="s">
        <v>146</v>
      </c>
      <c r="B57" s="81">
        <v>0.381145081</v>
      </c>
      <c r="C57" s="81">
        <v>0.37938713253</v>
      </c>
      <c r="D57" s="81">
        <v>0.37865465399999998</v>
      </c>
      <c r="E57" s="81">
        <v>0.37792217547000001</v>
      </c>
      <c r="F57" s="81">
        <v>0.37616422701000002</v>
      </c>
      <c r="G57" s="81">
        <v>0.37543174848999999</v>
      </c>
      <c r="H57" s="81">
        <v>0.37469926996000003</v>
      </c>
      <c r="I57" s="81">
        <v>0.37294132148999998</v>
      </c>
      <c r="J57" s="81">
        <v>0.37220884296000001</v>
      </c>
      <c r="K57" s="81">
        <v>0.36707735084999998</v>
      </c>
      <c r="L57" s="81">
        <v>0.36417340564</v>
      </c>
      <c r="M57" s="92"/>
      <c r="N57" s="92"/>
      <c r="O57" s="92"/>
    </row>
    <row r="58" spans="1:15" ht="12.75" outlineLevel="3" x14ac:dyDescent="0.2">
      <c r="A58" s="60" t="s">
        <v>181</v>
      </c>
      <c r="B58" s="81">
        <v>0.33856009715000002</v>
      </c>
      <c r="C58" s="81">
        <v>0.33807393645</v>
      </c>
      <c r="D58" s="81">
        <v>0.33687392613</v>
      </c>
      <c r="E58" s="81">
        <v>0.33646017619000002</v>
      </c>
      <c r="F58" s="81">
        <v>0.33586752734000003</v>
      </c>
      <c r="G58" s="81">
        <v>0.33479288885000003</v>
      </c>
      <c r="H58" s="81">
        <v>0.33424619866999999</v>
      </c>
      <c r="I58" s="81">
        <v>0.33153712773999999</v>
      </c>
      <c r="J58" s="81">
        <v>0.33063778800999999</v>
      </c>
      <c r="K58" s="81">
        <v>0.32499250810000002</v>
      </c>
      <c r="L58" s="81">
        <v>0.32056465560000003</v>
      </c>
      <c r="M58" s="92"/>
      <c r="N58" s="92"/>
      <c r="O58" s="92"/>
    </row>
    <row r="59" spans="1:15" ht="12.75" outlineLevel="3" x14ac:dyDescent="0.2">
      <c r="A59" s="60" t="s">
        <v>116</v>
      </c>
      <c r="B59" s="81">
        <v>0.77646744939000001</v>
      </c>
      <c r="C59" s="81">
        <v>0.77517284387999996</v>
      </c>
      <c r="D59" s="81">
        <v>0.76422659306999996</v>
      </c>
      <c r="E59" s="81">
        <v>0.70946901910000004</v>
      </c>
      <c r="F59" s="81">
        <v>0.69917660333999998</v>
      </c>
      <c r="G59" s="81">
        <v>0.72457964473000003</v>
      </c>
      <c r="H59" s="81">
        <v>0.77066313494000005</v>
      </c>
      <c r="I59" s="81">
        <v>0.83841163918999995</v>
      </c>
      <c r="J59" s="81">
        <v>0.86252006246000001</v>
      </c>
      <c r="K59" s="81">
        <v>0.87402580664999996</v>
      </c>
      <c r="L59" s="81">
        <v>0.83636724338000001</v>
      </c>
      <c r="M59" s="92"/>
      <c r="N59" s="92"/>
      <c r="O59" s="92"/>
    </row>
    <row r="60" spans="1:15" ht="12.75" outlineLevel="2" x14ac:dyDescent="0.2">
      <c r="A60" s="156" t="s">
        <v>187</v>
      </c>
      <c r="B60" s="143">
        <f t="shared" ref="B60:L60" si="8">SUM(B$61:B$61)</f>
        <v>2.6105729999999998E-5</v>
      </c>
      <c r="C60" s="143">
        <f t="shared" si="8"/>
        <v>2.6105729999999998E-5</v>
      </c>
      <c r="D60" s="143">
        <f t="shared" si="8"/>
        <v>2.6105729999999998E-5</v>
      </c>
      <c r="E60" s="143">
        <f t="shared" si="8"/>
        <v>2.6105729999999998E-5</v>
      </c>
      <c r="F60" s="143">
        <f t="shared" si="8"/>
        <v>2.6105729999999998E-5</v>
      </c>
      <c r="G60" s="143">
        <f t="shared" si="8"/>
        <v>2.6105729999999998E-5</v>
      </c>
      <c r="H60" s="143">
        <f t="shared" si="8"/>
        <v>2.6105729999999998E-5</v>
      </c>
      <c r="I60" s="143">
        <f t="shared" si="8"/>
        <v>2.6105729999999998E-5</v>
      </c>
      <c r="J60" s="143">
        <f t="shared" si="8"/>
        <v>2.6105729999999998E-5</v>
      </c>
      <c r="K60" s="143">
        <f t="shared" si="8"/>
        <v>2.6105729999999998E-5</v>
      </c>
      <c r="L60" s="143">
        <f t="shared" si="8"/>
        <v>2.625124E-5</v>
      </c>
      <c r="M60" s="92"/>
      <c r="N60" s="92"/>
      <c r="O60" s="92"/>
    </row>
    <row r="61" spans="1:15" ht="12.75" outlineLevel="3" x14ac:dyDescent="0.2">
      <c r="A61" s="60" t="s">
        <v>48</v>
      </c>
      <c r="B61" s="81">
        <v>2.6105729999999998E-5</v>
      </c>
      <c r="C61" s="81">
        <v>2.6105729999999998E-5</v>
      </c>
      <c r="D61" s="81">
        <v>2.6105729999999998E-5</v>
      </c>
      <c r="E61" s="81">
        <v>2.6105729999999998E-5</v>
      </c>
      <c r="F61" s="81">
        <v>2.6105729999999998E-5</v>
      </c>
      <c r="G61" s="81">
        <v>2.6105729999999998E-5</v>
      </c>
      <c r="H61" s="81">
        <v>2.6105729999999998E-5</v>
      </c>
      <c r="I61" s="81">
        <v>2.6105729999999998E-5</v>
      </c>
      <c r="J61" s="81">
        <v>2.6105729999999998E-5</v>
      </c>
      <c r="K61" s="81">
        <v>2.6105729999999998E-5</v>
      </c>
      <c r="L61" s="81">
        <v>2.625124E-5</v>
      </c>
      <c r="M61" s="92"/>
      <c r="N61" s="92"/>
      <c r="O61" s="92"/>
    </row>
    <row r="62" spans="1:15" ht="15" x14ac:dyDescent="0.25">
      <c r="A62" s="237" t="s">
        <v>170</v>
      </c>
      <c r="B62" s="139">
        <f t="shared" ref="B62:L62" si="9">B$63+B$99</f>
        <v>71.470110258870008</v>
      </c>
      <c r="C62" s="139">
        <f t="shared" si="9"/>
        <v>75.85727185718001</v>
      </c>
      <c r="D62" s="139">
        <f t="shared" si="9"/>
        <v>74.952943181310005</v>
      </c>
      <c r="E62" s="139">
        <f t="shared" si="9"/>
        <v>78.551040718500005</v>
      </c>
      <c r="F62" s="139">
        <f t="shared" si="9"/>
        <v>83.166802705059993</v>
      </c>
      <c r="G62" s="139">
        <f t="shared" si="9"/>
        <v>83.981913062459995</v>
      </c>
      <c r="H62" s="139">
        <f t="shared" si="9"/>
        <v>87.183042386589989</v>
      </c>
      <c r="I62" s="139">
        <f t="shared" si="9"/>
        <v>90.766028249080009</v>
      </c>
      <c r="J62" s="139">
        <f t="shared" si="9"/>
        <v>91.716724779460009</v>
      </c>
      <c r="K62" s="139">
        <f t="shared" si="9"/>
        <v>91.177394838789994</v>
      </c>
      <c r="L62" s="139">
        <f t="shared" si="9"/>
        <v>92.773108527830004</v>
      </c>
      <c r="M62" s="92"/>
      <c r="N62" s="92"/>
      <c r="O62" s="92"/>
    </row>
    <row r="63" spans="1:15" ht="15" outlineLevel="1" x14ac:dyDescent="0.25">
      <c r="A63" s="134" t="s">
        <v>155</v>
      </c>
      <c r="B63" s="91">
        <f t="shared" ref="B63:L63" si="10">B$64+B$72+B$83+B$89+B$97</f>
        <v>63.591260792390003</v>
      </c>
      <c r="C63" s="91">
        <f t="shared" si="10"/>
        <v>67.565817643460008</v>
      </c>
      <c r="D63" s="91">
        <f t="shared" si="10"/>
        <v>67.01175748755</v>
      </c>
      <c r="E63" s="91">
        <f t="shared" si="10"/>
        <v>71.110539751760001</v>
      </c>
      <c r="F63" s="91">
        <f t="shared" si="10"/>
        <v>75.792657993719999</v>
      </c>
      <c r="G63" s="91">
        <f t="shared" si="10"/>
        <v>76.687459705539993</v>
      </c>
      <c r="H63" s="91">
        <f t="shared" si="10"/>
        <v>79.891845495819993</v>
      </c>
      <c r="I63" s="91">
        <f t="shared" si="10"/>
        <v>83.414051730410009</v>
      </c>
      <c r="J63" s="91">
        <f t="shared" si="10"/>
        <v>84.308694389280006</v>
      </c>
      <c r="K63" s="91">
        <f t="shared" si="10"/>
        <v>84.208942139969992</v>
      </c>
      <c r="L63" s="91">
        <f t="shared" si="10"/>
        <v>85.875061218029998</v>
      </c>
      <c r="M63" s="92"/>
      <c r="N63" s="92"/>
      <c r="O63" s="92"/>
    </row>
    <row r="64" spans="1:15" ht="12.75" outlineLevel="2" x14ac:dyDescent="0.2">
      <c r="A64" s="156" t="s">
        <v>46</v>
      </c>
      <c r="B64" s="143">
        <f t="shared" ref="B64:L64" si="11">SUM(B$65:B$71)</f>
        <v>30.08746323786</v>
      </c>
      <c r="C64" s="143">
        <f t="shared" si="11"/>
        <v>33.811955968330004</v>
      </c>
      <c r="D64" s="143">
        <f t="shared" si="11"/>
        <v>33.609588844679998</v>
      </c>
      <c r="E64" s="143">
        <f t="shared" si="11"/>
        <v>35.697829301900001</v>
      </c>
      <c r="F64" s="143">
        <f t="shared" si="11"/>
        <v>40.316798395329997</v>
      </c>
      <c r="G64" s="143">
        <f t="shared" si="11"/>
        <v>41.46451312096</v>
      </c>
      <c r="H64" s="143">
        <f t="shared" si="11"/>
        <v>44.537899903850004</v>
      </c>
      <c r="I64" s="143">
        <f t="shared" si="11"/>
        <v>47.936267187399999</v>
      </c>
      <c r="J64" s="143">
        <f t="shared" si="11"/>
        <v>49.09446292498</v>
      </c>
      <c r="K64" s="143">
        <f t="shared" si="11"/>
        <v>49.224789089429997</v>
      </c>
      <c r="L64" s="143">
        <f t="shared" si="11"/>
        <v>50.938053092079997</v>
      </c>
      <c r="M64" s="92"/>
      <c r="N64" s="92"/>
      <c r="O64" s="92"/>
    </row>
    <row r="65" spans="1:15" ht="12.75" outlineLevel="3" x14ac:dyDescent="0.2">
      <c r="A65" s="60" t="s">
        <v>80</v>
      </c>
      <c r="B65" s="81">
        <v>7.7583875149999995E-2</v>
      </c>
      <c r="C65" s="81">
        <v>7.7583875149999995E-2</v>
      </c>
      <c r="D65" s="81">
        <v>7.7583875149999995E-2</v>
      </c>
      <c r="E65" s="81">
        <v>7.8546527069999997E-2</v>
      </c>
      <c r="F65" s="81">
        <v>7.8679158210000003E-2</v>
      </c>
      <c r="G65" s="81">
        <v>7.8701372729999997E-2</v>
      </c>
      <c r="H65" s="81">
        <v>8.2518965560000004E-2</v>
      </c>
      <c r="I65" s="81">
        <v>8.3753810509999999E-2</v>
      </c>
      <c r="J65" s="81">
        <v>0.10103541671000001</v>
      </c>
      <c r="K65" s="81">
        <v>0.1072217191</v>
      </c>
      <c r="L65" s="81">
        <v>0.10731256371</v>
      </c>
      <c r="M65" s="92"/>
      <c r="N65" s="92"/>
      <c r="O65" s="92"/>
    </row>
    <row r="66" spans="1:15" ht="12.75" outlineLevel="3" x14ac:dyDescent="0.2">
      <c r="A66" s="60" t="s">
        <v>102</v>
      </c>
      <c r="B66" s="81">
        <v>0.25855498448999997</v>
      </c>
      <c r="C66" s="81">
        <v>0.26469642044000002</v>
      </c>
      <c r="D66" s="81">
        <v>0.25650359453999999</v>
      </c>
      <c r="E66" s="81">
        <v>0.26322996892</v>
      </c>
      <c r="F66" s="81">
        <v>0.25878024993999998</v>
      </c>
      <c r="G66" s="81">
        <v>0.22422599761000001</v>
      </c>
      <c r="H66" s="81">
        <v>0.22453394226000001</v>
      </c>
      <c r="I66" s="81">
        <v>0.22598104181000001</v>
      </c>
      <c r="J66" s="81">
        <v>0.22335347277000001</v>
      </c>
      <c r="K66" s="81">
        <v>0.21540019773999999</v>
      </c>
      <c r="L66" s="81">
        <v>0.21593114848</v>
      </c>
      <c r="M66" s="92"/>
      <c r="N66" s="92"/>
      <c r="O66" s="92"/>
    </row>
    <row r="67" spans="1:15" ht="12.75" outlineLevel="3" x14ac:dyDescent="0.2">
      <c r="A67" s="60" t="s">
        <v>101</v>
      </c>
      <c r="B67" s="81">
        <v>2.6833592883700002</v>
      </c>
      <c r="C67" s="81">
        <v>2.74709690779</v>
      </c>
      <c r="D67" s="81">
        <v>2.6483902983099998</v>
      </c>
      <c r="E67" s="81">
        <v>2.72778590846</v>
      </c>
      <c r="F67" s="81">
        <v>2.7643143476400001</v>
      </c>
      <c r="G67" s="81">
        <v>2.67740714415</v>
      </c>
      <c r="H67" s="81">
        <v>2.72585154209</v>
      </c>
      <c r="I67" s="81">
        <v>2.7434193917699998</v>
      </c>
      <c r="J67" s="81">
        <v>2.7280643409800001</v>
      </c>
      <c r="K67" s="81">
        <v>2.6424794552800002</v>
      </c>
      <c r="L67" s="81">
        <v>2.6556458412100001</v>
      </c>
      <c r="M67" s="92"/>
      <c r="N67" s="92"/>
      <c r="O67" s="92"/>
    </row>
    <row r="68" spans="1:15" ht="12.75" outlineLevel="3" x14ac:dyDescent="0.2">
      <c r="A68" s="60" t="s">
        <v>27</v>
      </c>
      <c r="B68" s="81">
        <v>12.366377438580001</v>
      </c>
      <c r="C68" s="81">
        <v>15.93146256626</v>
      </c>
      <c r="D68" s="81">
        <v>15.42598595514</v>
      </c>
      <c r="E68" s="81">
        <v>17.525284861860001</v>
      </c>
      <c r="F68" s="81">
        <v>19.429095480809998</v>
      </c>
      <c r="G68" s="81">
        <v>20.527026520010001</v>
      </c>
      <c r="H68" s="81">
        <v>22.54426929109</v>
      </c>
      <c r="I68" s="81">
        <v>24.340916086509999</v>
      </c>
      <c r="J68" s="81">
        <v>25.690045093329999</v>
      </c>
      <c r="K68" s="81">
        <v>26.47349018013</v>
      </c>
      <c r="L68" s="81">
        <v>28.217243736570001</v>
      </c>
      <c r="M68" s="92"/>
      <c r="N68" s="92"/>
      <c r="O68" s="92"/>
    </row>
    <row r="69" spans="1:15" ht="12.75" outlineLevel="3" x14ac:dyDescent="0.2">
      <c r="A69" s="60" t="s">
        <v>45</v>
      </c>
      <c r="B69" s="81">
        <v>8.2985369566399996</v>
      </c>
      <c r="C69" s="81">
        <v>8.3032454511800005</v>
      </c>
      <c r="D69" s="81">
        <v>8.8079932740199993</v>
      </c>
      <c r="E69" s="81">
        <v>8.8453542261900004</v>
      </c>
      <c r="F69" s="81">
        <v>8.8100529100900005</v>
      </c>
      <c r="G69" s="81">
        <v>9.1115348797299998</v>
      </c>
      <c r="H69" s="81">
        <v>9.2146485044999995</v>
      </c>
      <c r="I69" s="81">
        <v>10.6986414301</v>
      </c>
      <c r="J69" s="81">
        <v>10.603672524429999</v>
      </c>
      <c r="K69" s="81">
        <v>10.60434442185</v>
      </c>
      <c r="L69" s="81">
        <v>10.56589898893</v>
      </c>
      <c r="M69" s="92"/>
      <c r="N69" s="92"/>
      <c r="O69" s="92"/>
    </row>
    <row r="70" spans="1:15" ht="12.75" outlineLevel="3" x14ac:dyDescent="0.2">
      <c r="A70" s="60" t="s">
        <v>43</v>
      </c>
      <c r="B70" s="81">
        <v>6.4009203970500002</v>
      </c>
      <c r="C70" s="81">
        <v>6.4856898491399999</v>
      </c>
      <c r="D70" s="81">
        <v>6.3910201451299997</v>
      </c>
      <c r="E70" s="81">
        <v>6.25545210675</v>
      </c>
      <c r="F70" s="81">
        <v>8.9736696506300007</v>
      </c>
      <c r="G70" s="81">
        <v>8.8434689046300008</v>
      </c>
      <c r="H70" s="81">
        <v>9.7438899563299994</v>
      </c>
      <c r="I70" s="81">
        <v>9.8381180777800008</v>
      </c>
      <c r="J70" s="81">
        <v>9.7429179500000007</v>
      </c>
      <c r="K70" s="81">
        <v>9.1768938857299993</v>
      </c>
      <c r="L70" s="81">
        <v>9.1710328936100005</v>
      </c>
      <c r="M70" s="92"/>
      <c r="N70" s="92"/>
      <c r="O70" s="92"/>
    </row>
    <row r="71" spans="1:15" ht="12.75" outlineLevel="3" x14ac:dyDescent="0.2">
      <c r="A71" s="60" t="s">
        <v>107</v>
      </c>
      <c r="B71" s="81">
        <v>2.13029758E-3</v>
      </c>
      <c r="C71" s="81">
        <v>2.1808983699999999E-3</v>
      </c>
      <c r="D71" s="81">
        <v>2.1117023900000002E-3</v>
      </c>
      <c r="E71" s="81">
        <v>2.1757026499999998E-3</v>
      </c>
      <c r="F71" s="81">
        <v>2.2065980100000001E-3</v>
      </c>
      <c r="G71" s="81">
        <v>2.1483021E-3</v>
      </c>
      <c r="H71" s="81">
        <v>2.1877020200000001E-3</v>
      </c>
      <c r="I71" s="81">
        <v>5.4373489199999996E-3</v>
      </c>
      <c r="J71" s="81">
        <v>5.3741267600000003E-3</v>
      </c>
      <c r="K71" s="81">
        <v>4.9592296000000001E-3</v>
      </c>
      <c r="L71" s="81">
        <v>4.9879195699999998E-3</v>
      </c>
      <c r="M71" s="92"/>
      <c r="N71" s="92"/>
      <c r="O71" s="92"/>
    </row>
    <row r="72" spans="1:15" ht="12.75" outlineLevel="2" x14ac:dyDescent="0.2">
      <c r="A72" s="156" t="s">
        <v>100</v>
      </c>
      <c r="B72" s="143">
        <f t="shared" ref="B72:L72" si="12">SUM(B$73:B$82)</f>
        <v>4.9950167217900008</v>
      </c>
      <c r="C72" s="143">
        <f t="shared" si="12"/>
        <v>5.0933080606700001</v>
      </c>
      <c r="D72" s="143">
        <f t="shared" si="12"/>
        <v>4.9715239221800003</v>
      </c>
      <c r="E72" s="143">
        <f t="shared" si="12"/>
        <v>6.8225393952699998</v>
      </c>
      <c r="F72" s="143">
        <f t="shared" si="12"/>
        <v>6.81986819864</v>
      </c>
      <c r="G72" s="143">
        <f t="shared" si="12"/>
        <v>6.7452902708599991</v>
      </c>
      <c r="H72" s="143">
        <f t="shared" si="12"/>
        <v>6.8287057056</v>
      </c>
      <c r="I72" s="143">
        <f t="shared" si="12"/>
        <v>6.8857390449100011</v>
      </c>
      <c r="J72" s="143">
        <f t="shared" si="12"/>
        <v>6.74200779346</v>
      </c>
      <c r="K72" s="143">
        <f t="shared" si="12"/>
        <v>6.6933904744500001</v>
      </c>
      <c r="L72" s="143">
        <f t="shared" si="12"/>
        <v>6.6243168535499999</v>
      </c>
      <c r="M72" s="92"/>
      <c r="N72" s="92"/>
      <c r="O72" s="92"/>
    </row>
    <row r="73" spans="1:15" ht="12.75" outlineLevel="3" x14ac:dyDescent="0.2">
      <c r="A73" s="60" t="s">
        <v>57</v>
      </c>
      <c r="B73" s="81">
        <v>1.8276825705999999</v>
      </c>
      <c r="C73" s="81">
        <v>1.8560511709900001</v>
      </c>
      <c r="D73" s="81">
        <v>1.8274159484200001</v>
      </c>
      <c r="E73" s="81">
        <v>3.6062153829099999</v>
      </c>
      <c r="F73" s="81">
        <v>3.5866354700900001</v>
      </c>
      <c r="G73" s="81">
        <v>3.59568790852</v>
      </c>
      <c r="H73" s="81">
        <v>3.6742097824700002</v>
      </c>
      <c r="I73" s="81">
        <v>3.6845112432899998</v>
      </c>
      <c r="J73" s="81">
        <v>3.6001724936500001</v>
      </c>
      <c r="K73" s="81">
        <v>3.6190862612000001</v>
      </c>
      <c r="L73" s="81">
        <v>3.5369972115000001</v>
      </c>
      <c r="M73" s="92"/>
      <c r="N73" s="92"/>
      <c r="O73" s="92"/>
    </row>
    <row r="74" spans="1:15" ht="12.75" outlineLevel="3" x14ac:dyDescent="0.2">
      <c r="A74" s="60" t="s">
        <v>10</v>
      </c>
      <c r="B74" s="81">
        <v>0.47501825474999998</v>
      </c>
      <c r="C74" s="81">
        <v>0.48630132548999999</v>
      </c>
      <c r="D74" s="81">
        <v>0.47087186037000001</v>
      </c>
      <c r="E74" s="81">
        <v>0.48200839157000003</v>
      </c>
      <c r="F74" s="81">
        <v>0.49002105623999997</v>
      </c>
      <c r="G74" s="81">
        <v>0.47707523385</v>
      </c>
      <c r="H74" s="81">
        <v>0.48550780123999998</v>
      </c>
      <c r="I74" s="81">
        <v>0.48863685208000002</v>
      </c>
      <c r="J74" s="81">
        <v>0.48410725244000002</v>
      </c>
      <c r="K74" s="81">
        <v>0.46534967451999998</v>
      </c>
      <c r="L74" s="81">
        <v>0.46916444429999998</v>
      </c>
      <c r="M74" s="92"/>
      <c r="N74" s="92"/>
      <c r="O74" s="92"/>
    </row>
    <row r="75" spans="1:15" ht="12.75" outlineLevel="3" x14ac:dyDescent="0.2">
      <c r="A75" s="60" t="s">
        <v>136</v>
      </c>
      <c r="B75" s="81">
        <v>0.58684537884999999</v>
      </c>
      <c r="C75" s="81">
        <v>0.60432438045000003</v>
      </c>
      <c r="D75" s="81">
        <v>0.58998917277999996</v>
      </c>
      <c r="E75" s="81">
        <v>0.60787022558000003</v>
      </c>
      <c r="F75" s="81">
        <v>0.61650208914000004</v>
      </c>
      <c r="G75" s="81">
        <v>0.60021477570000004</v>
      </c>
      <c r="H75" s="81">
        <v>0.61122273197999999</v>
      </c>
      <c r="I75" s="81">
        <v>0.61516200340000005</v>
      </c>
      <c r="J75" s="81">
        <v>0.60800927668000004</v>
      </c>
      <c r="K75" s="81">
        <v>0.58912277754999998</v>
      </c>
      <c r="L75" s="81">
        <v>0.59253095142000001</v>
      </c>
      <c r="M75" s="92"/>
      <c r="N75" s="92"/>
      <c r="O75" s="92"/>
    </row>
    <row r="76" spans="1:15" ht="12.75" outlineLevel="3" x14ac:dyDescent="0.2">
      <c r="A76" s="60" t="s">
        <v>63</v>
      </c>
      <c r="B76" s="81">
        <v>0.21302975776999999</v>
      </c>
      <c r="C76" s="81">
        <v>0.21808983664000001</v>
      </c>
      <c r="D76" s="81">
        <v>0.21117023895000001</v>
      </c>
      <c r="E76" s="81">
        <v>0.2175702652</v>
      </c>
      <c r="F76" s="81">
        <v>0.22065980102999999</v>
      </c>
      <c r="G76" s="81">
        <v>0.21483020952000001</v>
      </c>
      <c r="H76" s="81">
        <v>0.21877020176</v>
      </c>
      <c r="I76" s="81">
        <v>0.22018015456000001</v>
      </c>
      <c r="J76" s="81">
        <v>0.21762003466999999</v>
      </c>
      <c r="K76" s="81">
        <v>0.21086013683999999</v>
      </c>
      <c r="L76" s="81">
        <v>0.21207999801999999</v>
      </c>
      <c r="M76" s="92"/>
      <c r="N76" s="92"/>
      <c r="O76" s="92"/>
    </row>
    <row r="77" spans="1:15" ht="12.75" outlineLevel="3" x14ac:dyDescent="0.2">
      <c r="A77" s="60" t="s">
        <v>113</v>
      </c>
      <c r="B77" s="81">
        <v>0.99791775268000005</v>
      </c>
      <c r="C77" s="81">
        <v>1.0254899988199999</v>
      </c>
      <c r="D77" s="81">
        <v>0.97847895222000003</v>
      </c>
      <c r="E77" s="81">
        <v>1.0060145148199999</v>
      </c>
      <c r="F77" s="81">
        <v>0.99904856454000002</v>
      </c>
      <c r="G77" s="81">
        <v>0.95477283872999996</v>
      </c>
      <c r="H77" s="81">
        <v>0.92435607156999999</v>
      </c>
      <c r="I77" s="81">
        <v>0.95772718810000002</v>
      </c>
      <c r="J77" s="81">
        <v>0.91129966677999996</v>
      </c>
      <c r="K77" s="81">
        <v>0.89317360383</v>
      </c>
      <c r="L77" s="81">
        <v>0.89048715134</v>
      </c>
      <c r="M77" s="92"/>
      <c r="N77" s="92"/>
      <c r="O77" s="92"/>
    </row>
    <row r="78" spans="1:15" ht="12.75" outlineLevel="3" x14ac:dyDescent="0.2">
      <c r="A78" s="60" t="s">
        <v>30</v>
      </c>
      <c r="B78" s="81">
        <v>5.3056445690000002E-2</v>
      </c>
      <c r="C78" s="81">
        <v>5.5865145970000002E-2</v>
      </c>
      <c r="D78" s="81">
        <v>5.4092645510000002E-2</v>
      </c>
      <c r="E78" s="81">
        <v>5.6292255440000001E-2</v>
      </c>
      <c r="F78" s="81">
        <v>5.7091615319999997E-2</v>
      </c>
      <c r="G78" s="81">
        <v>5.8705559400000003E-2</v>
      </c>
      <c r="H78" s="81">
        <v>6.6287523910000007E-2</v>
      </c>
      <c r="I78" s="81">
        <v>6.936687305E-2</v>
      </c>
      <c r="J78" s="81">
        <v>7.3593925840000005E-2</v>
      </c>
      <c r="K78" s="81">
        <v>7.6176775249999995E-2</v>
      </c>
      <c r="L78" s="81">
        <v>8.2343708909999994E-2</v>
      </c>
      <c r="M78" s="92"/>
      <c r="N78" s="92"/>
      <c r="O78" s="92"/>
    </row>
    <row r="79" spans="1:15" ht="12.75" outlineLevel="3" x14ac:dyDescent="0.2">
      <c r="A79" s="60" t="s">
        <v>99</v>
      </c>
      <c r="B79" s="81">
        <v>0.60585586000000002</v>
      </c>
      <c r="C79" s="81">
        <v>0.60585586000000002</v>
      </c>
      <c r="D79" s="81">
        <v>0.60585586000000002</v>
      </c>
      <c r="E79" s="81">
        <v>0.60585586000000002</v>
      </c>
      <c r="F79" s="81">
        <v>0.60585586000000002</v>
      </c>
      <c r="G79" s="81">
        <v>0.60585586000000002</v>
      </c>
      <c r="H79" s="81">
        <v>0.60585586000000002</v>
      </c>
      <c r="I79" s="81">
        <v>0.60585586000000002</v>
      </c>
      <c r="J79" s="81">
        <v>0.60585586000000002</v>
      </c>
      <c r="K79" s="81">
        <v>0.60585586000000002</v>
      </c>
      <c r="L79" s="81">
        <v>0.60585586000000002</v>
      </c>
      <c r="M79" s="92"/>
      <c r="N79" s="92"/>
      <c r="O79" s="92"/>
    </row>
    <row r="80" spans="1:15" ht="12.75" outlineLevel="3" x14ac:dyDescent="0.2">
      <c r="A80" s="60" t="s">
        <v>90</v>
      </c>
      <c r="B80" s="81">
        <v>2.210838918E-2</v>
      </c>
      <c r="C80" s="81">
        <v>2.2767951169999998E-2</v>
      </c>
      <c r="D80" s="81">
        <v>2.2006450479999998E-2</v>
      </c>
      <c r="E80" s="81">
        <v>2.2669680049999998E-2</v>
      </c>
      <c r="F80" s="81">
        <v>2.2921386750000002E-2</v>
      </c>
      <c r="G80" s="81">
        <v>2.2845121119999999E-2</v>
      </c>
      <c r="H80" s="81">
        <v>2.3252976410000001E-2</v>
      </c>
      <c r="I80" s="81">
        <v>2.3646161370000002E-2</v>
      </c>
      <c r="J80" s="81">
        <v>2.325669423E-2</v>
      </c>
      <c r="K80" s="81">
        <v>2.243269392E-2</v>
      </c>
      <c r="L80" s="81">
        <v>2.2304975540000001E-2</v>
      </c>
      <c r="M80" s="92"/>
      <c r="N80" s="92"/>
      <c r="O80" s="92"/>
    </row>
    <row r="81" spans="1:15" ht="12.75" outlineLevel="3" x14ac:dyDescent="0.2">
      <c r="A81" s="60" t="s">
        <v>192</v>
      </c>
      <c r="B81" s="81">
        <v>4.7255449999999998E-4</v>
      </c>
      <c r="C81" s="81">
        <v>4.7255449999999998E-4</v>
      </c>
      <c r="D81" s="81">
        <v>4.7255449999999998E-4</v>
      </c>
      <c r="E81" s="81">
        <v>4.7255449999999998E-4</v>
      </c>
      <c r="F81" s="81">
        <v>4.7255449999999998E-4</v>
      </c>
      <c r="G81" s="81">
        <v>4.7255449999999998E-4</v>
      </c>
      <c r="H81" s="81">
        <v>4.7255449999999998E-4</v>
      </c>
      <c r="I81" s="81">
        <v>4.7255449999999998E-4</v>
      </c>
      <c r="J81" s="81">
        <v>4.7255449999999998E-4</v>
      </c>
      <c r="K81" s="81">
        <v>4.7255449999999998E-4</v>
      </c>
      <c r="L81" s="81">
        <v>4.7255449999999998E-4</v>
      </c>
      <c r="M81" s="92"/>
      <c r="N81" s="92"/>
      <c r="O81" s="92"/>
    </row>
    <row r="82" spans="1:15" ht="12.75" outlineLevel="3" x14ac:dyDescent="0.2">
      <c r="A82" s="60" t="s">
        <v>110</v>
      </c>
      <c r="B82" s="81">
        <v>0.21302975776999999</v>
      </c>
      <c r="C82" s="81">
        <v>0.21808983664000001</v>
      </c>
      <c r="D82" s="81">
        <v>0.21117023895000001</v>
      </c>
      <c r="E82" s="81">
        <v>0.2175702652</v>
      </c>
      <c r="F82" s="81">
        <v>0.22065980102999999</v>
      </c>
      <c r="G82" s="81">
        <v>0.21483020952000001</v>
      </c>
      <c r="H82" s="81">
        <v>0.21877020176</v>
      </c>
      <c r="I82" s="81">
        <v>0.22018015456000001</v>
      </c>
      <c r="J82" s="81">
        <v>0.21762003466999999</v>
      </c>
      <c r="K82" s="81">
        <v>0.21086013683999999</v>
      </c>
      <c r="L82" s="81">
        <v>0.21207999801999999</v>
      </c>
      <c r="M82" s="92"/>
      <c r="N82" s="92"/>
      <c r="O82" s="92"/>
    </row>
    <row r="83" spans="1:15" ht="12.75" outlineLevel="2" x14ac:dyDescent="0.2">
      <c r="A83" s="156" t="s">
        <v>6</v>
      </c>
      <c r="B83" s="143">
        <f t="shared" ref="B83:L83" si="13">SUM(B$84:B$88)</f>
        <v>1.6511306157100001</v>
      </c>
      <c r="C83" s="143">
        <f t="shared" si="13"/>
        <v>1.6903497896699999</v>
      </c>
      <c r="D83" s="143">
        <f t="shared" si="13"/>
        <v>1.6004108700099999</v>
      </c>
      <c r="E83" s="143">
        <f t="shared" si="13"/>
        <v>1.63603223728</v>
      </c>
      <c r="F83" s="143">
        <f t="shared" si="13"/>
        <v>1.6614847513000002</v>
      </c>
      <c r="G83" s="143">
        <f t="shared" si="13"/>
        <v>1.6104177541999998</v>
      </c>
      <c r="H83" s="143">
        <f t="shared" si="13"/>
        <v>1.6054398927899998</v>
      </c>
      <c r="I83" s="143">
        <f t="shared" si="13"/>
        <v>1.6157867976999998</v>
      </c>
      <c r="J83" s="143">
        <f t="shared" si="13"/>
        <v>1.5657818309499998</v>
      </c>
      <c r="K83" s="143">
        <f t="shared" si="13"/>
        <v>1.5076018900600001</v>
      </c>
      <c r="L83" s="143">
        <f t="shared" si="13"/>
        <v>1.5184578481</v>
      </c>
      <c r="M83" s="92"/>
      <c r="N83" s="92"/>
      <c r="O83" s="92"/>
    </row>
    <row r="84" spans="1:15" ht="12.75" outlineLevel="3" x14ac:dyDescent="0.2">
      <c r="A84" s="60" t="s">
        <v>162</v>
      </c>
      <c r="B84" s="81">
        <v>0.30348476916</v>
      </c>
      <c r="C84" s="81">
        <v>0.3106934187</v>
      </c>
      <c r="D84" s="81">
        <v>0.29622064234000001</v>
      </c>
      <c r="E84" s="81">
        <v>0.29231536162999999</v>
      </c>
      <c r="F84" s="81">
        <v>0.29868686093000002</v>
      </c>
      <c r="G84" s="81">
        <v>0.28362349918000002</v>
      </c>
      <c r="H84" s="81">
        <v>0.28130358377999998</v>
      </c>
      <c r="I84" s="81">
        <v>0.28311655818999998</v>
      </c>
      <c r="J84" s="81">
        <v>0.27481620388</v>
      </c>
      <c r="K84" s="81">
        <v>0.25264006059999999</v>
      </c>
      <c r="L84" s="81">
        <v>0.25623585437000002</v>
      </c>
      <c r="M84" s="92"/>
      <c r="N84" s="92"/>
      <c r="O84" s="92"/>
    </row>
    <row r="85" spans="1:15" ht="12.75" outlineLevel="3" x14ac:dyDescent="0.2">
      <c r="A85" s="60" t="s">
        <v>60</v>
      </c>
      <c r="B85" s="81">
        <v>0.69234671275000004</v>
      </c>
      <c r="C85" s="81">
        <v>0.70879196905999997</v>
      </c>
      <c r="D85" s="81">
        <v>0.68630327658000001</v>
      </c>
      <c r="E85" s="81">
        <v>0.70710336191000001</v>
      </c>
      <c r="F85" s="81">
        <v>0.71714435335000004</v>
      </c>
      <c r="G85" s="81">
        <v>0.69819818094999997</v>
      </c>
      <c r="H85" s="81">
        <v>0.71100315573999995</v>
      </c>
      <c r="I85" s="81">
        <v>0.71558550232999996</v>
      </c>
      <c r="J85" s="81">
        <v>0.70726511269000003</v>
      </c>
      <c r="K85" s="81">
        <v>0.68529544468000003</v>
      </c>
      <c r="L85" s="81">
        <v>0.68925999357000001</v>
      </c>
      <c r="M85" s="92"/>
      <c r="N85" s="92"/>
      <c r="O85" s="92"/>
    </row>
    <row r="86" spans="1:15" ht="12.75" outlineLevel="3" x14ac:dyDescent="0.2">
      <c r="A86" s="60" t="s">
        <v>75</v>
      </c>
      <c r="B86" s="81">
        <v>5.4460209999999998E-5</v>
      </c>
      <c r="C86" s="81">
        <v>5.5753790000000001E-5</v>
      </c>
      <c r="D86" s="81">
        <v>5.3984830000000001E-5</v>
      </c>
      <c r="E86" s="81">
        <v>5.562097E-5</v>
      </c>
      <c r="F86" s="81">
        <v>5.6410799999999999E-5</v>
      </c>
      <c r="G86" s="81">
        <v>5.4920480000000002E-5</v>
      </c>
      <c r="H86" s="81">
        <v>5.5927729999999999E-5</v>
      </c>
      <c r="I86" s="81">
        <v>5.628818E-5</v>
      </c>
      <c r="J86" s="81">
        <v>5.5633690000000002E-5</v>
      </c>
      <c r="K86" s="81">
        <v>5.3905549999999998E-5</v>
      </c>
      <c r="L86" s="81">
        <v>5.42174E-5</v>
      </c>
      <c r="M86" s="92"/>
      <c r="N86" s="92"/>
      <c r="O86" s="92"/>
    </row>
    <row r="87" spans="1:15" ht="12.75" outlineLevel="3" x14ac:dyDescent="0.2">
      <c r="A87" s="60" t="s">
        <v>169</v>
      </c>
      <c r="B87" s="81">
        <v>0</v>
      </c>
      <c r="C87" s="81">
        <v>0</v>
      </c>
      <c r="D87" s="81">
        <v>0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4.0972701600000003E-3</v>
      </c>
      <c r="L87" s="81">
        <v>4.1209735600000004E-3</v>
      </c>
      <c r="M87" s="92"/>
      <c r="N87" s="92"/>
      <c r="O87" s="92"/>
    </row>
    <row r="88" spans="1:15" ht="12.75" outlineLevel="3" x14ac:dyDescent="0.2">
      <c r="A88" s="60" t="s">
        <v>47</v>
      </c>
      <c r="B88" s="81">
        <v>0.65524467359000005</v>
      </c>
      <c r="C88" s="81">
        <v>0.67080864811999996</v>
      </c>
      <c r="D88" s="81">
        <v>0.61783296625999995</v>
      </c>
      <c r="E88" s="81">
        <v>0.63655789276999997</v>
      </c>
      <c r="F88" s="81">
        <v>0.64559712621999998</v>
      </c>
      <c r="G88" s="81">
        <v>0.62854115358999996</v>
      </c>
      <c r="H88" s="81">
        <v>0.61307722553999999</v>
      </c>
      <c r="I88" s="81">
        <v>0.61702844899999998</v>
      </c>
      <c r="J88" s="81">
        <v>0.58364488068999998</v>
      </c>
      <c r="K88" s="81">
        <v>0.56551520906999997</v>
      </c>
      <c r="L88" s="81">
        <v>0.56878680920000002</v>
      </c>
      <c r="M88" s="92"/>
      <c r="N88" s="92"/>
      <c r="O88" s="92"/>
    </row>
    <row r="89" spans="1:15" ht="12.75" outlineLevel="2" x14ac:dyDescent="0.2">
      <c r="A89" s="156" t="s">
        <v>119</v>
      </c>
      <c r="B89" s="143">
        <f t="shared" ref="B89:L89" si="14">SUM(B$90:B$96)</f>
        <v>22.657214774909999</v>
      </c>
      <c r="C89" s="143">
        <f t="shared" si="14"/>
        <v>22.714140662150001</v>
      </c>
      <c r="D89" s="143">
        <f t="shared" si="14"/>
        <v>22.636295188169999</v>
      </c>
      <c r="E89" s="143">
        <f t="shared" si="14"/>
        <v>22.708295483499999</v>
      </c>
      <c r="F89" s="143">
        <f t="shared" si="14"/>
        <v>22.743052761609999</v>
      </c>
      <c r="G89" s="143">
        <f t="shared" si="14"/>
        <v>22.677469857150001</v>
      </c>
      <c r="H89" s="143">
        <f t="shared" si="14"/>
        <v>22.721794769779997</v>
      </c>
      <c r="I89" s="143">
        <f t="shared" si="14"/>
        <v>22.73765673878</v>
      </c>
      <c r="J89" s="143">
        <f t="shared" si="14"/>
        <v>22.708855390090001</v>
      </c>
      <c r="K89" s="143">
        <f t="shared" si="14"/>
        <v>22.63280653943</v>
      </c>
      <c r="L89" s="143">
        <f t="shared" si="14"/>
        <v>22.646529977730001</v>
      </c>
      <c r="M89" s="92"/>
      <c r="N89" s="92"/>
      <c r="O89" s="92"/>
    </row>
    <row r="90" spans="1:15" ht="12.75" outlineLevel="3" x14ac:dyDescent="0.2">
      <c r="A90" s="60" t="s">
        <v>2</v>
      </c>
      <c r="B90" s="81">
        <v>3</v>
      </c>
      <c r="C90" s="81">
        <v>3</v>
      </c>
      <c r="D90" s="81">
        <v>3</v>
      </c>
      <c r="E90" s="81">
        <v>3</v>
      </c>
      <c r="F90" s="81">
        <v>3</v>
      </c>
      <c r="G90" s="81">
        <v>3</v>
      </c>
      <c r="H90" s="81">
        <v>3</v>
      </c>
      <c r="I90" s="81">
        <v>3</v>
      </c>
      <c r="J90" s="81">
        <v>3</v>
      </c>
      <c r="K90" s="81">
        <v>3</v>
      </c>
      <c r="L90" s="81">
        <v>3</v>
      </c>
      <c r="M90" s="92"/>
      <c r="N90" s="92"/>
      <c r="O90" s="92"/>
    </row>
    <row r="91" spans="1:15" ht="12.75" outlineLevel="3" x14ac:dyDescent="0.2">
      <c r="A91" s="60" t="s">
        <v>72</v>
      </c>
      <c r="B91" s="81">
        <v>7.5606299999999997</v>
      </c>
      <c r="C91" s="81">
        <v>7.5606299999999997</v>
      </c>
      <c r="D91" s="81">
        <v>7.5606299999999997</v>
      </c>
      <c r="E91" s="81">
        <v>7.5606299999999997</v>
      </c>
      <c r="F91" s="81">
        <v>7.5606299999999997</v>
      </c>
      <c r="G91" s="81">
        <v>7.5606299999999997</v>
      </c>
      <c r="H91" s="81">
        <v>7.5606299999999997</v>
      </c>
      <c r="I91" s="81">
        <v>7.5606299999999997</v>
      </c>
      <c r="J91" s="81">
        <v>7.5606299999999997</v>
      </c>
      <c r="K91" s="81">
        <v>7.5606299999999997</v>
      </c>
      <c r="L91" s="81">
        <v>7.5606299999999997</v>
      </c>
      <c r="M91" s="92"/>
      <c r="N91" s="92"/>
      <c r="O91" s="92"/>
    </row>
    <row r="92" spans="1:15" ht="12.75" outlineLevel="3" x14ac:dyDescent="0.2">
      <c r="A92" s="60" t="s">
        <v>15</v>
      </c>
      <c r="B92" s="81">
        <v>3</v>
      </c>
      <c r="C92" s="81">
        <v>3</v>
      </c>
      <c r="D92" s="81">
        <v>3</v>
      </c>
      <c r="E92" s="81">
        <v>3</v>
      </c>
      <c r="F92" s="81">
        <v>3</v>
      </c>
      <c r="G92" s="81">
        <v>3</v>
      </c>
      <c r="H92" s="81">
        <v>3</v>
      </c>
      <c r="I92" s="81">
        <v>3</v>
      </c>
      <c r="J92" s="81">
        <v>3</v>
      </c>
      <c r="K92" s="81">
        <v>3</v>
      </c>
      <c r="L92" s="81">
        <v>3</v>
      </c>
      <c r="M92" s="92"/>
      <c r="N92" s="92"/>
      <c r="O92" s="92"/>
    </row>
    <row r="93" spans="1:15" ht="12.75" outlineLevel="3" x14ac:dyDescent="0.2">
      <c r="A93" s="60" t="s">
        <v>152</v>
      </c>
      <c r="B93" s="81">
        <v>2.35</v>
      </c>
      <c r="C93" s="81">
        <v>2.35</v>
      </c>
      <c r="D93" s="81">
        <v>2.35</v>
      </c>
      <c r="E93" s="81">
        <v>2.35</v>
      </c>
      <c r="F93" s="81">
        <v>2.35</v>
      </c>
      <c r="G93" s="81">
        <v>2.35</v>
      </c>
      <c r="H93" s="81">
        <v>2.35</v>
      </c>
      <c r="I93" s="81">
        <v>2.35</v>
      </c>
      <c r="J93" s="81">
        <v>2.35</v>
      </c>
      <c r="K93" s="81">
        <v>2.35</v>
      </c>
      <c r="L93" s="81">
        <v>2.35</v>
      </c>
      <c r="M93" s="92"/>
      <c r="N93" s="92"/>
      <c r="O93" s="92"/>
    </row>
    <row r="94" spans="1:15" ht="12.75" outlineLevel="3" x14ac:dyDescent="0.2">
      <c r="A94" s="60" t="s">
        <v>88</v>
      </c>
      <c r="B94" s="81">
        <v>1.06514878885</v>
      </c>
      <c r="C94" s="81">
        <v>1.0904491831800001</v>
      </c>
      <c r="D94" s="81">
        <v>1.05585119474</v>
      </c>
      <c r="E94" s="81">
        <v>1.087851326</v>
      </c>
      <c r="F94" s="81">
        <v>1.10329900516</v>
      </c>
      <c r="G94" s="81">
        <v>1.07415104762</v>
      </c>
      <c r="H94" s="81">
        <v>1.09385100879</v>
      </c>
      <c r="I94" s="81">
        <v>1.10090077279</v>
      </c>
      <c r="J94" s="81">
        <v>1.08810017337</v>
      </c>
      <c r="K94" s="81">
        <v>1.05430068419</v>
      </c>
      <c r="L94" s="81">
        <v>1.0603999901000001</v>
      </c>
      <c r="M94" s="92"/>
      <c r="N94" s="92"/>
      <c r="O94" s="92"/>
    </row>
    <row r="95" spans="1:15" ht="12.75" outlineLevel="3" x14ac:dyDescent="0.2">
      <c r="A95" s="60" t="s">
        <v>93</v>
      </c>
      <c r="B95" s="81">
        <v>3.9314359860599999</v>
      </c>
      <c r="C95" s="81">
        <v>3.9630614789699998</v>
      </c>
      <c r="D95" s="81">
        <v>3.91981399343</v>
      </c>
      <c r="E95" s="81">
        <v>3.9598141574999999</v>
      </c>
      <c r="F95" s="81">
        <v>3.9791237564499999</v>
      </c>
      <c r="G95" s="81">
        <v>3.9426888095299999</v>
      </c>
      <c r="H95" s="81">
        <v>3.9673137609900002</v>
      </c>
      <c r="I95" s="81">
        <v>3.9761259659900001</v>
      </c>
      <c r="J95" s="81">
        <v>3.9601252167199998</v>
      </c>
      <c r="K95" s="81">
        <v>3.9178758552400001</v>
      </c>
      <c r="L95" s="81">
        <v>3.9254999876299999</v>
      </c>
      <c r="M95" s="92"/>
      <c r="N95" s="92"/>
      <c r="O95" s="92"/>
    </row>
    <row r="96" spans="1:15" ht="12.75" outlineLevel="3" x14ac:dyDescent="0.2">
      <c r="A96" s="60" t="s">
        <v>28</v>
      </c>
      <c r="B96" s="81">
        <v>1.75</v>
      </c>
      <c r="C96" s="81">
        <v>1.75</v>
      </c>
      <c r="D96" s="81">
        <v>1.75</v>
      </c>
      <c r="E96" s="81">
        <v>1.75</v>
      </c>
      <c r="F96" s="81">
        <v>1.75</v>
      </c>
      <c r="G96" s="81">
        <v>1.75</v>
      </c>
      <c r="H96" s="81">
        <v>1.75</v>
      </c>
      <c r="I96" s="81">
        <v>1.75</v>
      </c>
      <c r="J96" s="81">
        <v>1.75</v>
      </c>
      <c r="K96" s="81">
        <v>1.75</v>
      </c>
      <c r="L96" s="81">
        <v>1.75</v>
      </c>
      <c r="M96" s="92"/>
      <c r="N96" s="92"/>
      <c r="O96" s="92"/>
    </row>
    <row r="97" spans="1:15" ht="12.75" outlineLevel="2" x14ac:dyDescent="0.2">
      <c r="A97" s="156" t="s">
        <v>106</v>
      </c>
      <c r="B97" s="143">
        <f t="shared" ref="B97:L97" si="15">SUM(B$98:B$98)</f>
        <v>4.2004354421199999</v>
      </c>
      <c r="C97" s="143">
        <f t="shared" si="15"/>
        <v>4.2560631626400003</v>
      </c>
      <c r="D97" s="143">
        <f t="shared" si="15"/>
        <v>4.1939386625099999</v>
      </c>
      <c r="E97" s="143">
        <f t="shared" si="15"/>
        <v>4.2458433338099999</v>
      </c>
      <c r="F97" s="143">
        <f t="shared" si="15"/>
        <v>4.2514538868400003</v>
      </c>
      <c r="G97" s="143">
        <f t="shared" si="15"/>
        <v>4.1897687023700003</v>
      </c>
      <c r="H97" s="143">
        <f t="shared" si="15"/>
        <v>4.1980052238000001</v>
      </c>
      <c r="I97" s="143">
        <f t="shared" si="15"/>
        <v>4.2386019616199997</v>
      </c>
      <c r="J97" s="143">
        <f t="shared" si="15"/>
        <v>4.1975864498000002</v>
      </c>
      <c r="K97" s="143">
        <f t="shared" si="15"/>
        <v>4.1503541465999998</v>
      </c>
      <c r="L97" s="143">
        <f t="shared" si="15"/>
        <v>4.1477034465699996</v>
      </c>
      <c r="M97" s="92"/>
      <c r="N97" s="92"/>
      <c r="O97" s="92"/>
    </row>
    <row r="98" spans="1:15" ht="12.75" outlineLevel="3" x14ac:dyDescent="0.2">
      <c r="A98" s="60" t="s">
        <v>43</v>
      </c>
      <c r="B98" s="81">
        <v>4.2004354421199999</v>
      </c>
      <c r="C98" s="81">
        <v>4.2560631626400003</v>
      </c>
      <c r="D98" s="81">
        <v>4.1939386625099999</v>
      </c>
      <c r="E98" s="81">
        <v>4.2458433338099999</v>
      </c>
      <c r="F98" s="81">
        <v>4.2514538868400003</v>
      </c>
      <c r="G98" s="81">
        <v>4.1897687023700003</v>
      </c>
      <c r="H98" s="81">
        <v>4.1980052238000001</v>
      </c>
      <c r="I98" s="81">
        <v>4.2386019616199997</v>
      </c>
      <c r="J98" s="81">
        <v>4.1975864498000002</v>
      </c>
      <c r="K98" s="81">
        <v>4.1503541465999998</v>
      </c>
      <c r="L98" s="81">
        <v>4.1477034465699996</v>
      </c>
      <c r="M98" s="92"/>
      <c r="N98" s="92"/>
      <c r="O98" s="92"/>
    </row>
    <row r="99" spans="1:15" ht="15" outlineLevel="1" x14ac:dyDescent="0.25">
      <c r="A99" s="134" t="s">
        <v>55</v>
      </c>
      <c r="B99" s="91">
        <f t="shared" ref="B99:L99" si="16">B$100+B$107+B$109+B$113+B$116</f>
        <v>7.8788494664799993</v>
      </c>
      <c r="C99" s="91">
        <f t="shared" si="16"/>
        <v>8.2914542137199998</v>
      </c>
      <c r="D99" s="91">
        <f t="shared" si="16"/>
        <v>7.9411856937600005</v>
      </c>
      <c r="E99" s="91">
        <f t="shared" si="16"/>
        <v>7.4405009667400011</v>
      </c>
      <c r="F99" s="91">
        <f t="shared" si="16"/>
        <v>7.3741447113399996</v>
      </c>
      <c r="G99" s="91">
        <f t="shared" si="16"/>
        <v>7.2944533569200001</v>
      </c>
      <c r="H99" s="91">
        <f t="shared" si="16"/>
        <v>7.2911968907700002</v>
      </c>
      <c r="I99" s="91">
        <f t="shared" si="16"/>
        <v>7.351976518669999</v>
      </c>
      <c r="J99" s="91">
        <f t="shared" si="16"/>
        <v>7.4080303901800004</v>
      </c>
      <c r="K99" s="91">
        <f t="shared" si="16"/>
        <v>6.9684526988199993</v>
      </c>
      <c r="L99" s="91">
        <f t="shared" si="16"/>
        <v>6.898047309799999</v>
      </c>
      <c r="M99" s="92"/>
      <c r="N99" s="92"/>
      <c r="O99" s="92"/>
    </row>
    <row r="100" spans="1:15" ht="12.75" outlineLevel="2" x14ac:dyDescent="0.2">
      <c r="A100" s="156" t="s">
        <v>46</v>
      </c>
      <c r="B100" s="143">
        <f t="shared" ref="B100:L100" si="17">SUM(B$101:B$106)</f>
        <v>5.2263204243599999</v>
      </c>
      <c r="C100" s="143">
        <f t="shared" si="17"/>
        <v>5.6373567235199999</v>
      </c>
      <c r="D100" s="143">
        <f t="shared" si="17"/>
        <v>5.2925531802499997</v>
      </c>
      <c r="E100" s="143">
        <f t="shared" si="17"/>
        <v>4.7960805746300004</v>
      </c>
      <c r="F100" s="143">
        <f t="shared" si="17"/>
        <v>4.7232471344600002</v>
      </c>
      <c r="G100" s="143">
        <f t="shared" si="17"/>
        <v>4.6451475106199993</v>
      </c>
      <c r="H100" s="143">
        <f t="shared" si="17"/>
        <v>4.6275725587599998</v>
      </c>
      <c r="I100" s="143">
        <f t="shared" si="17"/>
        <v>4.6827559066699997</v>
      </c>
      <c r="J100" s="143">
        <f t="shared" si="17"/>
        <v>4.7320577541300004</v>
      </c>
      <c r="K100" s="143">
        <f t="shared" si="17"/>
        <v>4.2943592630599996</v>
      </c>
      <c r="L100" s="143">
        <f t="shared" si="17"/>
        <v>4.2194202779599994</v>
      </c>
      <c r="M100" s="92"/>
      <c r="N100" s="92"/>
      <c r="O100" s="92"/>
    </row>
    <row r="101" spans="1:15" ht="12.75" outlineLevel="3" x14ac:dyDescent="0.2">
      <c r="A101" s="60" t="s">
        <v>80</v>
      </c>
      <c r="B101" s="81">
        <v>1.5544800000000001E-4</v>
      </c>
      <c r="C101" s="81">
        <v>1.5544800000000001E-4</v>
      </c>
      <c r="D101" s="81">
        <v>1.5544800000000001E-4</v>
      </c>
      <c r="E101" s="81">
        <v>1.5544800000000001E-4</v>
      </c>
      <c r="F101" s="81">
        <v>1.5544800000000001E-4</v>
      </c>
      <c r="G101" s="81">
        <v>1.5544800000000001E-4</v>
      </c>
      <c r="H101" s="81">
        <v>1.5544800000000001E-4</v>
      </c>
      <c r="I101" s="81">
        <v>1.5544800000000001E-4</v>
      </c>
      <c r="J101" s="81">
        <v>1.5544800000000001E-4</v>
      </c>
      <c r="K101" s="81">
        <v>1.5544800000000001E-4</v>
      </c>
      <c r="L101" s="81">
        <v>1.5544800000000001E-4</v>
      </c>
      <c r="M101" s="92"/>
      <c r="N101" s="92"/>
      <c r="O101" s="92"/>
    </row>
    <row r="102" spans="1:15" ht="12.75" outlineLevel="3" x14ac:dyDescent="0.2">
      <c r="A102" s="60" t="s">
        <v>102</v>
      </c>
      <c r="B102" s="81">
        <v>0.60312254666999998</v>
      </c>
      <c r="C102" s="81">
        <v>0.93502933142</v>
      </c>
      <c r="D102" s="81">
        <v>0.79011266136000002</v>
      </c>
      <c r="E102" s="81">
        <v>0.67013528335000005</v>
      </c>
      <c r="F102" s="81">
        <v>0.67965132161999997</v>
      </c>
      <c r="G102" s="81">
        <v>0.66169567426999998</v>
      </c>
      <c r="H102" s="81">
        <v>0.77942427603999997</v>
      </c>
      <c r="I102" s="81">
        <v>0.80491122676000004</v>
      </c>
      <c r="J102" s="81">
        <v>1.00588110713</v>
      </c>
      <c r="K102" s="81">
        <v>1.0371338542899999</v>
      </c>
      <c r="L102" s="81">
        <v>1.05218797125</v>
      </c>
      <c r="M102" s="92"/>
      <c r="N102" s="92"/>
      <c r="O102" s="92"/>
    </row>
    <row r="103" spans="1:15" ht="12.75" outlineLevel="3" x14ac:dyDescent="0.2">
      <c r="A103" s="60" t="s">
        <v>101</v>
      </c>
      <c r="B103" s="81">
        <v>0.10946001528</v>
      </c>
      <c r="C103" s="81">
        <v>0.11110586728000001</v>
      </c>
      <c r="D103" s="81">
        <v>0.10758067824000001</v>
      </c>
      <c r="E103" s="81">
        <v>0.11084117161</v>
      </c>
      <c r="F103" s="81">
        <v>0.11241513564</v>
      </c>
      <c r="G103" s="81">
        <v>0.10944525024</v>
      </c>
      <c r="H103" s="81">
        <v>0.11145247929</v>
      </c>
      <c r="I103" s="81">
        <v>0.11082217629</v>
      </c>
      <c r="J103" s="81">
        <v>0.10953360395</v>
      </c>
      <c r="K103" s="81">
        <v>0.10613117837</v>
      </c>
      <c r="L103" s="81">
        <v>0.10674516501</v>
      </c>
      <c r="M103" s="92"/>
      <c r="N103" s="92"/>
      <c r="O103" s="92"/>
    </row>
    <row r="104" spans="1:15" ht="12.75" outlineLevel="3" x14ac:dyDescent="0.2">
      <c r="A104" s="60" t="s">
        <v>64</v>
      </c>
      <c r="B104" s="81">
        <v>0.31954463665999999</v>
      </c>
      <c r="C104" s="81">
        <v>0.32713475495</v>
      </c>
      <c r="D104" s="81">
        <v>0.31675535842000002</v>
      </c>
      <c r="E104" s="81">
        <v>0.3263553978</v>
      </c>
      <c r="F104" s="81">
        <v>0.33098970155000002</v>
      </c>
      <c r="G104" s="81">
        <v>0.32224531428999997</v>
      </c>
      <c r="H104" s="81">
        <v>0.32815530263999998</v>
      </c>
      <c r="I104" s="81">
        <v>0.33027023183999998</v>
      </c>
      <c r="J104" s="81">
        <v>0.32643005201000003</v>
      </c>
      <c r="K104" s="81">
        <v>0.31629020526000001</v>
      </c>
      <c r="L104" s="81">
        <v>0.31811999702999999</v>
      </c>
      <c r="M104" s="92"/>
      <c r="N104" s="92"/>
      <c r="O104" s="92"/>
    </row>
    <row r="105" spans="1:15" ht="12.75" outlineLevel="3" x14ac:dyDescent="0.2">
      <c r="A105" s="60" t="s">
        <v>45</v>
      </c>
      <c r="B105" s="81">
        <v>0.46950737846000001</v>
      </c>
      <c r="C105" s="81">
        <v>0.49007576593000002</v>
      </c>
      <c r="D105" s="81">
        <v>0.49007576593000002</v>
      </c>
      <c r="E105" s="81">
        <v>0.48759922631000002</v>
      </c>
      <c r="F105" s="81">
        <v>0.47720922633000001</v>
      </c>
      <c r="G105" s="81">
        <v>0.47408922632</v>
      </c>
      <c r="H105" s="81">
        <v>0.49107769421000003</v>
      </c>
      <c r="I105" s="81">
        <v>0.49107769421000003</v>
      </c>
      <c r="J105" s="81">
        <v>0.50405148229999996</v>
      </c>
      <c r="K105" s="81">
        <v>0.50157494268000002</v>
      </c>
      <c r="L105" s="81">
        <v>0.49101494270000001</v>
      </c>
      <c r="M105" s="92"/>
      <c r="N105" s="92"/>
      <c r="O105" s="92"/>
    </row>
    <row r="106" spans="1:15" ht="12.75" outlineLevel="3" x14ac:dyDescent="0.2">
      <c r="A106" s="60" t="s">
        <v>43</v>
      </c>
      <c r="B106" s="81">
        <v>3.7245303992899998</v>
      </c>
      <c r="C106" s="81">
        <v>3.77385555594</v>
      </c>
      <c r="D106" s="81">
        <v>3.5878732683000001</v>
      </c>
      <c r="E106" s="81">
        <v>3.2009940475600001</v>
      </c>
      <c r="F106" s="81">
        <v>3.1228263013199999</v>
      </c>
      <c r="G106" s="81">
        <v>3.0775165974999998</v>
      </c>
      <c r="H106" s="81">
        <v>2.91730735858</v>
      </c>
      <c r="I106" s="81">
        <v>2.9455191295700001</v>
      </c>
      <c r="J106" s="81">
        <v>2.7860060607400001</v>
      </c>
      <c r="K106" s="81">
        <v>2.3330736344599998</v>
      </c>
      <c r="L106" s="81">
        <v>2.25119675397</v>
      </c>
      <c r="M106" s="92"/>
      <c r="N106" s="92"/>
      <c r="O106" s="92"/>
    </row>
    <row r="107" spans="1:15" ht="12.75" outlineLevel="2" x14ac:dyDescent="0.2">
      <c r="A107" s="156" t="s">
        <v>100</v>
      </c>
      <c r="B107" s="143">
        <f t="shared" ref="B107:L107" si="18">SUM(B$108:B$108)</f>
        <v>0</v>
      </c>
      <c r="C107" s="143">
        <f t="shared" si="18"/>
        <v>0</v>
      </c>
      <c r="D107" s="143">
        <f t="shared" si="18"/>
        <v>0</v>
      </c>
      <c r="E107" s="143">
        <f t="shared" si="18"/>
        <v>0</v>
      </c>
      <c r="F107" s="143">
        <f t="shared" si="18"/>
        <v>0</v>
      </c>
      <c r="G107" s="143">
        <f t="shared" si="18"/>
        <v>0</v>
      </c>
      <c r="H107" s="143">
        <f t="shared" si="18"/>
        <v>7.5247979800000002E-3</v>
      </c>
      <c r="I107" s="143">
        <f t="shared" si="18"/>
        <v>1.5753515749999999E-2</v>
      </c>
      <c r="J107" s="143">
        <f t="shared" si="18"/>
        <v>2.1260552499999998E-2</v>
      </c>
      <c r="K107" s="143">
        <f t="shared" si="18"/>
        <v>2.060013921E-2</v>
      </c>
      <c r="L107" s="143">
        <f t="shared" si="18"/>
        <v>2.5202134219999998E-2</v>
      </c>
      <c r="M107" s="92"/>
      <c r="N107" s="92"/>
      <c r="O107" s="92"/>
    </row>
    <row r="108" spans="1:15" ht="12.75" outlineLevel="3" x14ac:dyDescent="0.2">
      <c r="A108" s="60" t="s">
        <v>136</v>
      </c>
      <c r="B108" s="81">
        <v>0</v>
      </c>
      <c r="C108" s="81">
        <v>0</v>
      </c>
      <c r="D108" s="81">
        <v>0</v>
      </c>
      <c r="E108" s="81">
        <v>0</v>
      </c>
      <c r="F108" s="81">
        <v>0</v>
      </c>
      <c r="G108" s="81">
        <v>0</v>
      </c>
      <c r="H108" s="81">
        <v>7.5247979800000002E-3</v>
      </c>
      <c r="I108" s="81">
        <v>1.5753515749999999E-2</v>
      </c>
      <c r="J108" s="81">
        <v>2.1260552499999998E-2</v>
      </c>
      <c r="K108" s="81">
        <v>2.060013921E-2</v>
      </c>
      <c r="L108" s="81">
        <v>2.5202134219999998E-2</v>
      </c>
      <c r="M108" s="92"/>
      <c r="N108" s="92"/>
      <c r="O108" s="92"/>
    </row>
    <row r="109" spans="1:15" ht="12.75" outlineLevel="2" x14ac:dyDescent="0.2">
      <c r="A109" s="156" t="s">
        <v>6</v>
      </c>
      <c r="B109" s="143">
        <f t="shared" ref="B109:L109" si="19">SUM(B$110:B$112)</f>
        <v>1.0191405923899999</v>
      </c>
      <c r="C109" s="143">
        <f t="shared" si="19"/>
        <v>1.0192736172899999</v>
      </c>
      <c r="D109" s="143">
        <f t="shared" si="19"/>
        <v>1.01541170732</v>
      </c>
      <c r="E109" s="143">
        <f t="shared" si="19"/>
        <v>1.0098602326699999</v>
      </c>
      <c r="F109" s="143">
        <f t="shared" si="19"/>
        <v>1.01619264218</v>
      </c>
      <c r="G109" s="143">
        <f t="shared" si="19"/>
        <v>1.01619264218</v>
      </c>
      <c r="H109" s="143">
        <f t="shared" si="19"/>
        <v>1.0227737938999999</v>
      </c>
      <c r="I109" s="143">
        <f t="shared" si="19"/>
        <v>1.0190937939</v>
      </c>
      <c r="J109" s="143">
        <f t="shared" si="19"/>
        <v>1.0213971495</v>
      </c>
      <c r="K109" s="143">
        <f t="shared" si="19"/>
        <v>1.0213971495</v>
      </c>
      <c r="L109" s="143">
        <f t="shared" si="19"/>
        <v>1.0213971495</v>
      </c>
      <c r="M109" s="92"/>
      <c r="N109" s="92"/>
      <c r="O109" s="92"/>
    </row>
    <row r="110" spans="1:15" ht="12.75" outlineLevel="3" x14ac:dyDescent="0.2">
      <c r="A110" s="60" t="s">
        <v>142</v>
      </c>
      <c r="B110" s="81">
        <v>0.18854023267</v>
      </c>
      <c r="C110" s="81">
        <v>0.18854023267</v>
      </c>
      <c r="D110" s="81">
        <v>0.18486023267000001</v>
      </c>
      <c r="E110" s="81">
        <v>0.18486023267000001</v>
      </c>
      <c r="F110" s="81">
        <v>0.19119264218000001</v>
      </c>
      <c r="G110" s="81">
        <v>0.19119264218000001</v>
      </c>
      <c r="H110" s="81">
        <v>0.19777379389999999</v>
      </c>
      <c r="I110" s="81">
        <v>0.19409379390000001</v>
      </c>
      <c r="J110" s="81">
        <v>0.19639714950000001</v>
      </c>
      <c r="K110" s="81">
        <v>0.19639714950000001</v>
      </c>
      <c r="L110" s="81">
        <v>0.19639714950000001</v>
      </c>
      <c r="M110" s="92"/>
      <c r="N110" s="92"/>
      <c r="O110" s="92"/>
    </row>
    <row r="111" spans="1:15" ht="12.75" outlineLevel="3" x14ac:dyDescent="0.2">
      <c r="A111" s="60" t="s">
        <v>47</v>
      </c>
      <c r="B111" s="81">
        <v>5.6003597199999998E-3</v>
      </c>
      <c r="C111" s="81">
        <v>5.7333846200000003E-3</v>
      </c>
      <c r="D111" s="81">
        <v>5.5514746499999998E-3</v>
      </c>
      <c r="E111" s="81">
        <v>0</v>
      </c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92"/>
      <c r="N111" s="92"/>
      <c r="O111" s="92"/>
    </row>
    <row r="112" spans="1:15" ht="12.75" outlineLevel="3" x14ac:dyDescent="0.2">
      <c r="A112" s="60" t="s">
        <v>160</v>
      </c>
      <c r="B112" s="81">
        <v>0.82499999999999996</v>
      </c>
      <c r="C112" s="81">
        <v>0.82499999999999996</v>
      </c>
      <c r="D112" s="81">
        <v>0.82499999999999996</v>
      </c>
      <c r="E112" s="81">
        <v>0.82499999999999996</v>
      </c>
      <c r="F112" s="81">
        <v>0.82499999999999996</v>
      </c>
      <c r="G112" s="81">
        <v>0.82499999999999996</v>
      </c>
      <c r="H112" s="81">
        <v>0.82499999999999996</v>
      </c>
      <c r="I112" s="81">
        <v>0.82499999999999996</v>
      </c>
      <c r="J112" s="81">
        <v>0.82499999999999996</v>
      </c>
      <c r="K112" s="81">
        <v>0.82499999999999996</v>
      </c>
      <c r="L112" s="81">
        <v>0.82499999999999996</v>
      </c>
      <c r="M112" s="92"/>
      <c r="N112" s="92"/>
      <c r="O112" s="92"/>
    </row>
    <row r="113" spans="1:15" ht="12.75" outlineLevel="2" x14ac:dyDescent="0.2">
      <c r="A113" s="156" t="s">
        <v>119</v>
      </c>
      <c r="B113" s="143">
        <f t="shared" ref="B113:L113" si="20">SUM(B$114:B$115)</f>
        <v>1.5249999999999999</v>
      </c>
      <c r="C113" s="143">
        <f t="shared" si="20"/>
        <v>1.5249999999999999</v>
      </c>
      <c r="D113" s="143">
        <f t="shared" si="20"/>
        <v>1.5249999999999999</v>
      </c>
      <c r="E113" s="143">
        <f t="shared" si="20"/>
        <v>1.5249999999999999</v>
      </c>
      <c r="F113" s="143">
        <f t="shared" si="20"/>
        <v>1.5249999999999999</v>
      </c>
      <c r="G113" s="143">
        <f t="shared" si="20"/>
        <v>1.5249999999999999</v>
      </c>
      <c r="H113" s="143">
        <f t="shared" si="20"/>
        <v>1.5249999999999999</v>
      </c>
      <c r="I113" s="143">
        <f t="shared" si="20"/>
        <v>1.5249999999999999</v>
      </c>
      <c r="J113" s="143">
        <f t="shared" si="20"/>
        <v>1.5249999999999999</v>
      </c>
      <c r="K113" s="143">
        <f t="shared" si="20"/>
        <v>1.5249999999999999</v>
      </c>
      <c r="L113" s="143">
        <f t="shared" si="20"/>
        <v>1.5249999999999999</v>
      </c>
      <c r="M113" s="92"/>
      <c r="N113" s="92"/>
      <c r="O113" s="92"/>
    </row>
    <row r="114" spans="1:15" ht="12.75" outlineLevel="3" x14ac:dyDescent="0.2">
      <c r="A114" s="60" t="s">
        <v>0</v>
      </c>
      <c r="B114" s="81">
        <v>0.7</v>
      </c>
      <c r="C114" s="81">
        <v>0.7</v>
      </c>
      <c r="D114" s="81">
        <v>0.7</v>
      </c>
      <c r="E114" s="81">
        <v>0.7</v>
      </c>
      <c r="F114" s="81">
        <v>0.7</v>
      </c>
      <c r="G114" s="81">
        <v>0.7</v>
      </c>
      <c r="H114" s="81">
        <v>0.7</v>
      </c>
      <c r="I114" s="81">
        <v>0.7</v>
      </c>
      <c r="J114" s="81">
        <v>0.7</v>
      </c>
      <c r="K114" s="81">
        <v>0.7</v>
      </c>
      <c r="L114" s="81">
        <v>0.7</v>
      </c>
      <c r="M114" s="92"/>
      <c r="N114" s="92"/>
      <c r="O114" s="92"/>
    </row>
    <row r="115" spans="1:15" ht="12.75" outlineLevel="3" x14ac:dyDescent="0.2">
      <c r="A115" s="60" t="s">
        <v>114</v>
      </c>
      <c r="B115" s="81">
        <v>0.82499999999999996</v>
      </c>
      <c r="C115" s="81">
        <v>0.82499999999999996</v>
      </c>
      <c r="D115" s="81">
        <v>0.82499999999999996</v>
      </c>
      <c r="E115" s="81">
        <v>0.82499999999999996</v>
      </c>
      <c r="F115" s="81">
        <v>0.82499999999999996</v>
      </c>
      <c r="G115" s="81">
        <v>0.82499999999999996</v>
      </c>
      <c r="H115" s="81">
        <v>0.82499999999999996</v>
      </c>
      <c r="I115" s="81">
        <v>0.82499999999999996</v>
      </c>
      <c r="J115" s="81">
        <v>0.82499999999999996</v>
      </c>
      <c r="K115" s="81">
        <v>0.82499999999999996</v>
      </c>
      <c r="L115" s="81">
        <v>0.82499999999999996</v>
      </c>
      <c r="M115" s="92"/>
      <c r="N115" s="92"/>
      <c r="O115" s="92"/>
    </row>
    <row r="116" spans="1:15" ht="12.75" outlineLevel="2" x14ac:dyDescent="0.2">
      <c r="A116" s="156" t="s">
        <v>106</v>
      </c>
      <c r="B116" s="143">
        <f t="shared" ref="B116:L116" si="21">SUM(B$117:B$117)</f>
        <v>0.10838844973</v>
      </c>
      <c r="C116" s="143">
        <f t="shared" si="21"/>
        <v>0.10982387290999999</v>
      </c>
      <c r="D116" s="143">
        <f t="shared" si="21"/>
        <v>0.10822080619</v>
      </c>
      <c r="E116" s="143">
        <f t="shared" si="21"/>
        <v>0.10956015944</v>
      </c>
      <c r="F116" s="143">
        <f t="shared" si="21"/>
        <v>0.10970493470000001</v>
      </c>
      <c r="G116" s="143">
        <f t="shared" si="21"/>
        <v>0.10811320412</v>
      </c>
      <c r="H116" s="143">
        <f t="shared" si="21"/>
        <v>0.10832574013</v>
      </c>
      <c r="I116" s="143">
        <f t="shared" si="21"/>
        <v>0.10937330235000001</v>
      </c>
      <c r="J116" s="143">
        <f t="shared" si="21"/>
        <v>0.10831493405000001</v>
      </c>
      <c r="K116" s="143">
        <f t="shared" si="21"/>
        <v>0.10709614705000001</v>
      </c>
      <c r="L116" s="143">
        <f t="shared" si="21"/>
        <v>0.10702774812</v>
      </c>
      <c r="M116" s="92"/>
      <c r="N116" s="92"/>
      <c r="O116" s="92"/>
    </row>
    <row r="117" spans="1:15" ht="12.75" outlineLevel="3" x14ac:dyDescent="0.2">
      <c r="A117" s="60" t="s">
        <v>43</v>
      </c>
      <c r="B117" s="81">
        <v>0.10838844973</v>
      </c>
      <c r="C117" s="81">
        <v>0.10982387290999999</v>
      </c>
      <c r="D117" s="81">
        <v>0.10822080619</v>
      </c>
      <c r="E117" s="81">
        <v>0.10956015944</v>
      </c>
      <c r="F117" s="81">
        <v>0.10970493470000001</v>
      </c>
      <c r="G117" s="81">
        <v>0.10811320412</v>
      </c>
      <c r="H117" s="81">
        <v>0.10832574013</v>
      </c>
      <c r="I117" s="81">
        <v>0.10937330235000001</v>
      </c>
      <c r="J117" s="81">
        <v>0.10831493405000001</v>
      </c>
      <c r="K117" s="81">
        <v>0.10709614705000001</v>
      </c>
      <c r="L117" s="81">
        <v>0.10702774812</v>
      </c>
      <c r="M117" s="92"/>
      <c r="N117" s="92"/>
      <c r="O117" s="92"/>
    </row>
    <row r="118" spans="1:15" x14ac:dyDescent="0.2"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92"/>
      <c r="N118" s="92"/>
      <c r="O118" s="92"/>
    </row>
    <row r="119" spans="1:15" x14ac:dyDescent="0.2"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92"/>
      <c r="N119" s="92"/>
      <c r="O119" s="92"/>
    </row>
    <row r="120" spans="1:15" x14ac:dyDescent="0.2"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92"/>
      <c r="N120" s="92"/>
      <c r="O120" s="92"/>
    </row>
    <row r="121" spans="1:15" x14ac:dyDescent="0.2"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92"/>
      <c r="N121" s="92"/>
      <c r="O121" s="92"/>
    </row>
    <row r="122" spans="1:15" x14ac:dyDescent="0.2"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92"/>
      <c r="N122" s="92"/>
      <c r="O122" s="92"/>
    </row>
    <row r="123" spans="1:15" x14ac:dyDescent="0.2"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92"/>
      <c r="N123" s="92"/>
      <c r="O123" s="92"/>
    </row>
    <row r="124" spans="1:15" x14ac:dyDescent="0.2"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92"/>
      <c r="N124" s="92"/>
      <c r="O124" s="92"/>
    </row>
    <row r="125" spans="1:15" x14ac:dyDescent="0.2"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92"/>
      <c r="N125" s="92"/>
      <c r="O125" s="92"/>
    </row>
    <row r="126" spans="1:15" x14ac:dyDescent="0.2"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92"/>
      <c r="N126" s="92"/>
      <c r="O126" s="92"/>
    </row>
    <row r="127" spans="1:15" x14ac:dyDescent="0.2"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92"/>
      <c r="N127" s="92"/>
      <c r="O127" s="92"/>
    </row>
    <row r="128" spans="1:15" x14ac:dyDescent="0.2"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92"/>
      <c r="N128" s="92"/>
      <c r="O128" s="92"/>
    </row>
    <row r="129" spans="2:15" x14ac:dyDescent="0.2"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92"/>
      <c r="N129" s="92"/>
      <c r="O129" s="92"/>
    </row>
    <row r="130" spans="2:15" x14ac:dyDescent="0.2"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92"/>
      <c r="N130" s="92"/>
      <c r="O130" s="92"/>
    </row>
    <row r="131" spans="2:15" x14ac:dyDescent="0.2"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92"/>
      <c r="N131" s="92"/>
      <c r="O131" s="92"/>
    </row>
    <row r="132" spans="2:15" x14ac:dyDescent="0.2"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92"/>
      <c r="N132" s="92"/>
      <c r="O132" s="92"/>
    </row>
    <row r="133" spans="2:15" x14ac:dyDescent="0.2"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92"/>
      <c r="N133" s="92"/>
      <c r="O133" s="92"/>
    </row>
    <row r="134" spans="2:15" x14ac:dyDescent="0.2"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92"/>
      <c r="N134" s="92"/>
      <c r="O134" s="92"/>
    </row>
    <row r="135" spans="2:15" x14ac:dyDescent="0.2"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92"/>
      <c r="N135" s="92"/>
      <c r="O135" s="92"/>
    </row>
    <row r="136" spans="2:15" x14ac:dyDescent="0.2"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92"/>
      <c r="N136" s="92"/>
      <c r="O136" s="92"/>
    </row>
    <row r="137" spans="2:15" x14ac:dyDescent="0.2"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92"/>
      <c r="N137" s="92"/>
      <c r="O137" s="92"/>
    </row>
    <row r="138" spans="2:15" x14ac:dyDescent="0.2"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92"/>
      <c r="N138" s="92"/>
      <c r="O138" s="92"/>
    </row>
    <row r="139" spans="2:15" x14ac:dyDescent="0.2"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92"/>
      <c r="N139" s="92"/>
      <c r="O139" s="92"/>
    </row>
    <row r="140" spans="2:15" x14ac:dyDescent="0.2"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92"/>
      <c r="N140" s="92"/>
      <c r="O140" s="92"/>
    </row>
    <row r="141" spans="2:15" x14ac:dyDescent="0.2"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92"/>
      <c r="N141" s="92"/>
      <c r="O141" s="92"/>
    </row>
    <row r="142" spans="2:15" x14ac:dyDescent="0.2"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92"/>
      <c r="N142" s="92"/>
      <c r="O142" s="92"/>
    </row>
    <row r="143" spans="2:15" x14ac:dyDescent="0.2"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92"/>
      <c r="N143" s="92"/>
      <c r="O143" s="92"/>
    </row>
    <row r="144" spans="2:15" x14ac:dyDescent="0.2"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92"/>
      <c r="N144" s="92"/>
      <c r="O144" s="92"/>
    </row>
    <row r="145" spans="2:15" x14ac:dyDescent="0.2"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92"/>
      <c r="N145" s="92"/>
      <c r="O145" s="92"/>
    </row>
    <row r="146" spans="2:15" x14ac:dyDescent="0.2"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92"/>
      <c r="N146" s="92"/>
      <c r="O146" s="92"/>
    </row>
    <row r="147" spans="2:15" x14ac:dyDescent="0.2"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92"/>
      <c r="N147" s="92"/>
      <c r="O147" s="92"/>
    </row>
    <row r="148" spans="2:15" x14ac:dyDescent="0.2"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92"/>
      <c r="N148" s="92"/>
      <c r="O148" s="92"/>
    </row>
    <row r="149" spans="2:15" x14ac:dyDescent="0.2"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92"/>
      <c r="N149" s="92"/>
      <c r="O149" s="92"/>
    </row>
    <row r="150" spans="2:15" x14ac:dyDescent="0.2"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92"/>
      <c r="N150" s="92"/>
      <c r="O150" s="92"/>
    </row>
    <row r="151" spans="2:15" x14ac:dyDescent="0.2"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92"/>
      <c r="N151" s="92"/>
      <c r="O151" s="92"/>
    </row>
    <row r="152" spans="2:15" x14ac:dyDescent="0.2"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92"/>
      <c r="N152" s="92"/>
      <c r="O152" s="92"/>
    </row>
    <row r="153" spans="2:15" x14ac:dyDescent="0.2"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92"/>
      <c r="N153" s="92"/>
      <c r="O153" s="92"/>
    </row>
    <row r="154" spans="2:15" x14ac:dyDescent="0.2"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92"/>
      <c r="N154" s="92"/>
      <c r="O154" s="92"/>
    </row>
    <row r="155" spans="2:15" x14ac:dyDescent="0.2"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92"/>
      <c r="N155" s="92"/>
      <c r="O155" s="92"/>
    </row>
    <row r="156" spans="2:15" x14ac:dyDescent="0.2"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92"/>
      <c r="N156" s="92"/>
      <c r="O156" s="92"/>
    </row>
    <row r="157" spans="2:15" x14ac:dyDescent="0.2"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92"/>
      <c r="N157" s="92"/>
      <c r="O157" s="92"/>
    </row>
    <row r="158" spans="2:15" x14ac:dyDescent="0.2"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92"/>
      <c r="N158" s="92"/>
      <c r="O158" s="92"/>
    </row>
    <row r="159" spans="2:15" x14ac:dyDescent="0.2"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92"/>
      <c r="N159" s="92"/>
      <c r="O159" s="92"/>
    </row>
    <row r="160" spans="2:15" x14ac:dyDescent="0.2"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92"/>
      <c r="N160" s="92"/>
      <c r="O160" s="92"/>
    </row>
    <row r="161" spans="2:15" x14ac:dyDescent="0.2"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92"/>
      <c r="N161" s="92"/>
      <c r="O161" s="92"/>
    </row>
    <row r="162" spans="2:15" x14ac:dyDescent="0.2"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92"/>
      <c r="N162" s="92"/>
      <c r="O162" s="92"/>
    </row>
    <row r="163" spans="2:15" x14ac:dyDescent="0.2"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92"/>
      <c r="N163" s="92"/>
      <c r="O163" s="92"/>
    </row>
    <row r="164" spans="2:15" x14ac:dyDescent="0.2"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92"/>
      <c r="N164" s="92"/>
      <c r="O164" s="92"/>
    </row>
    <row r="165" spans="2:15" x14ac:dyDescent="0.2"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92"/>
      <c r="N165" s="92"/>
      <c r="O165" s="92"/>
    </row>
    <row r="166" spans="2:15" x14ac:dyDescent="0.2"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92"/>
      <c r="N166" s="92"/>
      <c r="O166" s="92"/>
    </row>
    <row r="167" spans="2:15" x14ac:dyDescent="0.2"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92"/>
      <c r="N167" s="92"/>
      <c r="O167" s="92"/>
    </row>
    <row r="168" spans="2:15" x14ac:dyDescent="0.2"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92"/>
      <c r="N168" s="92"/>
      <c r="O168" s="92"/>
    </row>
    <row r="169" spans="2:15" x14ac:dyDescent="0.2"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92"/>
      <c r="N169" s="92"/>
      <c r="O169" s="92"/>
    </row>
    <row r="170" spans="2:15" x14ac:dyDescent="0.2"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92"/>
      <c r="N170" s="92"/>
      <c r="O170" s="92"/>
    </row>
    <row r="171" spans="2:15" x14ac:dyDescent="0.2"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92"/>
      <c r="N171" s="92"/>
      <c r="O171" s="92"/>
    </row>
    <row r="172" spans="2:15" x14ac:dyDescent="0.2"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92"/>
      <c r="N172" s="92"/>
      <c r="O172" s="92"/>
    </row>
    <row r="173" spans="2:15" x14ac:dyDescent="0.2"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92"/>
      <c r="N173" s="92"/>
      <c r="O173" s="92"/>
    </row>
    <row r="174" spans="2:15" x14ac:dyDescent="0.2"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92"/>
      <c r="N174" s="92"/>
      <c r="O174" s="92"/>
    </row>
    <row r="175" spans="2:15" x14ac:dyDescent="0.2"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92"/>
      <c r="N175" s="92"/>
      <c r="O175" s="92"/>
    </row>
    <row r="176" spans="2:15" x14ac:dyDescent="0.2"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92"/>
      <c r="N176" s="92"/>
      <c r="O176" s="92"/>
    </row>
    <row r="177" spans="2:15" x14ac:dyDescent="0.2"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92"/>
      <c r="N177" s="92"/>
      <c r="O177" s="92"/>
    </row>
    <row r="178" spans="2:15" x14ac:dyDescent="0.2"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92"/>
      <c r="N178" s="92"/>
      <c r="O178" s="92"/>
    </row>
    <row r="179" spans="2:15" x14ac:dyDescent="0.2"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92"/>
      <c r="N179" s="92"/>
      <c r="O179" s="92"/>
    </row>
    <row r="180" spans="2:15" x14ac:dyDescent="0.2"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92"/>
      <c r="N180" s="92"/>
      <c r="O180" s="92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57" customWidth="1"/>
    <col min="2" max="2" width="14.28515625" style="76" customWidth="1"/>
    <col min="3" max="3" width="15.42578125" style="76" customWidth="1"/>
    <col min="4" max="4" width="10.28515625" style="42" customWidth="1"/>
    <col min="5" max="16384" width="9.140625" style="57"/>
  </cols>
  <sheetData>
    <row r="1" spans="1:19" x14ac:dyDescent="0.2">
      <c r="A1" s="260" t="e">
        <f>"Державний борг України за станом на " &amp; TEXT(DREPORTDATE,"dd.MM.yyyy")</f>
        <v>#REF!</v>
      </c>
      <c r="B1" s="261"/>
      <c r="C1" s="261"/>
      <c r="D1" s="261"/>
    </row>
    <row r="2" spans="1:19" x14ac:dyDescent="0.2">
      <c r="A2" s="260" t="e">
        <f>"Гарантований державою борг України за станом на " &amp; TEXT(DREPORTDATE,"dd.MM.yyyy")</f>
        <v>#REF!</v>
      </c>
      <c r="B2" s="261"/>
      <c r="C2" s="261"/>
      <c r="D2" s="261"/>
    </row>
    <row r="3" spans="1:19" ht="18.75" x14ac:dyDescent="0.3">
      <c r="A3" s="4" t="e">
        <f>"Державний та гарантований державою борг України за станом на " &amp; STRPRESENTDATE</f>
        <v>#REF!</v>
      </c>
      <c r="B3" s="3"/>
      <c r="C3" s="3"/>
      <c r="D3" s="3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18.75" x14ac:dyDescent="0.3">
      <c r="A4" s="1" t="s">
        <v>161</v>
      </c>
      <c r="B4" s="1"/>
      <c r="C4" s="1"/>
      <c r="D4" s="1"/>
    </row>
    <row r="5" spans="1:19" x14ac:dyDescent="0.2">
      <c r="B5" s="64"/>
      <c r="C5" s="64"/>
      <c r="D5" s="35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9" s="224" customFormat="1" x14ac:dyDescent="0.2">
      <c r="B6" s="238"/>
      <c r="C6" s="238"/>
      <c r="D6" s="224" t="e">
        <f>VALVAL</f>
        <v>#REF!</v>
      </c>
    </row>
    <row r="7" spans="1:19" s="146" customFormat="1" x14ac:dyDescent="0.2">
      <c r="A7" s="98"/>
      <c r="B7" s="245" t="s">
        <v>163</v>
      </c>
      <c r="C7" s="245" t="s">
        <v>165</v>
      </c>
      <c r="D7" s="221" t="s">
        <v>188</v>
      </c>
    </row>
    <row r="8" spans="1:19" s="142" customFormat="1" ht="15" x14ac:dyDescent="0.2">
      <c r="A8" s="59" t="s">
        <v>141</v>
      </c>
      <c r="B8" s="210">
        <f t="shared" ref="B8:D8" si="0">B$9+B$17</f>
        <v>136.34669660983002</v>
      </c>
      <c r="C8" s="210">
        <f t="shared" si="0"/>
        <v>4958.3703342402205</v>
      </c>
      <c r="D8" s="22">
        <f t="shared" si="0"/>
        <v>0.99999899999999997</v>
      </c>
    </row>
    <row r="9" spans="1:19" s="40" customFormat="1" ht="15" x14ac:dyDescent="0.2">
      <c r="A9" s="225" t="s">
        <v>155</v>
      </c>
      <c r="B9" s="68">
        <f t="shared" ref="B9:D9" si="1">SUM(B$10:B$16)</f>
        <v>127.54447488293</v>
      </c>
      <c r="C9" s="68">
        <f t="shared" si="1"/>
        <v>4638.2696191427303</v>
      </c>
      <c r="D9" s="36">
        <f t="shared" si="1"/>
        <v>0.935442</v>
      </c>
    </row>
    <row r="10" spans="1:19" s="155" customFormat="1" outlineLevel="1" x14ac:dyDescent="0.2">
      <c r="A10" s="106" t="s">
        <v>78</v>
      </c>
      <c r="B10" s="23">
        <v>41.624863869599999</v>
      </c>
      <c r="C10" s="23">
        <v>1513.7256369950001</v>
      </c>
      <c r="D10" s="246">
        <v>0.30528699999999998</v>
      </c>
    </row>
    <row r="11" spans="1:19" s="145" customFormat="1" outlineLevel="1" x14ac:dyDescent="0.2">
      <c r="A11" s="209" t="s">
        <v>174</v>
      </c>
      <c r="B11" s="13">
        <v>4.45497953E-2</v>
      </c>
      <c r="C11" s="13">
        <v>1.6200934008800001</v>
      </c>
      <c r="D11" s="220">
        <v>3.2699999999999998E-4</v>
      </c>
    </row>
    <row r="12" spans="1:19" outlineLevel="1" x14ac:dyDescent="0.2">
      <c r="A12" s="156" t="s">
        <v>149</v>
      </c>
      <c r="B12" s="143">
        <v>22.646529977730001</v>
      </c>
      <c r="C12" s="143">
        <v>823.56144451700004</v>
      </c>
      <c r="D12" s="109">
        <v>0.16609499999999999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9" outlineLevel="1" x14ac:dyDescent="0.2">
      <c r="A13" s="156" t="s">
        <v>18</v>
      </c>
      <c r="B13" s="143">
        <v>1.5184578481</v>
      </c>
      <c r="C13" s="143">
        <v>55.220086257609999</v>
      </c>
      <c r="D13" s="109">
        <v>1.1136999999999999E-2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outlineLevel="1" x14ac:dyDescent="0.2">
      <c r="A14" s="156" t="s">
        <v>164</v>
      </c>
      <c r="B14" s="143">
        <v>50.938053092079997</v>
      </c>
      <c r="C14" s="143">
        <v>1852.40814494082</v>
      </c>
      <c r="D14" s="109">
        <v>0.37359199999999998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outlineLevel="1" x14ac:dyDescent="0.2">
      <c r="A15" s="156" t="s">
        <v>124</v>
      </c>
      <c r="B15" s="143">
        <v>6.6243168535499999</v>
      </c>
      <c r="C15" s="143">
        <v>240.89924426370001</v>
      </c>
      <c r="D15" s="109">
        <v>4.8584000000000002E-2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outlineLevel="1" x14ac:dyDescent="0.2">
      <c r="A16" s="156" t="s">
        <v>182</v>
      </c>
      <c r="B16" s="143">
        <v>4.1477034465699996</v>
      </c>
      <c r="C16" s="143">
        <v>150.83496876772</v>
      </c>
      <c r="D16" s="109">
        <v>3.0419999999999999E-2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ht="15" x14ac:dyDescent="0.25">
      <c r="A17" s="150" t="s">
        <v>55</v>
      </c>
      <c r="B17" s="63">
        <f t="shared" ref="B17:D17" si="2">SUM(B$18:B$25)</f>
        <v>8.8022217269000009</v>
      </c>
      <c r="C17" s="63">
        <f t="shared" si="2"/>
        <v>320.10071509749002</v>
      </c>
      <c r="D17" s="17">
        <f t="shared" si="2"/>
        <v>6.4557000000000003E-2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outlineLevel="1" x14ac:dyDescent="0.2">
      <c r="A18" s="156" t="s">
        <v>41</v>
      </c>
      <c r="B18" s="143">
        <v>2.625124E-5</v>
      </c>
      <c r="C18" s="143">
        <v>9.5465000000000003E-4</v>
      </c>
      <c r="D18" s="109">
        <v>0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1:17" outlineLevel="1" x14ac:dyDescent="0.2">
      <c r="A19" s="156" t="s">
        <v>78</v>
      </c>
      <c r="B19" s="143">
        <v>0.24679745585000001</v>
      </c>
      <c r="C19" s="143">
        <v>8.9750116000000002</v>
      </c>
      <c r="D19" s="109">
        <v>1.81E-3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 outlineLevel="1" x14ac:dyDescent="0.2">
      <c r="A20" s="156" t="s">
        <v>174</v>
      </c>
      <c r="B20" s="143">
        <v>1.65735071001</v>
      </c>
      <c r="C20" s="143">
        <v>60.27105018468</v>
      </c>
      <c r="D20" s="109">
        <v>1.2154999999999999E-2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outlineLevel="1" x14ac:dyDescent="0.2">
      <c r="A21" s="156" t="s">
        <v>149</v>
      </c>
      <c r="B21" s="143">
        <v>1.5249999999999999</v>
      </c>
      <c r="C21" s="143">
        <v>55.457997499999998</v>
      </c>
      <c r="D21" s="109">
        <v>1.1185E-2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outlineLevel="1" x14ac:dyDescent="0.2">
      <c r="A22" s="156" t="s">
        <v>18</v>
      </c>
      <c r="B22" s="143">
        <v>1.0213971495</v>
      </c>
      <c r="C22" s="143">
        <v>37.144026599</v>
      </c>
      <c r="D22" s="109">
        <v>7.4910000000000003E-3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outlineLevel="1" x14ac:dyDescent="0.2">
      <c r="A23" s="156" t="s">
        <v>164</v>
      </c>
      <c r="B23" s="143">
        <v>4.2194202779600003</v>
      </c>
      <c r="C23" s="143">
        <v>153.44301588565</v>
      </c>
      <c r="D23" s="109">
        <v>3.0946000000000001E-2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outlineLevel="1" x14ac:dyDescent="0.2">
      <c r="A24" s="156" t="s">
        <v>124</v>
      </c>
      <c r="B24" s="143">
        <v>2.5202134219999998E-2</v>
      </c>
      <c r="C24" s="143">
        <v>0.91649829271000005</v>
      </c>
      <c r="D24" s="109">
        <v>1.85E-4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7" outlineLevel="1" x14ac:dyDescent="0.2">
      <c r="A25" s="156" t="s">
        <v>182</v>
      </c>
      <c r="B25" s="143">
        <v>0.10702774812</v>
      </c>
      <c r="C25" s="143">
        <v>3.89216038545</v>
      </c>
      <c r="D25" s="109">
        <v>7.85E-4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7" x14ac:dyDescent="0.2">
      <c r="B26" s="64"/>
      <c r="C26" s="64"/>
      <c r="D26" s="35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x14ac:dyDescent="0.2">
      <c r="B27" s="64"/>
      <c r="C27" s="64"/>
      <c r="D27" s="35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x14ac:dyDescent="0.2">
      <c r="B28" s="64"/>
      <c r="C28" s="64"/>
      <c r="D28" s="35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7" x14ac:dyDescent="0.2">
      <c r="B29" s="64"/>
      <c r="C29" s="64"/>
      <c r="D29" s="35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7" x14ac:dyDescent="0.2">
      <c r="B30" s="64"/>
      <c r="C30" s="64"/>
      <c r="D30" s="35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7" x14ac:dyDescent="0.2">
      <c r="B31" s="64"/>
      <c r="C31" s="64"/>
      <c r="D31" s="35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x14ac:dyDescent="0.2">
      <c r="B32" s="64"/>
      <c r="C32" s="64"/>
      <c r="D32" s="3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2:17" x14ac:dyDescent="0.2">
      <c r="B33" s="64"/>
      <c r="C33" s="64"/>
      <c r="D33" s="35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2:17" x14ac:dyDescent="0.2">
      <c r="B34" s="64"/>
      <c r="C34" s="64"/>
      <c r="D34" s="3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2:17" x14ac:dyDescent="0.2">
      <c r="B35" s="64"/>
      <c r="C35" s="64"/>
      <c r="D35" s="35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2:17" x14ac:dyDescent="0.2">
      <c r="B36" s="64"/>
      <c r="C36" s="64"/>
      <c r="D36" s="35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2:17" x14ac:dyDescent="0.2">
      <c r="B37" s="64"/>
      <c r="C37" s="64"/>
      <c r="D37" s="35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2:17" x14ac:dyDescent="0.2">
      <c r="B38" s="64"/>
      <c r="C38" s="64"/>
      <c r="D38" s="35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2:17" x14ac:dyDescent="0.2">
      <c r="B39" s="64"/>
      <c r="C39" s="64"/>
      <c r="D39" s="35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64"/>
      <c r="C40" s="64"/>
      <c r="D40" s="35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64"/>
      <c r="C41" s="64"/>
      <c r="D41" s="35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64"/>
      <c r="C42" s="64"/>
      <c r="D42" s="35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64"/>
      <c r="C43" s="64"/>
      <c r="D43" s="35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64"/>
      <c r="C44" s="64"/>
      <c r="D44" s="35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x14ac:dyDescent="0.2">
      <c r="B45" s="64"/>
      <c r="C45" s="64"/>
      <c r="D45" s="35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7" x14ac:dyDescent="0.2">
      <c r="B46" s="64"/>
      <c r="C46" s="64"/>
      <c r="D46" s="35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64"/>
      <c r="C47" s="64"/>
      <c r="D47" s="35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64"/>
      <c r="C48" s="64"/>
      <c r="D48" s="35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64"/>
      <c r="C49" s="64"/>
      <c r="D49" s="35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64"/>
      <c r="C50" s="64"/>
      <c r="D50" s="35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64"/>
      <c r="C51" s="64"/>
      <c r="D51" s="35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64"/>
      <c r="C52" s="64"/>
      <c r="D52" s="35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64"/>
      <c r="C53" s="64"/>
      <c r="D53" s="35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64"/>
      <c r="C54" s="64"/>
      <c r="D54" s="35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64"/>
      <c r="C55" s="64"/>
      <c r="D55" s="35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64"/>
      <c r="C56" s="64"/>
      <c r="D56" s="35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64"/>
      <c r="C57" s="64"/>
      <c r="D57" s="35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64"/>
      <c r="C58" s="64"/>
      <c r="D58" s="35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64"/>
      <c r="C59" s="64"/>
      <c r="D59" s="35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64"/>
      <c r="C60" s="64"/>
      <c r="D60" s="35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64"/>
      <c r="C61" s="64"/>
      <c r="D61" s="35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64"/>
      <c r="C62" s="64"/>
      <c r="D62" s="35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64"/>
      <c r="C63" s="64"/>
      <c r="D63" s="35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64"/>
      <c r="C64" s="64"/>
      <c r="D64" s="35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64"/>
      <c r="C65" s="64"/>
      <c r="D65" s="35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64"/>
      <c r="C66" s="64"/>
      <c r="D66" s="35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64"/>
      <c r="C67" s="64"/>
      <c r="D67" s="35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64"/>
      <c r="C68" s="64"/>
      <c r="D68" s="35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64"/>
      <c r="C69" s="64"/>
      <c r="D69" s="35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64"/>
      <c r="C70" s="64"/>
      <c r="D70" s="35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64"/>
      <c r="C71" s="64"/>
      <c r="D71" s="35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64"/>
      <c r="C72" s="64"/>
      <c r="D72" s="35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64"/>
      <c r="C73" s="64"/>
      <c r="D73" s="35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64"/>
      <c r="C74" s="64"/>
      <c r="D74" s="35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64"/>
      <c r="C75" s="64"/>
      <c r="D75" s="35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64"/>
      <c r="C76" s="64"/>
      <c r="D76" s="35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64"/>
      <c r="C77" s="64"/>
      <c r="D77" s="35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64"/>
      <c r="C78" s="64"/>
      <c r="D78" s="35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64"/>
      <c r="C79" s="64"/>
      <c r="D79" s="35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64"/>
      <c r="C80" s="64"/>
      <c r="D80" s="35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64"/>
      <c r="C81" s="64"/>
      <c r="D81" s="35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64"/>
      <c r="C82" s="64"/>
      <c r="D82" s="35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64"/>
      <c r="C83" s="64"/>
      <c r="D83" s="35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64"/>
      <c r="C84" s="64"/>
      <c r="D84" s="35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64"/>
      <c r="C85" s="64"/>
      <c r="D85" s="35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64"/>
      <c r="C86" s="64"/>
      <c r="D86" s="35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64"/>
      <c r="C87" s="64"/>
      <c r="D87" s="35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64"/>
      <c r="C88" s="64"/>
      <c r="D88" s="35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64"/>
      <c r="C89" s="64"/>
      <c r="D89" s="35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64"/>
      <c r="C90" s="64"/>
      <c r="D90" s="35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64"/>
      <c r="C91" s="64"/>
      <c r="D91" s="35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64"/>
      <c r="C92" s="64"/>
      <c r="D92" s="35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64"/>
      <c r="C93" s="64"/>
      <c r="D93" s="35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64"/>
      <c r="C94" s="64"/>
      <c r="D94" s="35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64"/>
      <c r="C95" s="64"/>
      <c r="D95" s="35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64"/>
      <c r="C96" s="64"/>
      <c r="D96" s="35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64"/>
      <c r="C97" s="64"/>
      <c r="D97" s="35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64"/>
      <c r="C98" s="64"/>
      <c r="D98" s="35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64"/>
      <c r="C99" s="64"/>
      <c r="D99" s="35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64"/>
      <c r="C100" s="64"/>
      <c r="D100" s="35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64"/>
      <c r="C101" s="64"/>
      <c r="D101" s="35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64"/>
      <c r="C102" s="64"/>
      <c r="D102" s="35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64"/>
      <c r="C103" s="64"/>
      <c r="D103" s="35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64"/>
      <c r="C104" s="64"/>
      <c r="D104" s="35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64"/>
      <c r="C105" s="64"/>
      <c r="D105" s="35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64"/>
      <c r="C106" s="64"/>
      <c r="D106" s="35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64"/>
      <c r="C107" s="64"/>
      <c r="D107" s="35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64"/>
      <c r="C108" s="64"/>
      <c r="D108" s="35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64"/>
      <c r="C109" s="64"/>
      <c r="D109" s="35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64"/>
      <c r="C110" s="64"/>
      <c r="D110" s="35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64"/>
      <c r="C111" s="64"/>
      <c r="D111" s="35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64"/>
      <c r="C112" s="64"/>
      <c r="D112" s="35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64"/>
      <c r="C113" s="64"/>
      <c r="D113" s="35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64"/>
      <c r="C114" s="64"/>
      <c r="D114" s="35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64"/>
      <c r="C115" s="64"/>
      <c r="D115" s="35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64"/>
      <c r="C116" s="64"/>
      <c r="D116" s="3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64"/>
      <c r="C117" s="64"/>
      <c r="D117" s="35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64"/>
      <c r="C118" s="64"/>
      <c r="D118" s="35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64"/>
      <c r="C119" s="64"/>
      <c r="D119" s="35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64"/>
      <c r="C120" s="64"/>
      <c r="D120" s="35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64"/>
      <c r="C121" s="64"/>
      <c r="D121" s="35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64"/>
      <c r="C122" s="64"/>
      <c r="D122" s="35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64"/>
      <c r="C123" s="64"/>
      <c r="D123" s="35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64"/>
      <c r="C124" s="64"/>
      <c r="D124" s="35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64"/>
      <c r="C125" s="64"/>
      <c r="D125" s="35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64"/>
      <c r="C126" s="64"/>
      <c r="D126" s="35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64"/>
      <c r="C127" s="64"/>
      <c r="D127" s="35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64"/>
      <c r="C128" s="64"/>
      <c r="D128" s="35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64"/>
      <c r="C129" s="64"/>
      <c r="D129" s="35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64"/>
      <c r="C130" s="64"/>
      <c r="D130" s="35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64"/>
      <c r="C131" s="64"/>
      <c r="D131" s="35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64"/>
      <c r="C132" s="64"/>
      <c r="D132" s="35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64"/>
      <c r="C133" s="64"/>
      <c r="D133" s="35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64"/>
      <c r="C134" s="64"/>
      <c r="D134" s="35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64"/>
      <c r="C135" s="64"/>
      <c r="D135" s="35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64"/>
      <c r="C136" s="64"/>
      <c r="D136" s="35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64"/>
      <c r="C137" s="64"/>
      <c r="D137" s="35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64"/>
      <c r="C138" s="64"/>
      <c r="D138" s="35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64"/>
      <c r="C139" s="64"/>
      <c r="D139" s="35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64"/>
      <c r="C140" s="64"/>
      <c r="D140" s="35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64"/>
      <c r="C141" s="64"/>
      <c r="D141" s="35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64"/>
      <c r="C142" s="64"/>
      <c r="D142" s="35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64"/>
      <c r="C143" s="64"/>
      <c r="D143" s="35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64"/>
      <c r="C144" s="64"/>
      <c r="D144" s="35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64"/>
      <c r="C145" s="64"/>
      <c r="D145" s="35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64"/>
      <c r="C146" s="64"/>
      <c r="D146" s="35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64"/>
      <c r="C147" s="64"/>
      <c r="D147" s="35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64"/>
      <c r="C148" s="64"/>
      <c r="D148" s="35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64"/>
      <c r="C149" s="64"/>
      <c r="D149" s="35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64"/>
      <c r="C150" s="64"/>
      <c r="D150" s="35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64"/>
      <c r="C151" s="64"/>
      <c r="D151" s="35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64"/>
      <c r="C152" s="64"/>
      <c r="D152" s="35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64"/>
      <c r="C153" s="64"/>
      <c r="D153" s="35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64"/>
      <c r="C154" s="64"/>
      <c r="D154" s="35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64"/>
      <c r="C155" s="64"/>
      <c r="D155" s="35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64"/>
      <c r="C156" s="64"/>
      <c r="D156" s="35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64"/>
      <c r="C157" s="64"/>
      <c r="D157" s="35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64"/>
      <c r="C158" s="64"/>
      <c r="D158" s="35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64"/>
      <c r="C159" s="64"/>
      <c r="D159" s="35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64"/>
      <c r="C160" s="64"/>
      <c r="D160" s="35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64"/>
      <c r="C161" s="64"/>
      <c r="D161" s="35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64"/>
      <c r="C162" s="64"/>
      <c r="D162" s="35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64"/>
      <c r="C163" s="64"/>
      <c r="D163" s="35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64"/>
      <c r="C164" s="64"/>
      <c r="D164" s="35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64"/>
      <c r="C165" s="64"/>
      <c r="D165" s="35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64"/>
      <c r="C166" s="64"/>
      <c r="D166" s="35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64"/>
      <c r="C167" s="64"/>
      <c r="D167" s="35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64"/>
      <c r="C168" s="64"/>
      <c r="D168" s="35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64"/>
      <c r="C169" s="64"/>
      <c r="D169" s="35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64"/>
      <c r="C170" s="64"/>
      <c r="D170" s="35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64"/>
      <c r="C171" s="64"/>
      <c r="D171" s="35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64"/>
      <c r="C172" s="64"/>
      <c r="D172" s="35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64"/>
      <c r="C173" s="64"/>
      <c r="D173" s="35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64"/>
      <c r="C174" s="64"/>
      <c r="D174" s="35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57" bestFit="1" customWidth="1"/>
    <col min="2" max="3" width="13.5703125" style="57" bestFit="1" customWidth="1"/>
    <col min="4" max="4" width="14" style="57" bestFit="1" customWidth="1"/>
    <col min="5" max="7" width="14.5703125" style="57" bestFit="1" customWidth="1"/>
    <col min="8" max="16384" width="9.140625" style="57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">
      <c r="A3" s="231"/>
    </row>
    <row r="4" spans="1:19" s="224" customFormat="1" x14ac:dyDescent="0.2">
      <c r="A4" s="52" t="e">
        <f>$A$2 &amp; " (" &amp;G4 &amp; ")"</f>
        <v>#REF!</v>
      </c>
      <c r="G4" s="224" t="e">
        <f>VALUAH</f>
        <v>#REF!</v>
      </c>
    </row>
    <row r="5" spans="1:19" s="146" customFormat="1" x14ac:dyDescent="0.2">
      <c r="A5" s="98"/>
      <c r="B5" s="100">
        <v>43465</v>
      </c>
      <c r="C5" s="100">
        <v>43830</v>
      </c>
      <c r="D5" s="100">
        <v>44196</v>
      </c>
      <c r="E5" s="100">
        <v>44561</v>
      </c>
      <c r="F5" s="100">
        <v>44926</v>
      </c>
      <c r="G5" s="100">
        <v>45230</v>
      </c>
    </row>
    <row r="6" spans="1:19" s="142" customFormat="1" x14ac:dyDescent="0.2">
      <c r="A6" s="161" t="s">
        <v>141</v>
      </c>
      <c r="B6" s="77">
        <f t="shared" ref="B6:G6" si="0">SUM(B$7+ B$8)</f>
        <v>2168.4215676720901</v>
      </c>
      <c r="C6" s="77">
        <f t="shared" si="0"/>
        <v>1998.2958999646899</v>
      </c>
      <c r="D6" s="77">
        <f t="shared" si="0"/>
        <v>2551.8817252041499</v>
      </c>
      <c r="E6" s="77">
        <f t="shared" si="0"/>
        <v>2672.0602101003897</v>
      </c>
      <c r="F6" s="77">
        <f t="shared" si="0"/>
        <v>4075.4500576791597</v>
      </c>
      <c r="G6" s="77">
        <f t="shared" si="0"/>
        <v>4958.3703342402205</v>
      </c>
    </row>
    <row r="7" spans="1:19" s="78" customFormat="1" x14ac:dyDescent="0.2">
      <c r="A7" s="28" t="s">
        <v>35</v>
      </c>
      <c r="B7" s="124">
        <v>771.41054368456003</v>
      </c>
      <c r="C7" s="124">
        <v>838.84791942055995</v>
      </c>
      <c r="D7" s="124">
        <v>1032.94723734324</v>
      </c>
      <c r="E7" s="124">
        <v>1111.597861259</v>
      </c>
      <c r="F7" s="124">
        <v>1461.88818366794</v>
      </c>
      <c r="G7" s="124">
        <v>1584.5927468305599</v>
      </c>
    </row>
    <row r="8" spans="1:19" s="78" customFormat="1" x14ac:dyDescent="0.2">
      <c r="A8" s="28" t="s">
        <v>170</v>
      </c>
      <c r="B8" s="124">
        <v>1397.0110239875301</v>
      </c>
      <c r="C8" s="124">
        <v>1159.4479805441299</v>
      </c>
      <c r="D8" s="124">
        <v>1518.9344878609099</v>
      </c>
      <c r="E8" s="124">
        <v>1560.4623488413899</v>
      </c>
      <c r="F8" s="124">
        <v>2613.56187401122</v>
      </c>
      <c r="G8" s="124">
        <v>3373.7775874096601</v>
      </c>
    </row>
    <row r="9" spans="1:19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9" x14ac:dyDescent="0.2">
      <c r="A10" s="52" t="e">
        <f>$A$2 &amp; " (" &amp;G10 &amp; ")"</f>
        <v>#REF!</v>
      </c>
      <c r="B10" s="48"/>
      <c r="C10" s="48"/>
      <c r="D10" s="48"/>
      <c r="E10" s="48"/>
      <c r="F10" s="48"/>
      <c r="G10" s="224" t="e">
        <f>VALUSD</f>
        <v>#REF!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9" s="24" customFormat="1" x14ac:dyDescent="0.2">
      <c r="A11" s="98"/>
      <c r="B11" s="100">
        <v>43465</v>
      </c>
      <c r="C11" s="100">
        <v>43830</v>
      </c>
      <c r="D11" s="100">
        <v>44196</v>
      </c>
      <c r="E11" s="100">
        <v>44561</v>
      </c>
      <c r="F11" s="100">
        <v>44926</v>
      </c>
      <c r="G11" s="100">
        <v>45230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</row>
    <row r="12" spans="1:19" s="244" customFormat="1" x14ac:dyDescent="0.2">
      <c r="A12" s="161" t="s">
        <v>141</v>
      </c>
      <c r="B12" s="77">
        <f t="shared" ref="B12:G12" si="1">SUM(B$13+ B$14)</f>
        <v>78.315547976209999</v>
      </c>
      <c r="C12" s="77">
        <f t="shared" si="1"/>
        <v>84.365406859860002</v>
      </c>
      <c r="D12" s="77">
        <f t="shared" si="1"/>
        <v>90.253504035259994</v>
      </c>
      <c r="E12" s="77">
        <f t="shared" si="1"/>
        <v>97.95588455634001</v>
      </c>
      <c r="F12" s="77">
        <f t="shared" si="1"/>
        <v>111.44670722128998</v>
      </c>
      <c r="G12" s="77">
        <f t="shared" si="1"/>
        <v>136.34669660983002</v>
      </c>
      <c r="H12" s="239"/>
      <c r="I12" s="239"/>
      <c r="J12" s="239"/>
      <c r="K12" s="239"/>
      <c r="L12" s="239"/>
      <c r="M12" s="239"/>
      <c r="N12" s="239"/>
      <c r="O12" s="239"/>
      <c r="P12" s="239"/>
      <c r="Q12" s="239"/>
    </row>
    <row r="13" spans="1:19" s="176" customFormat="1" x14ac:dyDescent="0.2">
      <c r="A13" s="167" t="s">
        <v>35</v>
      </c>
      <c r="B13" s="7">
        <v>27.860560116119998</v>
      </c>
      <c r="C13" s="7">
        <v>35.415048400320003</v>
      </c>
      <c r="D13" s="7">
        <v>36.532691438050001</v>
      </c>
      <c r="E13" s="7">
        <v>40.750410997160003</v>
      </c>
      <c r="F13" s="7">
        <v>39.976596962419997</v>
      </c>
      <c r="G13" s="7">
        <v>43.573588082000001</v>
      </c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s="176" customFormat="1" x14ac:dyDescent="0.2">
      <c r="A14" s="167" t="s">
        <v>170</v>
      </c>
      <c r="B14" s="7">
        <v>50.45498786009</v>
      </c>
      <c r="C14" s="7">
        <v>48.950358459539999</v>
      </c>
      <c r="D14" s="7">
        <v>53.720812597209999</v>
      </c>
      <c r="E14" s="7">
        <v>57.20547355918</v>
      </c>
      <c r="F14" s="7">
        <v>71.470110258869994</v>
      </c>
      <c r="G14" s="7">
        <v>92.773108527830004</v>
      </c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s="233" customFormat="1" x14ac:dyDescent="0.2">
      <c r="G16" s="223" t="s">
        <v>188</v>
      </c>
    </row>
    <row r="17" spans="1:19" s="24" customFormat="1" x14ac:dyDescent="0.2">
      <c r="A17" s="98"/>
      <c r="B17" s="100">
        <v>43465</v>
      </c>
      <c r="C17" s="100">
        <v>43830</v>
      </c>
      <c r="D17" s="100">
        <v>44196</v>
      </c>
      <c r="E17" s="100">
        <v>44561</v>
      </c>
      <c r="F17" s="100">
        <v>44926</v>
      </c>
      <c r="G17" s="100">
        <v>45230</v>
      </c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</row>
    <row r="18" spans="1:19" s="244" customFormat="1" x14ac:dyDescent="0.2">
      <c r="A18" s="161" t="s">
        <v>141</v>
      </c>
      <c r="B18" s="77">
        <f t="shared" ref="B18:G18" si="2">SUM(B$19+ B$20)</f>
        <v>1</v>
      </c>
      <c r="C18" s="77">
        <f t="shared" si="2"/>
        <v>1</v>
      </c>
      <c r="D18" s="77">
        <f t="shared" si="2"/>
        <v>1</v>
      </c>
      <c r="E18" s="77">
        <f t="shared" si="2"/>
        <v>1</v>
      </c>
      <c r="F18" s="77">
        <f t="shared" si="2"/>
        <v>1</v>
      </c>
      <c r="G18" s="77">
        <f t="shared" si="2"/>
        <v>1</v>
      </c>
      <c r="H18" s="239"/>
      <c r="I18" s="239"/>
      <c r="J18" s="239"/>
      <c r="K18" s="239"/>
      <c r="L18" s="239"/>
      <c r="M18" s="239"/>
      <c r="N18" s="239"/>
      <c r="O18" s="239"/>
      <c r="P18" s="239"/>
      <c r="Q18" s="239"/>
    </row>
    <row r="19" spans="1:19" s="176" customFormat="1" x14ac:dyDescent="0.2">
      <c r="A19" s="167" t="s">
        <v>35</v>
      </c>
      <c r="B19" s="234">
        <v>0.35574699999999998</v>
      </c>
      <c r="C19" s="234">
        <v>0.41978199999999999</v>
      </c>
      <c r="D19" s="234">
        <v>0.404779</v>
      </c>
      <c r="E19" s="234">
        <v>0.41600799999999999</v>
      </c>
      <c r="F19" s="234">
        <v>0.35870600000000002</v>
      </c>
      <c r="G19" s="234">
        <v>0.319579</v>
      </c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9" s="176" customFormat="1" x14ac:dyDescent="0.2">
      <c r="A20" s="167" t="s">
        <v>170</v>
      </c>
      <c r="B20" s="234">
        <v>0.64425299999999996</v>
      </c>
      <c r="C20" s="234">
        <v>0.58021800000000001</v>
      </c>
      <c r="D20" s="234">
        <v>0.595221</v>
      </c>
      <c r="E20" s="234">
        <v>0.58399199999999996</v>
      </c>
      <c r="F20" s="234">
        <v>0.64129400000000003</v>
      </c>
      <c r="G20" s="234">
        <v>0.68042100000000005</v>
      </c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9" x14ac:dyDescent="0.2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9" x14ac:dyDescent="0.2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9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9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9" s="233" customFormat="1" x14ac:dyDescent="0.2"/>
    <row r="26" spans="1:19" x14ac:dyDescent="0.2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9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9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9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9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9" x14ac:dyDescent="0.2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9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2:17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2:17" x14ac:dyDescent="0.2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2:17" x14ac:dyDescent="0.2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2:17" x14ac:dyDescent="0.2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2:17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2:17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2:17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7" x14ac:dyDescent="0.2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</row>
    <row r="239" spans="2:17" x14ac:dyDescent="0.2"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</row>
    <row r="240" spans="2:17" x14ac:dyDescent="0.2"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</row>
    <row r="241" spans="2:17" x14ac:dyDescent="0.2"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</row>
    <row r="242" spans="2:17" x14ac:dyDescent="0.2"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</row>
    <row r="243" spans="2:17" x14ac:dyDescent="0.2"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</row>
    <row r="244" spans="2:17" x14ac:dyDescent="0.2"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</row>
    <row r="245" spans="2:17" x14ac:dyDescent="0.2"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</row>
    <row r="246" spans="2:17" x14ac:dyDescent="0.2"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</row>
    <row r="247" spans="2:17" x14ac:dyDescent="0.2"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57" bestFit="1" customWidth="1"/>
    <col min="2" max="7" width="11.7109375" style="57" customWidth="1"/>
    <col min="8" max="16384" width="9.140625" style="57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4" spans="1:19" s="224" customFormat="1" x14ac:dyDescent="0.2">
      <c r="G4" s="223" t="s">
        <v>98</v>
      </c>
    </row>
    <row r="5" spans="1:19" s="146" customFormat="1" x14ac:dyDescent="0.2">
      <c r="A5" s="162"/>
      <c r="B5" s="100">
        <f>YT_ALL!B5</f>
        <v>43465</v>
      </c>
      <c r="C5" s="100">
        <f>YT_ALL!C5</f>
        <v>43830</v>
      </c>
      <c r="D5" s="100">
        <f>YT_ALL!D5</f>
        <v>44196</v>
      </c>
      <c r="E5" s="100">
        <f>YT_ALL!E5</f>
        <v>44561</v>
      </c>
      <c r="F5" s="100">
        <f>YT_ALL!F5</f>
        <v>44926</v>
      </c>
      <c r="G5" s="100">
        <f>YT_ALL!G5</f>
        <v>45230</v>
      </c>
    </row>
    <row r="6" spans="1:19" s="142" customFormat="1" x14ac:dyDescent="0.2">
      <c r="A6" s="161" t="s">
        <v>141</v>
      </c>
      <c r="B6" s="77" t="e">
        <f t="shared" ref="B6:G6" si="0">SUM(B$7+ B$8)</f>
        <v>#REF!</v>
      </c>
      <c r="C6" s="77" t="e">
        <f t="shared" si="0"/>
        <v>#REF!</v>
      </c>
      <c r="D6" s="77" t="e">
        <f t="shared" si="0"/>
        <v>#REF!</v>
      </c>
      <c r="E6" s="77" t="e">
        <f t="shared" si="0"/>
        <v>#REF!</v>
      </c>
      <c r="F6" s="77" t="e">
        <f t="shared" si="0"/>
        <v>#REF!</v>
      </c>
      <c r="G6" s="77" t="e">
        <f t="shared" si="0"/>
        <v>#REF!</v>
      </c>
    </row>
    <row r="7" spans="1:19" s="78" customFormat="1" x14ac:dyDescent="0.2">
      <c r="A7" s="45" t="str">
        <f>YT_ALL!A7</f>
        <v>Domestic Debt</v>
      </c>
      <c r="B7" s="124" t="e">
        <f>YT_ALL!B7/DMLMLR</f>
        <v>#REF!</v>
      </c>
      <c r="C7" s="124" t="e">
        <f>YT_ALL!C7/DMLMLR</f>
        <v>#REF!</v>
      </c>
      <c r="D7" s="124" t="e">
        <f>YT_ALL!D7/DMLMLR</f>
        <v>#REF!</v>
      </c>
      <c r="E7" s="124" t="e">
        <f>YT_ALL!E7/DMLMLR</f>
        <v>#REF!</v>
      </c>
      <c r="F7" s="124" t="e">
        <f>YT_ALL!F7/DMLMLR</f>
        <v>#REF!</v>
      </c>
      <c r="G7" s="124" t="e">
        <f>YT_ALL!G7/DMLMLR</f>
        <v>#REF!</v>
      </c>
    </row>
    <row r="8" spans="1:19" s="78" customFormat="1" x14ac:dyDescent="0.2">
      <c r="A8" s="45" t="str">
        <f>YT_ALL!A8</f>
        <v>External Debt</v>
      </c>
      <c r="B8" s="124" t="e">
        <f>YT_ALL!B8/DMLMLR</f>
        <v>#REF!</v>
      </c>
      <c r="C8" s="124" t="e">
        <f>YT_ALL!C8/DMLMLR</f>
        <v>#REF!</v>
      </c>
      <c r="D8" s="124" t="e">
        <f>YT_ALL!D8/DMLMLR</f>
        <v>#REF!</v>
      </c>
      <c r="E8" s="124" t="e">
        <f>YT_ALL!E8/DMLMLR</f>
        <v>#REF!</v>
      </c>
      <c r="F8" s="124" t="e">
        <f>YT_ALL!F8/DMLMLR</f>
        <v>#REF!</v>
      </c>
      <c r="G8" s="124" t="e">
        <f>YT_ALL!G8/DMLMLR</f>
        <v>#REF!</v>
      </c>
    </row>
    <row r="9" spans="1:19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9" x14ac:dyDescent="0.2">
      <c r="B10" s="48"/>
      <c r="C10" s="48"/>
      <c r="D10" s="48"/>
      <c r="E10" s="48"/>
      <c r="F10" s="48"/>
      <c r="G10" s="223" t="s">
        <v>96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9" s="24" customFormat="1" x14ac:dyDescent="0.2">
      <c r="A11" s="32"/>
      <c r="B11" s="100">
        <f>YT_ALL!B11</f>
        <v>43465</v>
      </c>
      <c r="C11" s="100">
        <f>YT_ALL!C11</f>
        <v>43830</v>
      </c>
      <c r="D11" s="100">
        <f>YT_ALL!D11</f>
        <v>44196</v>
      </c>
      <c r="E11" s="100">
        <f>YT_ALL!E11</f>
        <v>44561</v>
      </c>
      <c r="F11" s="100">
        <f>YT_ALL!F11</f>
        <v>44926</v>
      </c>
      <c r="G11" s="100">
        <f>YT_ALL!G11</f>
        <v>45230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</row>
    <row r="12" spans="1:19" s="244" customFormat="1" x14ac:dyDescent="0.2">
      <c r="A12" s="161" t="s">
        <v>141</v>
      </c>
      <c r="B12" s="77" t="e">
        <f t="shared" ref="B12:G12" si="1">SUM(B$13+ B$14)</f>
        <v>#REF!</v>
      </c>
      <c r="C12" s="77" t="e">
        <f t="shared" si="1"/>
        <v>#REF!</v>
      </c>
      <c r="D12" s="77" t="e">
        <f t="shared" si="1"/>
        <v>#REF!</v>
      </c>
      <c r="E12" s="77" t="e">
        <f t="shared" si="1"/>
        <v>#REF!</v>
      </c>
      <c r="F12" s="77" t="e">
        <f t="shared" si="1"/>
        <v>#REF!</v>
      </c>
      <c r="G12" s="77" t="e">
        <f t="shared" si="1"/>
        <v>#REF!</v>
      </c>
      <c r="H12" s="239"/>
      <c r="I12" s="239"/>
      <c r="J12" s="239"/>
      <c r="K12" s="239"/>
      <c r="L12" s="239"/>
      <c r="M12" s="239"/>
      <c r="N12" s="239"/>
      <c r="O12" s="239"/>
      <c r="P12" s="239"/>
      <c r="Q12" s="239"/>
    </row>
    <row r="13" spans="1:19" s="176" customFormat="1" x14ac:dyDescent="0.2">
      <c r="A13" s="45" t="str">
        <f>YT_ALL!A13</f>
        <v>Domestic Debt</v>
      </c>
      <c r="B13" s="124" t="e">
        <f>YT_ALL!B13/DMLMLR</f>
        <v>#REF!</v>
      </c>
      <c r="C13" s="124" t="e">
        <f>YT_ALL!C13/DMLMLR</f>
        <v>#REF!</v>
      </c>
      <c r="D13" s="124" t="e">
        <f>YT_ALL!D13/DMLMLR</f>
        <v>#REF!</v>
      </c>
      <c r="E13" s="124" t="e">
        <f>YT_ALL!E13/DMLMLR</f>
        <v>#REF!</v>
      </c>
      <c r="F13" s="124" t="e">
        <f>YT_ALL!F13/DMLMLR</f>
        <v>#REF!</v>
      </c>
      <c r="G13" s="124" t="e">
        <f>YT_ALL!G13/DMLMLR</f>
        <v>#REF!</v>
      </c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s="176" customFormat="1" x14ac:dyDescent="0.2">
      <c r="A14" s="45" t="str">
        <f>YT_ALL!A14</f>
        <v>External Debt</v>
      </c>
      <c r="B14" s="124" t="e">
        <f>YT_ALL!B14/DMLMLR</f>
        <v>#REF!</v>
      </c>
      <c r="C14" s="124" t="e">
        <f>YT_ALL!C14/DMLMLR</f>
        <v>#REF!</v>
      </c>
      <c r="D14" s="124" t="e">
        <f>YT_ALL!D14/DMLMLR</f>
        <v>#REF!</v>
      </c>
      <c r="E14" s="124" t="e">
        <f>YT_ALL!E14/DMLMLR</f>
        <v>#REF!</v>
      </c>
      <c r="F14" s="124" t="e">
        <f>YT_ALL!F14/DMLMLR</f>
        <v>#REF!</v>
      </c>
      <c r="G14" s="124" t="e">
        <f>YT_ALL!G14/DMLMLR</f>
        <v>#REF!</v>
      </c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s="233" customFormat="1" x14ac:dyDescent="0.2">
      <c r="G16" s="223" t="s">
        <v>188</v>
      </c>
    </row>
    <row r="17" spans="1:19" s="24" customFormat="1" x14ac:dyDescent="0.2">
      <c r="A17" s="32"/>
      <c r="B17" s="100">
        <f>YT_ALL!B17</f>
        <v>43465</v>
      </c>
      <c r="C17" s="100">
        <f>YT_ALL!C17</f>
        <v>43830</v>
      </c>
      <c r="D17" s="100">
        <f>YT_ALL!D17</f>
        <v>44196</v>
      </c>
      <c r="E17" s="100">
        <f>YT_ALL!E17</f>
        <v>44561</v>
      </c>
      <c r="F17" s="100">
        <f>YT_ALL!F17</f>
        <v>44926</v>
      </c>
      <c r="G17" s="100">
        <f>YT_ALL!G17</f>
        <v>45230</v>
      </c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</row>
    <row r="18" spans="1:19" s="244" customFormat="1" x14ac:dyDescent="0.2">
      <c r="A18" s="161" t="s">
        <v>141</v>
      </c>
      <c r="B18" s="77">
        <f t="shared" ref="B18:G18" si="2">SUM(B$19+ B$20)</f>
        <v>1</v>
      </c>
      <c r="C18" s="77">
        <f t="shared" si="2"/>
        <v>1</v>
      </c>
      <c r="D18" s="77">
        <f t="shared" si="2"/>
        <v>1</v>
      </c>
      <c r="E18" s="77">
        <f t="shared" si="2"/>
        <v>1</v>
      </c>
      <c r="F18" s="77">
        <f t="shared" si="2"/>
        <v>1</v>
      </c>
      <c r="G18" s="77">
        <f t="shared" si="2"/>
        <v>1</v>
      </c>
      <c r="H18" s="239"/>
      <c r="I18" s="239"/>
      <c r="J18" s="239"/>
      <c r="K18" s="239"/>
      <c r="L18" s="239"/>
      <c r="M18" s="239"/>
      <c r="N18" s="239"/>
      <c r="O18" s="239"/>
      <c r="P18" s="239"/>
      <c r="Q18" s="239"/>
    </row>
    <row r="19" spans="1:19" s="176" customFormat="1" x14ac:dyDescent="0.2">
      <c r="A19" s="45" t="str">
        <f>YT_ALL!A19</f>
        <v>Domestic Debt</v>
      </c>
      <c r="B19" s="84">
        <f>YT_ALL!B19</f>
        <v>0.35574699999999998</v>
      </c>
      <c r="C19" s="84">
        <f>YT_ALL!C19</f>
        <v>0.41978199999999999</v>
      </c>
      <c r="D19" s="84">
        <f>YT_ALL!D19</f>
        <v>0.404779</v>
      </c>
      <c r="E19" s="84">
        <f>YT_ALL!E19</f>
        <v>0.41600799999999999</v>
      </c>
      <c r="F19" s="84">
        <f>YT_ALL!F19</f>
        <v>0.35870600000000002</v>
      </c>
      <c r="G19" s="84">
        <f>YT_ALL!G19</f>
        <v>0.319579</v>
      </c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9" s="176" customFormat="1" x14ac:dyDescent="0.2">
      <c r="A20" s="45" t="str">
        <f>YT_ALL!A20</f>
        <v>External Debt</v>
      </c>
      <c r="B20" s="84">
        <f>YT_ALL!B20</f>
        <v>0.64425299999999996</v>
      </c>
      <c r="C20" s="84">
        <f>YT_ALL!C20</f>
        <v>0.58021800000000001</v>
      </c>
      <c r="D20" s="84">
        <f>YT_ALL!D20</f>
        <v>0.595221</v>
      </c>
      <c r="E20" s="84">
        <f>YT_ALL!E20</f>
        <v>0.58399199999999996</v>
      </c>
      <c r="F20" s="84">
        <f>YT_ALL!F20</f>
        <v>0.64129400000000003</v>
      </c>
      <c r="G20" s="84">
        <f>YT_ALL!G20</f>
        <v>0.68042100000000005</v>
      </c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9" x14ac:dyDescent="0.2">
      <c r="A21" s="18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9" x14ac:dyDescent="0.2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9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9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9" s="233" customFormat="1" x14ac:dyDescent="0.2"/>
    <row r="26" spans="1:19" x14ac:dyDescent="0.2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9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9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9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9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9" x14ac:dyDescent="0.2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9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2:17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2:17" x14ac:dyDescent="0.2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2:17" x14ac:dyDescent="0.2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2:17" x14ac:dyDescent="0.2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2:17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2:17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2:17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7" x14ac:dyDescent="0.2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</row>
    <row r="239" spans="2:17" x14ac:dyDescent="0.2"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</row>
    <row r="240" spans="2:17" x14ac:dyDescent="0.2"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</row>
    <row r="241" spans="2:17" x14ac:dyDescent="0.2"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</row>
    <row r="242" spans="2:17" x14ac:dyDescent="0.2"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</row>
    <row r="243" spans="2:17" x14ac:dyDescent="0.2"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</row>
    <row r="244" spans="2:17" x14ac:dyDescent="0.2"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</row>
    <row r="245" spans="2:17" x14ac:dyDescent="0.2"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</row>
    <row r="246" spans="2:17" x14ac:dyDescent="0.2"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</row>
    <row r="247" spans="2:17" x14ac:dyDescent="0.2"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57" bestFit="1" customWidth="1"/>
    <col min="2" max="7" width="11.7109375" style="57" customWidth="1"/>
    <col min="8" max="16384" width="9.140625" style="57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4" spans="1:19" s="224" customFormat="1" x14ac:dyDescent="0.2">
      <c r="G4" s="223" t="s">
        <v>98</v>
      </c>
    </row>
    <row r="5" spans="1:19" s="146" customFormat="1" x14ac:dyDescent="0.2">
      <c r="A5" s="162"/>
      <c r="B5" s="100">
        <f>YT_ALL!B5</f>
        <v>43465</v>
      </c>
      <c r="C5" s="100">
        <f>YT_ALL!C5</f>
        <v>43830</v>
      </c>
      <c r="D5" s="100">
        <f>YT_ALL!D5</f>
        <v>44196</v>
      </c>
      <c r="E5" s="100">
        <f>YT_ALL!E5</f>
        <v>44561</v>
      </c>
      <c r="F5" s="100">
        <f>YT_ALL!F5</f>
        <v>44926</v>
      </c>
      <c r="G5" s="100">
        <f>YT_ALL!G5</f>
        <v>45230</v>
      </c>
    </row>
    <row r="6" spans="1:19" s="142" customFormat="1" x14ac:dyDescent="0.2">
      <c r="A6" s="161" t="s">
        <v>141</v>
      </c>
      <c r="B6" s="77" t="e">
        <f t="shared" ref="B6:G6" si="0">SUM(B$7+ B$8)</f>
        <v>#REF!</v>
      </c>
      <c r="C6" s="77" t="e">
        <f t="shared" si="0"/>
        <v>#REF!</v>
      </c>
      <c r="D6" s="77" t="e">
        <f t="shared" si="0"/>
        <v>#REF!</v>
      </c>
      <c r="E6" s="77" t="e">
        <f t="shared" si="0"/>
        <v>#REF!</v>
      </c>
      <c r="F6" s="77" t="e">
        <f t="shared" si="0"/>
        <v>#REF!</v>
      </c>
      <c r="G6" s="77" t="e">
        <f t="shared" si="0"/>
        <v>#REF!</v>
      </c>
    </row>
    <row r="7" spans="1:19" s="78" customFormat="1" x14ac:dyDescent="0.2">
      <c r="A7" s="45" t="str">
        <f>YK_ALL!A7</f>
        <v>State Debt</v>
      </c>
      <c r="B7" s="124" t="e">
        <f>YK_ALL!B7/DMLMLR</f>
        <v>#REF!</v>
      </c>
      <c r="C7" s="124" t="e">
        <f>YK_ALL!C7/DMLMLR</f>
        <v>#REF!</v>
      </c>
      <c r="D7" s="124" t="e">
        <f>YK_ALL!D7/DMLMLR</f>
        <v>#REF!</v>
      </c>
      <c r="E7" s="124" t="e">
        <f>YK_ALL!E7/DMLMLR</f>
        <v>#REF!</v>
      </c>
      <c r="F7" s="124" t="e">
        <f>YK_ALL!F7/DMLMLR</f>
        <v>#REF!</v>
      </c>
      <c r="G7" s="124" t="e">
        <f>YK_ALL!G7/DMLMLR</f>
        <v>#REF!</v>
      </c>
    </row>
    <row r="8" spans="1:19" s="78" customFormat="1" x14ac:dyDescent="0.2">
      <c r="A8" s="45" t="str">
        <f>YK_ALL!A8</f>
        <v>State guaranteed debt</v>
      </c>
      <c r="B8" s="124" t="e">
        <f>YK_ALL!B8/DMLMLR</f>
        <v>#REF!</v>
      </c>
      <c r="C8" s="124" t="e">
        <f>YK_ALL!C8/DMLMLR</f>
        <v>#REF!</v>
      </c>
      <c r="D8" s="124" t="e">
        <f>YK_ALL!D8/DMLMLR</f>
        <v>#REF!</v>
      </c>
      <c r="E8" s="124" t="e">
        <f>YK_ALL!E8/DMLMLR</f>
        <v>#REF!</v>
      </c>
      <c r="F8" s="124" t="e">
        <f>YK_ALL!F8/DMLMLR</f>
        <v>#REF!</v>
      </c>
      <c r="G8" s="124" t="e">
        <f>YK_ALL!G8/DMLMLR</f>
        <v>#REF!</v>
      </c>
    </row>
    <row r="9" spans="1:19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9" x14ac:dyDescent="0.2">
      <c r="B10" s="48"/>
      <c r="C10" s="48"/>
      <c r="D10" s="48"/>
      <c r="E10" s="48"/>
      <c r="F10" s="48"/>
      <c r="G10" s="223" t="s">
        <v>96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9" s="24" customFormat="1" x14ac:dyDescent="0.2">
      <c r="A11" s="32"/>
      <c r="B11" s="100">
        <f>YT_ALL!B11</f>
        <v>43465</v>
      </c>
      <c r="C11" s="100">
        <f>YT_ALL!C11</f>
        <v>43830</v>
      </c>
      <c r="D11" s="100">
        <f>YT_ALL!D11</f>
        <v>44196</v>
      </c>
      <c r="E11" s="100">
        <f>YT_ALL!E11</f>
        <v>44561</v>
      </c>
      <c r="F11" s="100">
        <f>YT_ALL!F11</f>
        <v>44926</v>
      </c>
      <c r="G11" s="100">
        <f>YT_ALL!G11</f>
        <v>45230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</row>
    <row r="12" spans="1:19" s="244" customFormat="1" x14ac:dyDescent="0.2">
      <c r="A12" s="161" t="s">
        <v>141</v>
      </c>
      <c r="B12" s="77" t="e">
        <f t="shared" ref="B12:G12" si="1">SUM(B$13+ B$14)</f>
        <v>#REF!</v>
      </c>
      <c r="C12" s="77" t="e">
        <f t="shared" si="1"/>
        <v>#REF!</v>
      </c>
      <c r="D12" s="77" t="e">
        <f t="shared" si="1"/>
        <v>#REF!</v>
      </c>
      <c r="E12" s="77" t="e">
        <f t="shared" si="1"/>
        <v>#REF!</v>
      </c>
      <c r="F12" s="77" t="e">
        <f t="shared" si="1"/>
        <v>#REF!</v>
      </c>
      <c r="G12" s="77" t="e">
        <f t="shared" si="1"/>
        <v>#REF!</v>
      </c>
      <c r="H12" s="239"/>
      <c r="I12" s="239"/>
      <c r="J12" s="239"/>
      <c r="K12" s="239"/>
      <c r="L12" s="239"/>
      <c r="M12" s="239"/>
      <c r="N12" s="239"/>
      <c r="O12" s="239"/>
      <c r="P12" s="239"/>
      <c r="Q12" s="239"/>
    </row>
    <row r="13" spans="1:19" s="176" customFormat="1" x14ac:dyDescent="0.2">
      <c r="A13" s="45" t="str">
        <f>YK_ALL!A13</f>
        <v>State Debt</v>
      </c>
      <c r="B13" s="124" t="e">
        <f>YK_ALL!B13/DMLMLR</f>
        <v>#REF!</v>
      </c>
      <c r="C13" s="124" t="e">
        <f>YK_ALL!C13/DMLMLR</f>
        <v>#REF!</v>
      </c>
      <c r="D13" s="124" t="e">
        <f>YK_ALL!D13/DMLMLR</f>
        <v>#REF!</v>
      </c>
      <c r="E13" s="124" t="e">
        <f>YK_ALL!E13/DMLMLR</f>
        <v>#REF!</v>
      </c>
      <c r="F13" s="124" t="e">
        <f>YK_ALL!F13/DMLMLR</f>
        <v>#REF!</v>
      </c>
      <c r="G13" s="124" t="e">
        <f>YK_ALL!G13/DMLMLR</f>
        <v>#REF!</v>
      </c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s="176" customFormat="1" x14ac:dyDescent="0.2">
      <c r="A14" s="45" t="str">
        <f>YK_ALL!A14</f>
        <v>State guaranteed debt</v>
      </c>
      <c r="B14" s="124" t="e">
        <f>YK_ALL!B14/DMLMLR</f>
        <v>#REF!</v>
      </c>
      <c r="C14" s="124" t="e">
        <f>YK_ALL!C14/DMLMLR</f>
        <v>#REF!</v>
      </c>
      <c r="D14" s="124" t="e">
        <f>YK_ALL!D14/DMLMLR</f>
        <v>#REF!</v>
      </c>
      <c r="E14" s="124" t="e">
        <f>YK_ALL!E14/DMLMLR</f>
        <v>#REF!</v>
      </c>
      <c r="F14" s="124" t="e">
        <f>YK_ALL!F14/DMLMLR</f>
        <v>#REF!</v>
      </c>
      <c r="G14" s="124" t="e">
        <f>YK_ALL!G14/DMLMLR</f>
        <v>#REF!</v>
      </c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s="233" customFormat="1" x14ac:dyDescent="0.2">
      <c r="G16" s="223" t="s">
        <v>188</v>
      </c>
    </row>
    <row r="17" spans="1:19" s="24" customFormat="1" x14ac:dyDescent="0.2">
      <c r="A17" s="32"/>
      <c r="B17" s="100">
        <f>YT_ALL!B17</f>
        <v>43465</v>
      </c>
      <c r="C17" s="100">
        <f>YT_ALL!C17</f>
        <v>43830</v>
      </c>
      <c r="D17" s="100">
        <f>YT_ALL!D17</f>
        <v>44196</v>
      </c>
      <c r="E17" s="100">
        <f>YT_ALL!E17</f>
        <v>44561</v>
      </c>
      <c r="F17" s="100">
        <f>YT_ALL!F17</f>
        <v>44926</v>
      </c>
      <c r="G17" s="100">
        <f>YT_ALL!G17</f>
        <v>45230</v>
      </c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</row>
    <row r="18" spans="1:19" s="244" customFormat="1" x14ac:dyDescent="0.2">
      <c r="A18" s="161" t="s">
        <v>141</v>
      </c>
      <c r="B18" s="77">
        <f t="shared" ref="B18:G18" si="2">SUM(B$19+ B$20)</f>
        <v>1</v>
      </c>
      <c r="C18" s="77">
        <f t="shared" si="2"/>
        <v>1</v>
      </c>
      <c r="D18" s="77">
        <f t="shared" si="2"/>
        <v>1</v>
      </c>
      <c r="E18" s="77">
        <f t="shared" si="2"/>
        <v>1</v>
      </c>
      <c r="F18" s="77">
        <f t="shared" si="2"/>
        <v>1</v>
      </c>
      <c r="G18" s="77">
        <f t="shared" si="2"/>
        <v>1</v>
      </c>
      <c r="H18" s="239"/>
      <c r="I18" s="239"/>
      <c r="J18" s="239"/>
      <c r="K18" s="239"/>
      <c r="L18" s="239"/>
      <c r="M18" s="239"/>
      <c r="N18" s="239"/>
      <c r="O18" s="239"/>
      <c r="P18" s="239"/>
      <c r="Q18" s="239"/>
    </row>
    <row r="19" spans="1:19" s="176" customFormat="1" x14ac:dyDescent="0.2">
      <c r="A19" s="45" t="str">
        <f>YK_ALL!A19</f>
        <v>State Debt</v>
      </c>
      <c r="B19" s="124">
        <f>YK_ALL!B19</f>
        <v>0.85790100000000002</v>
      </c>
      <c r="C19" s="124">
        <f>YK_ALL!C19</f>
        <v>0.881436</v>
      </c>
      <c r="D19" s="124">
        <f>YK_ALL!D19</f>
        <v>0.88532</v>
      </c>
      <c r="E19" s="124">
        <f>YK_ALL!E19</f>
        <v>0.88423200000000002</v>
      </c>
      <c r="F19" s="124">
        <f>YK_ALL!F19</f>
        <v>0.91158899999999998</v>
      </c>
      <c r="G19" s="124">
        <f>YK_ALL!G19</f>
        <v>0.935442</v>
      </c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9" s="176" customFormat="1" x14ac:dyDescent="0.2">
      <c r="A20" s="45" t="str">
        <f>YK_ALL!A20</f>
        <v>State guaranteed debt</v>
      </c>
      <c r="B20" s="124">
        <f>YK_ALL!B20</f>
        <v>0.142099</v>
      </c>
      <c r="C20" s="124">
        <f>YK_ALL!C20</f>
        <v>0.118564</v>
      </c>
      <c r="D20" s="124">
        <f>YK_ALL!D20</f>
        <v>0.11468</v>
      </c>
      <c r="E20" s="124">
        <f>YK_ALL!E20</f>
        <v>0.115768</v>
      </c>
      <c r="F20" s="124">
        <f>YK_ALL!F20</f>
        <v>8.8411000000000003E-2</v>
      </c>
      <c r="G20" s="124">
        <f>YK_ALL!G20</f>
        <v>6.4558000000000004E-2</v>
      </c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9" x14ac:dyDescent="0.2">
      <c r="A21" s="18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9" x14ac:dyDescent="0.2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9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9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9" s="233" customFormat="1" x14ac:dyDescent="0.2"/>
    <row r="26" spans="1:19" x14ac:dyDescent="0.2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9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9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9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9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9" x14ac:dyDescent="0.2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9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2:17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2:17" x14ac:dyDescent="0.2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2:17" x14ac:dyDescent="0.2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2:17" x14ac:dyDescent="0.2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2:17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2:17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2:17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7" x14ac:dyDescent="0.2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</row>
    <row r="239" spans="2:17" x14ac:dyDescent="0.2"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</row>
    <row r="240" spans="2:17" x14ac:dyDescent="0.2"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</row>
    <row r="241" spans="2:17" x14ac:dyDescent="0.2"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</row>
    <row r="242" spans="2:17" x14ac:dyDescent="0.2"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</row>
    <row r="243" spans="2:17" x14ac:dyDescent="0.2"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</row>
    <row r="244" spans="2:17" x14ac:dyDescent="0.2"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</row>
    <row r="245" spans="2:17" x14ac:dyDescent="0.2"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</row>
    <row r="246" spans="2:17" x14ac:dyDescent="0.2"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</row>
    <row r="247" spans="2:17" x14ac:dyDescent="0.2"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57" bestFit="1" customWidth="1"/>
    <col min="2" max="3" width="13.5703125" style="57" bestFit="1" customWidth="1"/>
    <col min="4" max="4" width="14" style="57" bestFit="1" customWidth="1"/>
    <col min="5" max="7" width="14.5703125" style="57" bestFit="1" customWidth="1"/>
    <col min="8" max="16384" width="9.140625" style="57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">
      <c r="A3" s="231"/>
    </row>
    <row r="4" spans="1:19" s="224" customFormat="1" x14ac:dyDescent="0.2">
      <c r="G4" s="224" t="e">
        <f>VALUAH</f>
        <v>#REF!</v>
      </c>
    </row>
    <row r="5" spans="1:19" s="146" customFormat="1" x14ac:dyDescent="0.2">
      <c r="A5" s="98"/>
      <c r="B5" s="100">
        <v>43465</v>
      </c>
      <c r="C5" s="100">
        <v>43830</v>
      </c>
      <c r="D5" s="100">
        <v>44196</v>
      </c>
      <c r="E5" s="100">
        <v>44561</v>
      </c>
      <c r="F5" s="100">
        <v>44926</v>
      </c>
      <c r="G5" s="100">
        <v>45230</v>
      </c>
    </row>
    <row r="6" spans="1:19" s="142" customFormat="1" x14ac:dyDescent="0.2">
      <c r="A6" s="161" t="s">
        <v>141</v>
      </c>
      <c r="B6" s="77">
        <f t="shared" ref="B6:G6" si="0">SUM(B$7+ B$8)</f>
        <v>2168.4215676720901</v>
      </c>
      <c r="C6" s="77">
        <f t="shared" si="0"/>
        <v>1998.2958999646901</v>
      </c>
      <c r="D6" s="77">
        <f t="shared" si="0"/>
        <v>2551.8817252041499</v>
      </c>
      <c r="E6" s="77">
        <f t="shared" si="0"/>
        <v>2672.0602101003897</v>
      </c>
      <c r="F6" s="77">
        <f t="shared" si="0"/>
        <v>4075.4500576791597</v>
      </c>
      <c r="G6" s="77">
        <f t="shared" si="0"/>
        <v>4958.3703342402205</v>
      </c>
    </row>
    <row r="7" spans="1:19" s="78" customFormat="1" x14ac:dyDescent="0.2">
      <c r="A7" s="28" t="s">
        <v>155</v>
      </c>
      <c r="B7" s="124">
        <v>1860.2910955853999</v>
      </c>
      <c r="C7" s="124">
        <v>1761.36913148087</v>
      </c>
      <c r="D7" s="124">
        <v>2259.2315015926201</v>
      </c>
      <c r="E7" s="124">
        <v>2362.7201507571899</v>
      </c>
      <c r="F7" s="124">
        <v>3715.1336317660898</v>
      </c>
      <c r="G7" s="124">
        <v>4638.2696191427303</v>
      </c>
    </row>
    <row r="8" spans="1:19" s="78" customFormat="1" x14ac:dyDescent="0.2">
      <c r="A8" s="28" t="s">
        <v>55</v>
      </c>
      <c r="B8" s="124">
        <v>308.13047208669002</v>
      </c>
      <c r="C8" s="124">
        <v>236.92676848382001</v>
      </c>
      <c r="D8" s="124">
        <v>292.65022361153001</v>
      </c>
      <c r="E8" s="124">
        <v>309.34005934319998</v>
      </c>
      <c r="F8" s="124">
        <v>360.31642591307002</v>
      </c>
      <c r="G8" s="124">
        <v>320.10071509749002</v>
      </c>
    </row>
    <row r="9" spans="1:19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9" x14ac:dyDescent="0.2">
      <c r="B10" s="48"/>
      <c r="C10" s="48"/>
      <c r="D10" s="48"/>
      <c r="E10" s="48"/>
      <c r="F10" s="48"/>
      <c r="G10" s="224" t="e">
        <f>VALUSD</f>
        <v>#REF!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9" s="24" customFormat="1" x14ac:dyDescent="0.2">
      <c r="A11" s="98"/>
      <c r="B11" s="100">
        <v>43465</v>
      </c>
      <c r="C11" s="100">
        <v>43830</v>
      </c>
      <c r="D11" s="100">
        <v>44196</v>
      </c>
      <c r="E11" s="100">
        <v>44561</v>
      </c>
      <c r="F11" s="100">
        <v>44926</v>
      </c>
      <c r="G11" s="100">
        <v>45230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</row>
    <row r="12" spans="1:19" s="244" customFormat="1" x14ac:dyDescent="0.2">
      <c r="A12" s="161" t="s">
        <v>141</v>
      </c>
      <c r="B12" s="77">
        <f t="shared" ref="B12:G12" si="1">SUM(B$13+ B$14)</f>
        <v>78.315547976209999</v>
      </c>
      <c r="C12" s="77">
        <f t="shared" si="1"/>
        <v>84.365406859860002</v>
      </c>
      <c r="D12" s="77">
        <f t="shared" si="1"/>
        <v>90.253504035260008</v>
      </c>
      <c r="E12" s="77">
        <f t="shared" si="1"/>
        <v>97.955884556339996</v>
      </c>
      <c r="F12" s="77">
        <f t="shared" si="1"/>
        <v>111.44670722129001</v>
      </c>
      <c r="G12" s="77">
        <f t="shared" si="1"/>
        <v>136.34669660982999</v>
      </c>
      <c r="H12" s="239"/>
      <c r="I12" s="239"/>
      <c r="J12" s="239"/>
      <c r="K12" s="239"/>
      <c r="L12" s="239"/>
      <c r="M12" s="239"/>
      <c r="N12" s="239"/>
      <c r="O12" s="239"/>
      <c r="P12" s="239"/>
      <c r="Q12" s="239"/>
    </row>
    <row r="13" spans="1:19" s="176" customFormat="1" x14ac:dyDescent="0.2">
      <c r="A13" s="28" t="s">
        <v>155</v>
      </c>
      <c r="B13" s="7">
        <v>67.186989245079999</v>
      </c>
      <c r="C13" s="7">
        <v>74.362672420240003</v>
      </c>
      <c r="D13" s="7">
        <v>79.903217077660003</v>
      </c>
      <c r="E13" s="7">
        <v>86.615691312519999</v>
      </c>
      <c r="F13" s="7">
        <v>101.59354286955001</v>
      </c>
      <c r="G13" s="7">
        <v>127.54447488293</v>
      </c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9" s="176" customFormat="1" x14ac:dyDescent="0.2">
      <c r="A14" s="28" t="s">
        <v>55</v>
      </c>
      <c r="B14" s="7">
        <v>11.128558731129999</v>
      </c>
      <c r="C14" s="7">
        <v>10.002734439619999</v>
      </c>
      <c r="D14" s="7">
        <v>10.3502869576</v>
      </c>
      <c r="E14" s="7">
        <v>11.34019324382</v>
      </c>
      <c r="F14" s="7">
        <v>9.8531643517400003</v>
      </c>
      <c r="G14" s="7">
        <v>8.8022217268999992</v>
      </c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19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s="233" customFormat="1" x14ac:dyDescent="0.2">
      <c r="G16" s="223" t="s">
        <v>188</v>
      </c>
    </row>
    <row r="17" spans="1:19" s="24" customFormat="1" x14ac:dyDescent="0.2">
      <c r="A17" s="98"/>
      <c r="B17" s="100">
        <v>43465</v>
      </c>
      <c r="C17" s="100">
        <v>43830</v>
      </c>
      <c r="D17" s="100">
        <v>44196</v>
      </c>
      <c r="E17" s="100">
        <v>44561</v>
      </c>
      <c r="F17" s="100">
        <v>44926</v>
      </c>
      <c r="G17" s="100">
        <v>45230</v>
      </c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</row>
    <row r="18" spans="1:19" s="244" customFormat="1" x14ac:dyDescent="0.2">
      <c r="A18" s="161" t="s">
        <v>141</v>
      </c>
      <c r="B18" s="77">
        <f t="shared" ref="B18:G18" si="2">SUM(B$19+ B$20)</f>
        <v>1</v>
      </c>
      <c r="C18" s="77">
        <f t="shared" si="2"/>
        <v>1</v>
      </c>
      <c r="D18" s="77">
        <f t="shared" si="2"/>
        <v>1</v>
      </c>
      <c r="E18" s="77">
        <f t="shared" si="2"/>
        <v>1</v>
      </c>
      <c r="F18" s="77">
        <f t="shared" si="2"/>
        <v>1</v>
      </c>
      <c r="G18" s="77">
        <f t="shared" si="2"/>
        <v>1</v>
      </c>
      <c r="H18" s="239"/>
      <c r="I18" s="239"/>
      <c r="J18" s="239"/>
      <c r="K18" s="239"/>
      <c r="L18" s="239"/>
      <c r="M18" s="239"/>
      <c r="N18" s="239"/>
      <c r="O18" s="239"/>
      <c r="P18" s="239"/>
      <c r="Q18" s="239"/>
    </row>
    <row r="19" spans="1:19" s="176" customFormat="1" x14ac:dyDescent="0.2">
      <c r="A19" s="28" t="s">
        <v>155</v>
      </c>
      <c r="B19" s="234">
        <v>0.85790100000000002</v>
      </c>
      <c r="C19" s="234">
        <v>0.881436</v>
      </c>
      <c r="D19" s="234">
        <v>0.88532</v>
      </c>
      <c r="E19" s="234">
        <v>0.88423200000000002</v>
      </c>
      <c r="F19" s="234">
        <v>0.91158899999999998</v>
      </c>
      <c r="G19" s="234">
        <v>0.935442</v>
      </c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9" s="176" customFormat="1" x14ac:dyDescent="0.2">
      <c r="A20" s="28" t="s">
        <v>55</v>
      </c>
      <c r="B20" s="234">
        <v>0.142099</v>
      </c>
      <c r="C20" s="234">
        <v>0.118564</v>
      </c>
      <c r="D20" s="234">
        <v>0.11468</v>
      </c>
      <c r="E20" s="234">
        <v>0.115768</v>
      </c>
      <c r="F20" s="234">
        <v>8.8411000000000003E-2</v>
      </c>
      <c r="G20" s="234">
        <v>6.4558000000000004E-2</v>
      </c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9" x14ac:dyDescent="0.2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9" x14ac:dyDescent="0.2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9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9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9" s="233" customFormat="1" x14ac:dyDescent="0.2"/>
    <row r="26" spans="1:19" x14ac:dyDescent="0.2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9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9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9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9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9" x14ac:dyDescent="0.2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9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2:17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2:17" x14ac:dyDescent="0.2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2:17" x14ac:dyDescent="0.2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2:17" x14ac:dyDescent="0.2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2:17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2:17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2:17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7" x14ac:dyDescent="0.2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</row>
    <row r="239" spans="2:17" x14ac:dyDescent="0.2"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</row>
    <row r="240" spans="2:17" x14ac:dyDescent="0.2"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</row>
    <row r="241" spans="2:17" x14ac:dyDescent="0.2"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</row>
    <row r="242" spans="2:17" x14ac:dyDescent="0.2"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</row>
    <row r="243" spans="2:17" x14ac:dyDescent="0.2"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</row>
    <row r="244" spans="2:17" x14ac:dyDescent="0.2"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</row>
    <row r="245" spans="2:17" x14ac:dyDescent="0.2"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</row>
    <row r="246" spans="2:17" x14ac:dyDescent="0.2"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</row>
    <row r="247" spans="2:17" x14ac:dyDescent="0.2"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1:S168"/>
  <sheetViews>
    <sheetView showGridLines="0" zoomScale="70" zoomScaleNormal="70" workbookViewId="0">
      <selection sqref="A1:XFD1048576"/>
    </sheetView>
  </sheetViews>
  <sheetFormatPr defaultRowHeight="12.75" outlineLevelRow="3" x14ac:dyDescent="0.2"/>
  <cols>
    <col min="1" max="1" width="52" style="57" customWidth="1"/>
    <col min="2" max="7" width="16.28515625" style="76" customWidth="1"/>
    <col min="8" max="16384" width="9.140625" style="57"/>
  </cols>
  <sheetData>
    <row r="1" spans="1:19" ht="9.9499999999999993" customHeight="1" x14ac:dyDescent="0.2"/>
    <row r="2" spans="1:19" ht="18.75" x14ac:dyDescent="0.3">
      <c r="A2" s="5" t="s">
        <v>255</v>
      </c>
      <c r="B2" s="3"/>
      <c r="C2" s="3"/>
      <c r="D2" s="3"/>
      <c r="E2" s="3"/>
      <c r="F2" s="3"/>
      <c r="G2" s="3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">
      <c r="A3" s="231"/>
    </row>
    <row r="4" spans="1:19" s="224" customFormat="1" x14ac:dyDescent="0.2">
      <c r="B4" s="238"/>
      <c r="C4" s="238"/>
      <c r="D4" s="238"/>
      <c r="E4" s="238"/>
      <c r="F4" s="238"/>
      <c r="G4" s="224" t="s">
        <v>214</v>
      </c>
    </row>
    <row r="5" spans="1:19" s="146" customFormat="1" x14ac:dyDescent="0.2">
      <c r="A5" s="98"/>
      <c r="B5" s="100">
        <v>43465</v>
      </c>
      <c r="C5" s="100">
        <v>43830</v>
      </c>
      <c r="D5" s="100">
        <v>44196</v>
      </c>
      <c r="E5" s="100">
        <v>44561</v>
      </c>
      <c r="F5" s="100">
        <v>44926</v>
      </c>
      <c r="G5" s="100">
        <v>45230</v>
      </c>
    </row>
    <row r="6" spans="1:19" s="142" customFormat="1" ht="15.75" x14ac:dyDescent="0.2">
      <c r="A6" s="252" t="s">
        <v>231</v>
      </c>
      <c r="B6" s="86">
        <f t="shared" ref="B6:G6" si="0">B$7+B$85</f>
        <v>2168.4215676720901</v>
      </c>
      <c r="C6" s="86">
        <f t="shared" si="0"/>
        <v>1998.2958999646901</v>
      </c>
      <c r="D6" s="86">
        <f t="shared" si="0"/>
        <v>2551.8817252041508</v>
      </c>
      <c r="E6" s="86">
        <f t="shared" si="0"/>
        <v>2672.0602101003901</v>
      </c>
      <c r="F6" s="86">
        <f t="shared" si="0"/>
        <v>4075.4500576791606</v>
      </c>
      <c r="G6" s="86">
        <f t="shared" si="0"/>
        <v>4958.3703342402205</v>
      </c>
    </row>
    <row r="7" spans="1:19" s="40" customFormat="1" ht="15" x14ac:dyDescent="0.2">
      <c r="A7" s="163" t="s">
        <v>155</v>
      </c>
      <c r="B7" s="10">
        <f t="shared" ref="B7:G7" si="1">B$8+B$47</f>
        <v>1860.2910955853999</v>
      </c>
      <c r="C7" s="10">
        <f t="shared" si="1"/>
        <v>1761.36913148087</v>
      </c>
      <c r="D7" s="10">
        <f t="shared" si="1"/>
        <v>2259.2315015926206</v>
      </c>
      <c r="E7" s="10">
        <f t="shared" si="1"/>
        <v>2362.7201507571899</v>
      </c>
      <c r="F7" s="10">
        <f t="shared" si="1"/>
        <v>3715.1336317660907</v>
      </c>
      <c r="G7" s="10">
        <f t="shared" si="1"/>
        <v>4638.2696191427303</v>
      </c>
    </row>
    <row r="8" spans="1:19" s="155" customFormat="1" ht="15" outlineLevel="1" x14ac:dyDescent="0.2">
      <c r="A8" s="204" t="s">
        <v>35</v>
      </c>
      <c r="B8" s="95">
        <f t="shared" ref="B8:G8" si="2">B$9+B$45</f>
        <v>761.09019182404995</v>
      </c>
      <c r="C8" s="95">
        <f t="shared" si="2"/>
        <v>829.49510481237996</v>
      </c>
      <c r="D8" s="95">
        <f t="shared" si="2"/>
        <v>1000.7098766559004</v>
      </c>
      <c r="E8" s="95">
        <f t="shared" si="2"/>
        <v>1062.5590347498203</v>
      </c>
      <c r="F8" s="95">
        <f t="shared" si="2"/>
        <v>1389.6902523549404</v>
      </c>
      <c r="G8" s="95">
        <f t="shared" si="2"/>
        <v>1515.3457303958803</v>
      </c>
    </row>
    <row r="9" spans="1:19" s="145" customFormat="1" outlineLevel="2" x14ac:dyDescent="0.2">
      <c r="A9" s="106" t="s">
        <v>213</v>
      </c>
      <c r="B9" s="13">
        <f t="shared" ref="B9:G9" si="3">SUM(B$10:B$44)</f>
        <v>758.8418989413899</v>
      </c>
      <c r="C9" s="13">
        <f t="shared" si="3"/>
        <v>827.37906445219994</v>
      </c>
      <c r="D9" s="13">
        <f t="shared" si="3"/>
        <v>998.72608881820042</v>
      </c>
      <c r="E9" s="13">
        <f t="shared" si="3"/>
        <v>1060.7074994346003</v>
      </c>
      <c r="F9" s="13">
        <f t="shared" si="3"/>
        <v>1387.9709695622005</v>
      </c>
      <c r="G9" s="13">
        <f t="shared" si="3"/>
        <v>1513.7256369950003</v>
      </c>
    </row>
    <row r="10" spans="1:19" s="78" customFormat="1" outlineLevel="3" x14ac:dyDescent="0.2">
      <c r="A10" s="169" t="s">
        <v>58</v>
      </c>
      <c r="B10" s="124">
        <v>11.731711274649999</v>
      </c>
      <c r="C10" s="124">
        <v>0</v>
      </c>
      <c r="D10" s="124">
        <v>0</v>
      </c>
      <c r="E10" s="124">
        <v>0</v>
      </c>
      <c r="F10" s="124">
        <v>0</v>
      </c>
      <c r="G10" s="124">
        <v>0</v>
      </c>
    </row>
    <row r="11" spans="1:19" outlineLevel="3" x14ac:dyDescent="0.2">
      <c r="A11" s="60" t="s">
        <v>20</v>
      </c>
      <c r="B11" s="81">
        <v>19.159217458000001</v>
      </c>
      <c r="C11" s="81">
        <v>37.771855741800003</v>
      </c>
      <c r="D11" s="81">
        <v>55.628160976399997</v>
      </c>
      <c r="E11" s="81">
        <v>95.914618630199996</v>
      </c>
      <c r="F11" s="81">
        <v>53.805816397400001</v>
      </c>
      <c r="G11" s="81">
        <v>96.453731661099994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9" outlineLevel="3" x14ac:dyDescent="0.2">
      <c r="A12" s="60" t="s">
        <v>173</v>
      </c>
      <c r="B12" s="81">
        <v>6.6407129999999999</v>
      </c>
      <c r="C12" s="81">
        <v>0</v>
      </c>
      <c r="D12" s="81">
        <v>33.438972800999998</v>
      </c>
      <c r="E12" s="81">
        <v>1.1224285348</v>
      </c>
      <c r="F12" s="81">
        <v>0</v>
      </c>
      <c r="G12" s="81">
        <v>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9" outlineLevel="3" x14ac:dyDescent="0.2">
      <c r="A13" s="60" t="s">
        <v>133</v>
      </c>
      <c r="B13" s="81">
        <v>8.97352198956</v>
      </c>
      <c r="C13" s="81">
        <v>0</v>
      </c>
      <c r="D13" s="81">
        <v>11.184692</v>
      </c>
      <c r="E13" s="81">
        <v>26.571145999999999</v>
      </c>
      <c r="F13" s="81">
        <v>46.997578392000001</v>
      </c>
      <c r="G13" s="81">
        <v>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outlineLevel="3" x14ac:dyDescent="0.2">
      <c r="A14" s="60" t="s">
        <v>168</v>
      </c>
      <c r="B14" s="81">
        <v>24.18031366728</v>
      </c>
      <c r="C14" s="81">
        <v>0</v>
      </c>
      <c r="D14" s="81">
        <v>31.776369563999999</v>
      </c>
      <c r="E14" s="81">
        <v>0</v>
      </c>
      <c r="F14" s="81">
        <v>0</v>
      </c>
      <c r="G14" s="81">
        <v>28.760043517300002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outlineLevel="3" x14ac:dyDescent="0.2">
      <c r="A15" s="60" t="s">
        <v>14</v>
      </c>
      <c r="B15" s="81">
        <v>62.650438999999999</v>
      </c>
      <c r="C15" s="81">
        <v>72.721914999999996</v>
      </c>
      <c r="D15" s="81">
        <v>71.771915000000007</v>
      </c>
      <c r="E15" s="81">
        <v>81.333449999999999</v>
      </c>
      <c r="F15" s="81">
        <v>81.333449999999999</v>
      </c>
      <c r="G15" s="81">
        <v>75.401431000000002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outlineLevel="3" x14ac:dyDescent="0.2">
      <c r="A16" s="60" t="s">
        <v>51</v>
      </c>
      <c r="B16" s="81">
        <v>19.033000000000001</v>
      </c>
      <c r="C16" s="81">
        <v>19.033000000000001</v>
      </c>
      <c r="D16" s="81">
        <v>19.033000000000001</v>
      </c>
      <c r="E16" s="81">
        <v>17.533000000000001</v>
      </c>
      <c r="F16" s="81">
        <v>17.533000000000001</v>
      </c>
      <c r="G16" s="81">
        <v>17.533000000000001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outlineLevel="3" x14ac:dyDescent="0.2">
      <c r="A17" s="60" t="s">
        <v>104</v>
      </c>
      <c r="B17" s="81">
        <v>36.5</v>
      </c>
      <c r="C17" s="81">
        <v>36.5</v>
      </c>
      <c r="D17" s="81">
        <v>36.5</v>
      </c>
      <c r="E17" s="81">
        <v>36.5</v>
      </c>
      <c r="F17" s="81">
        <v>50</v>
      </c>
      <c r="G17" s="81">
        <v>50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outlineLevel="3" x14ac:dyDescent="0.2">
      <c r="A18" s="60" t="s">
        <v>154</v>
      </c>
      <c r="B18" s="81">
        <v>28.700001</v>
      </c>
      <c r="C18" s="81">
        <v>28.700001</v>
      </c>
      <c r="D18" s="81">
        <v>28.700001</v>
      </c>
      <c r="E18" s="81">
        <v>28.700001</v>
      </c>
      <c r="F18" s="81">
        <v>28.700001</v>
      </c>
      <c r="G18" s="81">
        <v>28.700001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1:17" outlineLevel="3" x14ac:dyDescent="0.2">
      <c r="A19" s="60" t="s">
        <v>212</v>
      </c>
      <c r="B19" s="81">
        <v>46.9</v>
      </c>
      <c r="C19" s="81">
        <v>46.9</v>
      </c>
      <c r="D19" s="81">
        <v>46.9</v>
      </c>
      <c r="E19" s="81">
        <v>46.9</v>
      </c>
      <c r="F19" s="81">
        <v>46.9</v>
      </c>
      <c r="G19" s="81">
        <v>46.9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 outlineLevel="3" x14ac:dyDescent="0.2">
      <c r="A20" s="60" t="s">
        <v>42</v>
      </c>
      <c r="B20" s="81">
        <v>93.438657000000006</v>
      </c>
      <c r="C20" s="81">
        <v>93.438657000000006</v>
      </c>
      <c r="D20" s="81">
        <v>100.278657</v>
      </c>
      <c r="E20" s="81">
        <v>117.101957</v>
      </c>
      <c r="F20" s="81">
        <v>237.101957</v>
      </c>
      <c r="G20" s="81">
        <v>237.101957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outlineLevel="3" x14ac:dyDescent="0.2">
      <c r="A21" s="60" t="s">
        <v>33</v>
      </c>
      <c r="B21" s="81">
        <v>12.097744</v>
      </c>
      <c r="C21" s="81">
        <v>12.097744</v>
      </c>
      <c r="D21" s="81">
        <v>12.097744</v>
      </c>
      <c r="E21" s="81">
        <v>12.097744</v>
      </c>
      <c r="F21" s="81">
        <v>12.097744</v>
      </c>
      <c r="G21" s="81">
        <v>12.097744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outlineLevel="3" x14ac:dyDescent="0.2">
      <c r="A22" s="60" t="s">
        <v>81</v>
      </c>
      <c r="B22" s="81">
        <v>12.097744</v>
      </c>
      <c r="C22" s="81">
        <v>12.097744</v>
      </c>
      <c r="D22" s="81">
        <v>12.097744</v>
      </c>
      <c r="E22" s="81">
        <v>12.097744</v>
      </c>
      <c r="F22" s="81">
        <v>27.097743999999999</v>
      </c>
      <c r="G22" s="81">
        <v>27.097743999999999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outlineLevel="3" x14ac:dyDescent="0.2">
      <c r="A23" s="60" t="s">
        <v>209</v>
      </c>
      <c r="B23" s="81">
        <v>37.421561873549997</v>
      </c>
      <c r="C23" s="81">
        <v>31.401890643400002</v>
      </c>
      <c r="D23" s="81">
        <v>42.233933071199999</v>
      </c>
      <c r="E23" s="81">
        <v>80.791961688200004</v>
      </c>
      <c r="F23" s="81">
        <v>69.614992801400007</v>
      </c>
      <c r="G23" s="81">
        <v>48.543383816599999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outlineLevel="3" x14ac:dyDescent="0.2">
      <c r="A24" s="60" t="s">
        <v>126</v>
      </c>
      <c r="B24" s="81">
        <v>12.097744</v>
      </c>
      <c r="C24" s="81">
        <v>12.097744</v>
      </c>
      <c r="D24" s="81">
        <v>12.097744</v>
      </c>
      <c r="E24" s="81">
        <v>12.097744</v>
      </c>
      <c r="F24" s="81">
        <v>12.097744</v>
      </c>
      <c r="G24" s="81">
        <v>12.097744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7" outlineLevel="3" x14ac:dyDescent="0.2">
      <c r="A25" s="60" t="s">
        <v>185</v>
      </c>
      <c r="B25" s="81">
        <v>12.097744</v>
      </c>
      <c r="C25" s="81">
        <v>12.097744</v>
      </c>
      <c r="D25" s="81">
        <v>12.097744</v>
      </c>
      <c r="E25" s="81">
        <v>12.097744</v>
      </c>
      <c r="F25" s="81">
        <v>12.097744</v>
      </c>
      <c r="G25" s="81">
        <v>12.097744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7" outlineLevel="3" x14ac:dyDescent="0.2">
      <c r="A26" s="60" t="s">
        <v>112</v>
      </c>
      <c r="B26" s="81">
        <v>19.184152653999998</v>
      </c>
      <c r="C26" s="81">
        <v>47.236592873600003</v>
      </c>
      <c r="D26" s="81">
        <v>102.290142528</v>
      </c>
      <c r="E26" s="81">
        <v>61.134827581400003</v>
      </c>
      <c r="F26" s="81">
        <v>60.071426971400001</v>
      </c>
      <c r="G26" s="81">
        <v>165.15915899999999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outlineLevel="3" x14ac:dyDescent="0.2">
      <c r="A27" s="60" t="s">
        <v>199</v>
      </c>
      <c r="B27" s="81">
        <v>12.097744</v>
      </c>
      <c r="C27" s="81">
        <v>12.097744</v>
      </c>
      <c r="D27" s="81">
        <v>12.097744</v>
      </c>
      <c r="E27" s="81">
        <v>12.097744</v>
      </c>
      <c r="F27" s="81">
        <v>12.097744</v>
      </c>
      <c r="G27" s="81">
        <v>12.097744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outlineLevel="3" x14ac:dyDescent="0.2">
      <c r="A28" s="60" t="s">
        <v>189</v>
      </c>
      <c r="B28" s="81">
        <v>12.097744</v>
      </c>
      <c r="C28" s="81">
        <v>12.097744</v>
      </c>
      <c r="D28" s="81">
        <v>12.097744</v>
      </c>
      <c r="E28" s="81">
        <v>12.097744</v>
      </c>
      <c r="F28" s="81">
        <v>12.097744</v>
      </c>
      <c r="G28" s="81">
        <v>12.097744</v>
      </c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7" outlineLevel="3" x14ac:dyDescent="0.2">
      <c r="A29" s="60" t="s">
        <v>22</v>
      </c>
      <c r="B29" s="81">
        <v>12.097744</v>
      </c>
      <c r="C29" s="81">
        <v>12.097744</v>
      </c>
      <c r="D29" s="81">
        <v>12.097744</v>
      </c>
      <c r="E29" s="81">
        <v>12.097744</v>
      </c>
      <c r="F29" s="81">
        <v>12.097744</v>
      </c>
      <c r="G29" s="81">
        <v>12.097744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7" outlineLevel="3" x14ac:dyDescent="0.2">
      <c r="A30" s="60" t="s">
        <v>69</v>
      </c>
      <c r="B30" s="81">
        <v>12.097744</v>
      </c>
      <c r="C30" s="81">
        <v>12.097744</v>
      </c>
      <c r="D30" s="81">
        <v>12.097744</v>
      </c>
      <c r="E30" s="81">
        <v>12.097744</v>
      </c>
      <c r="F30" s="81">
        <v>12.097744</v>
      </c>
      <c r="G30" s="81">
        <v>12.097744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7" outlineLevel="3" x14ac:dyDescent="0.2">
      <c r="A31" s="60" t="s">
        <v>118</v>
      </c>
      <c r="B31" s="81">
        <v>12.097744</v>
      </c>
      <c r="C31" s="81">
        <v>12.097744</v>
      </c>
      <c r="D31" s="81">
        <v>12.097744</v>
      </c>
      <c r="E31" s="81">
        <v>12.097744</v>
      </c>
      <c r="F31" s="81">
        <v>12.097744</v>
      </c>
      <c r="G31" s="81">
        <v>12.097744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outlineLevel="3" x14ac:dyDescent="0.2">
      <c r="A32" s="60" t="s">
        <v>176</v>
      </c>
      <c r="B32" s="81">
        <v>12.097744</v>
      </c>
      <c r="C32" s="81">
        <v>12.097744</v>
      </c>
      <c r="D32" s="81">
        <v>12.097744</v>
      </c>
      <c r="E32" s="81">
        <v>12.097744</v>
      </c>
      <c r="F32" s="81">
        <v>12.097744</v>
      </c>
      <c r="G32" s="81">
        <v>12.097744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 outlineLevel="3" x14ac:dyDescent="0.2">
      <c r="A33" s="60" t="s">
        <v>167</v>
      </c>
      <c r="B33" s="81">
        <v>12.097744</v>
      </c>
      <c r="C33" s="81">
        <v>12.097744</v>
      </c>
      <c r="D33" s="81">
        <v>12.097744</v>
      </c>
      <c r="E33" s="81">
        <v>12.097744</v>
      </c>
      <c r="F33" s="81">
        <v>12.097744</v>
      </c>
      <c r="G33" s="81">
        <v>12.097744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1:17" outlineLevel="3" x14ac:dyDescent="0.2">
      <c r="A34" s="60" t="s">
        <v>9</v>
      </c>
      <c r="B34" s="81">
        <v>12.097744</v>
      </c>
      <c r="C34" s="81">
        <v>12.097744</v>
      </c>
      <c r="D34" s="81">
        <v>12.097744</v>
      </c>
      <c r="E34" s="81">
        <v>12.097744</v>
      </c>
      <c r="F34" s="81">
        <v>12.097744</v>
      </c>
      <c r="G34" s="81">
        <v>12.097744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1:17" outlineLevel="3" x14ac:dyDescent="0.2">
      <c r="A35" s="60" t="s">
        <v>50</v>
      </c>
      <c r="B35" s="81">
        <v>12.097744</v>
      </c>
      <c r="C35" s="81">
        <v>12.097744</v>
      </c>
      <c r="D35" s="81">
        <v>12.097744</v>
      </c>
      <c r="E35" s="81">
        <v>12.097744</v>
      </c>
      <c r="F35" s="81">
        <v>12.097744</v>
      </c>
      <c r="G35" s="81">
        <v>12.097744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1:17" outlineLevel="3" x14ac:dyDescent="0.2">
      <c r="A36" s="60" t="s">
        <v>103</v>
      </c>
      <c r="B36" s="81">
        <v>12.097744</v>
      </c>
      <c r="C36" s="81">
        <v>12.097744</v>
      </c>
      <c r="D36" s="81">
        <v>12.097744</v>
      </c>
      <c r="E36" s="81">
        <v>12.097744</v>
      </c>
      <c r="F36" s="81">
        <v>12.097744</v>
      </c>
      <c r="G36" s="81">
        <v>12.097744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1:17" outlineLevel="3" x14ac:dyDescent="0.2">
      <c r="A37" s="60" t="s">
        <v>108</v>
      </c>
      <c r="B37" s="81">
        <v>62.88869382435</v>
      </c>
      <c r="C37" s="81">
        <v>79.853823193400004</v>
      </c>
      <c r="D37" s="81">
        <v>61.000111877599998</v>
      </c>
      <c r="E37" s="81">
        <v>91.468603000000002</v>
      </c>
      <c r="F37" s="81">
        <v>41.488599000000001</v>
      </c>
      <c r="G37" s="81">
        <v>119.48704499999999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1:17" outlineLevel="3" x14ac:dyDescent="0.2">
      <c r="A38" s="60" t="s">
        <v>111</v>
      </c>
      <c r="B38" s="81">
        <v>12.097751000000001</v>
      </c>
      <c r="C38" s="81">
        <v>12.097751000000001</v>
      </c>
      <c r="D38" s="81">
        <v>12.097751000000001</v>
      </c>
      <c r="E38" s="81">
        <v>12.097751000000001</v>
      </c>
      <c r="F38" s="81">
        <v>262.09775100000002</v>
      </c>
      <c r="G38" s="81">
        <v>262.09775100000002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17" outlineLevel="3" x14ac:dyDescent="0.2">
      <c r="A39" s="60" t="s">
        <v>158</v>
      </c>
      <c r="B39" s="81">
        <v>0.03</v>
      </c>
      <c r="C39" s="81">
        <v>7.03</v>
      </c>
      <c r="D39" s="81">
        <v>18.918331999999999</v>
      </c>
      <c r="E39" s="81">
        <v>42.151356999999997</v>
      </c>
      <c r="F39" s="81">
        <v>49.921956999999999</v>
      </c>
      <c r="G39" s="81">
        <v>37.788384000000001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1:17" outlineLevel="3" x14ac:dyDescent="0.2">
      <c r="A40" s="60" t="s">
        <v>3</v>
      </c>
      <c r="B40" s="81">
        <v>39.370320200000002</v>
      </c>
      <c r="C40" s="81">
        <v>46.557594000000002</v>
      </c>
      <c r="D40" s="81">
        <v>57.979410999999999</v>
      </c>
      <c r="E40" s="81">
        <v>51.468836000000003</v>
      </c>
      <c r="F40" s="81">
        <v>67.473926000000006</v>
      </c>
      <c r="G40" s="81">
        <v>41.069235999999997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1:17" outlineLevel="3" x14ac:dyDescent="0.2">
      <c r="A41" s="60" t="s">
        <v>44</v>
      </c>
      <c r="B41" s="81">
        <v>5.8000999999999996</v>
      </c>
      <c r="C41" s="81">
        <v>39.665255999999999</v>
      </c>
      <c r="D41" s="81">
        <v>46.880406999999998</v>
      </c>
      <c r="E41" s="81">
        <v>41.080407000000001</v>
      </c>
      <c r="F41" s="81">
        <v>41.080407000000001</v>
      </c>
      <c r="G41" s="81">
        <v>41.080407000000001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1:17" outlineLevel="3" x14ac:dyDescent="0.2">
      <c r="A42" s="60" t="s">
        <v>94</v>
      </c>
      <c r="B42" s="81">
        <v>17.873328999999998</v>
      </c>
      <c r="C42" s="81">
        <v>23.602312000000001</v>
      </c>
      <c r="D42" s="81">
        <v>17.245816000000001</v>
      </c>
      <c r="E42" s="81">
        <v>23.968738999999999</v>
      </c>
      <c r="F42" s="81">
        <v>21.481691000000001</v>
      </c>
      <c r="G42" s="81">
        <v>17.781690999999999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1:17" outlineLevel="3" x14ac:dyDescent="0.2">
      <c r="A43" s="60" t="s">
        <v>143</v>
      </c>
      <c r="B43" s="81">
        <v>17.5</v>
      </c>
      <c r="C43" s="81">
        <v>17.5</v>
      </c>
      <c r="D43" s="81">
        <v>17.5</v>
      </c>
      <c r="E43" s="81">
        <v>17.5</v>
      </c>
      <c r="F43" s="81">
        <v>10</v>
      </c>
      <c r="G43" s="81">
        <v>2.5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1:17" outlineLevel="3" x14ac:dyDescent="0.2">
      <c r="A44" s="60" t="s">
        <v>131</v>
      </c>
      <c r="B44" s="81">
        <v>19.399999999999999</v>
      </c>
      <c r="C44" s="81">
        <v>18</v>
      </c>
      <c r="D44" s="81">
        <v>18</v>
      </c>
      <c r="E44" s="81">
        <v>18</v>
      </c>
      <c r="F44" s="81">
        <v>18</v>
      </c>
      <c r="G44" s="81">
        <v>13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1:17" outlineLevel="2" x14ac:dyDescent="0.2">
      <c r="A45" s="156" t="s">
        <v>215</v>
      </c>
      <c r="B45" s="143">
        <f t="shared" ref="B45:G45" si="4">SUM(B$46:B$46)</f>
        <v>2.2482928826599999</v>
      </c>
      <c r="C45" s="143">
        <f t="shared" si="4"/>
        <v>2.11604036018</v>
      </c>
      <c r="D45" s="143">
        <f t="shared" si="4"/>
        <v>1.9837878377</v>
      </c>
      <c r="E45" s="143">
        <f t="shared" si="4"/>
        <v>1.85153531522</v>
      </c>
      <c r="F45" s="143">
        <f t="shared" si="4"/>
        <v>1.7192827927400001</v>
      </c>
      <c r="G45" s="143">
        <f t="shared" si="4"/>
        <v>1.6200934008800001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1:17" outlineLevel="3" x14ac:dyDescent="0.2">
      <c r="A46" s="60" t="s">
        <v>147</v>
      </c>
      <c r="B46" s="81">
        <v>2.2482928826599999</v>
      </c>
      <c r="C46" s="81">
        <v>2.11604036018</v>
      </c>
      <c r="D46" s="81">
        <v>1.9837878377</v>
      </c>
      <c r="E46" s="81">
        <v>1.85153531522</v>
      </c>
      <c r="F46" s="81">
        <v>1.7192827927400001</v>
      </c>
      <c r="G46" s="81">
        <v>1.6200934008800001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ht="15" outlineLevel="1" x14ac:dyDescent="0.25">
      <c r="A47" s="134" t="s">
        <v>170</v>
      </c>
      <c r="B47" s="91">
        <f t="shared" ref="B47:G47" si="5">B$48+B$56+B$67+B$73+B$83</f>
        <v>1099.20090376135</v>
      </c>
      <c r="C47" s="91">
        <f t="shared" si="5"/>
        <v>931.87402666849005</v>
      </c>
      <c r="D47" s="91">
        <f t="shared" si="5"/>
        <v>1258.5216249367202</v>
      </c>
      <c r="E47" s="91">
        <f t="shared" si="5"/>
        <v>1300.1611160073699</v>
      </c>
      <c r="F47" s="91">
        <f t="shared" si="5"/>
        <v>2325.4433794111501</v>
      </c>
      <c r="G47" s="91">
        <f t="shared" si="5"/>
        <v>3122.92388874685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outlineLevel="2" x14ac:dyDescent="0.2">
      <c r="A48" s="156" t="s">
        <v>216</v>
      </c>
      <c r="B48" s="143">
        <f t="shared" ref="B48:G48" si="6">SUM(B$49:B$55)</f>
        <v>370.82150240569996</v>
      </c>
      <c r="C48" s="143">
        <f t="shared" si="6"/>
        <v>292.19705520394996</v>
      </c>
      <c r="D48" s="143">
        <f t="shared" si="6"/>
        <v>443.31220499021003</v>
      </c>
      <c r="E48" s="143">
        <f t="shared" si="6"/>
        <v>463.16791086648999</v>
      </c>
      <c r="F48" s="143">
        <f t="shared" si="6"/>
        <v>1100.2564081594501</v>
      </c>
      <c r="G48" s="143">
        <f t="shared" si="6"/>
        <v>1852.40814494082</v>
      </c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1:17" outlineLevel="3" x14ac:dyDescent="0.2">
      <c r="A49" s="60" t="s">
        <v>80</v>
      </c>
      <c r="B49" s="81">
        <v>0.39788810252000001</v>
      </c>
      <c r="C49" s="81">
        <v>0.54160285082000004</v>
      </c>
      <c r="D49" s="81">
        <v>1.0454113763399999</v>
      </c>
      <c r="E49" s="81">
        <v>1.5875877036599999</v>
      </c>
      <c r="F49" s="81">
        <v>2.8371336968200001</v>
      </c>
      <c r="G49" s="81">
        <v>3.90251796062</v>
      </c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1:17" outlineLevel="3" x14ac:dyDescent="0.2">
      <c r="A50" s="60" t="s">
        <v>102</v>
      </c>
      <c r="B50" s="81">
        <v>15.99855313998</v>
      </c>
      <c r="C50" s="81">
        <v>11.9812827548</v>
      </c>
      <c r="D50" s="81">
        <v>13.69347224048</v>
      </c>
      <c r="E50" s="81">
        <v>10.537976948860001</v>
      </c>
      <c r="F50" s="81">
        <v>9.4549938057599991</v>
      </c>
      <c r="G50" s="81">
        <v>7.8525305522000002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1:17" outlineLevel="3" x14ac:dyDescent="0.2">
      <c r="A51" s="60" t="s">
        <v>101</v>
      </c>
      <c r="B51" s="81">
        <v>18.849402313100001</v>
      </c>
      <c r="C51" s="81">
        <v>18.590715185450001</v>
      </c>
      <c r="D51" s="81">
        <v>26.985065628059999</v>
      </c>
      <c r="E51" s="81">
        <v>27.704960040149999</v>
      </c>
      <c r="F51" s="81">
        <v>98.126692472870005</v>
      </c>
      <c r="G51" s="81">
        <v>96.574951096199996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1:17" outlineLevel="3" x14ac:dyDescent="0.2">
      <c r="A52" s="60" t="s">
        <v>27</v>
      </c>
      <c r="B52" s="81">
        <v>104.97379678</v>
      </c>
      <c r="C52" s="81">
        <v>87.456819999999993</v>
      </c>
      <c r="D52" s="81">
        <v>132.357876</v>
      </c>
      <c r="E52" s="81">
        <v>136.36866599999999</v>
      </c>
      <c r="F52" s="81">
        <v>452.22111000000001</v>
      </c>
      <c r="G52" s="81">
        <v>1026.1454639999999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1:17" outlineLevel="3" x14ac:dyDescent="0.2">
      <c r="A53" s="60" t="s">
        <v>45</v>
      </c>
      <c r="B53" s="81">
        <v>135.05662434153999</v>
      </c>
      <c r="C53" s="81">
        <v>116.13319515038</v>
      </c>
      <c r="D53" s="81">
        <v>149.66078664104</v>
      </c>
      <c r="E53" s="81">
        <v>167.90406736776001</v>
      </c>
      <c r="F53" s="81">
        <v>303.46587855233997</v>
      </c>
      <c r="G53" s="81">
        <v>384.23842604126003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1:17" outlineLevel="3" x14ac:dyDescent="0.2">
      <c r="A54" s="60" t="s">
        <v>43</v>
      </c>
      <c r="B54" s="81">
        <v>95.545237728559997</v>
      </c>
      <c r="C54" s="81">
        <v>57.493439262499997</v>
      </c>
      <c r="D54" s="81">
        <v>119.56959310429001</v>
      </c>
      <c r="E54" s="81">
        <v>119.00280760606</v>
      </c>
      <c r="F54" s="81">
        <v>234.07269763165999</v>
      </c>
      <c r="G54" s="81">
        <v>333.51286510631002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1:17" outlineLevel="3" x14ac:dyDescent="0.2">
      <c r="A55" s="60" t="s">
        <v>107</v>
      </c>
      <c r="B55" s="81">
        <v>0</v>
      </c>
      <c r="C55" s="81">
        <v>0</v>
      </c>
      <c r="D55" s="81">
        <v>0</v>
      </c>
      <c r="E55" s="81">
        <v>6.1845200000000003E-2</v>
      </c>
      <c r="F55" s="81">
        <v>7.7901999999999999E-2</v>
      </c>
      <c r="G55" s="81">
        <v>0.18139018423</v>
      </c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1:17" outlineLevel="2" x14ac:dyDescent="0.2">
      <c r="A56" s="156" t="s">
        <v>217</v>
      </c>
      <c r="B56" s="143">
        <f t="shared" ref="B56:G56" si="7">SUM(B$57:B$66)</f>
        <v>47.931220623000002</v>
      </c>
      <c r="C56" s="143">
        <f t="shared" si="7"/>
        <v>38.587261669610001</v>
      </c>
      <c r="D56" s="143">
        <f t="shared" si="7"/>
        <v>43.896592746550006</v>
      </c>
      <c r="E56" s="143">
        <f t="shared" si="7"/>
        <v>40.750160885680003</v>
      </c>
      <c r="F56" s="143">
        <f t="shared" si="7"/>
        <v>182.66076849184</v>
      </c>
      <c r="G56" s="143">
        <f t="shared" si="7"/>
        <v>240.89924426369998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1:17" outlineLevel="3" x14ac:dyDescent="0.2">
      <c r="A57" s="60" t="s">
        <v>57</v>
      </c>
      <c r="B57" s="81">
        <v>8.1307875999999997</v>
      </c>
      <c r="C57" s="81">
        <v>3.6202200000000002</v>
      </c>
      <c r="D57" s="81">
        <v>0</v>
      </c>
      <c r="E57" s="81">
        <v>0</v>
      </c>
      <c r="F57" s="81">
        <v>66.835792851359997</v>
      </c>
      <c r="G57" s="81">
        <v>128.62608689352999</v>
      </c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1:17" outlineLevel="3" x14ac:dyDescent="0.2">
      <c r="A58" s="60" t="s">
        <v>10</v>
      </c>
      <c r="B58" s="81">
        <v>0</v>
      </c>
      <c r="C58" s="81">
        <v>0.58780514750000001</v>
      </c>
      <c r="D58" s="81">
        <v>0.78617442469999999</v>
      </c>
      <c r="E58" s="81">
        <v>1.08277249519</v>
      </c>
      <c r="F58" s="81">
        <v>17.370752550180001</v>
      </c>
      <c r="G58" s="81">
        <v>17.061587264949999</v>
      </c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1:17" outlineLevel="3" x14ac:dyDescent="0.2">
      <c r="A59" s="60" t="s">
        <v>136</v>
      </c>
      <c r="B59" s="81">
        <v>7.1863010601399999</v>
      </c>
      <c r="C59" s="81">
        <v>6.4320433100400001</v>
      </c>
      <c r="D59" s="81">
        <v>8.9906458514699992</v>
      </c>
      <c r="E59" s="81">
        <v>7.8206807494600001</v>
      </c>
      <c r="F59" s="81">
        <v>21.460113920649999</v>
      </c>
      <c r="G59" s="81">
        <v>21.54792132603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1:17" outlineLevel="3" x14ac:dyDescent="0.2">
      <c r="A60" s="60" t="s">
        <v>63</v>
      </c>
      <c r="B60" s="81">
        <v>0</v>
      </c>
      <c r="C60" s="81">
        <v>0</v>
      </c>
      <c r="D60" s="81">
        <v>0</v>
      </c>
      <c r="E60" s="81">
        <v>0</v>
      </c>
      <c r="F60" s="81">
        <v>7.7901999999999996</v>
      </c>
      <c r="G60" s="81">
        <v>7.7124800000000002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1:17" outlineLevel="3" x14ac:dyDescent="0.2">
      <c r="A61" s="60" t="s">
        <v>113</v>
      </c>
      <c r="B61" s="81">
        <v>15.70759113544</v>
      </c>
      <c r="C61" s="81">
        <v>13.3643304583</v>
      </c>
      <c r="D61" s="81">
        <v>16.52857859905</v>
      </c>
      <c r="E61" s="81">
        <v>13.60669455595</v>
      </c>
      <c r="F61" s="81">
        <v>36.492455130940002</v>
      </c>
      <c r="G61" s="81">
        <v>32.38336669676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1:17" outlineLevel="3" x14ac:dyDescent="0.2">
      <c r="A62" s="60" t="s">
        <v>30</v>
      </c>
      <c r="B62" s="81">
        <v>0</v>
      </c>
      <c r="C62" s="81">
        <v>0.15374539101000001</v>
      </c>
      <c r="D62" s="81">
        <v>0.40721180357999998</v>
      </c>
      <c r="E62" s="81">
        <v>1.1414699260300001</v>
      </c>
      <c r="F62" s="81">
        <v>1.94019993968</v>
      </c>
      <c r="G62" s="81">
        <v>2.9945030836800002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1:17" outlineLevel="3" x14ac:dyDescent="0.2">
      <c r="A63" s="60" t="s">
        <v>99</v>
      </c>
      <c r="B63" s="81">
        <v>16.775096997630001</v>
      </c>
      <c r="C63" s="81">
        <v>14.350423071130001</v>
      </c>
      <c r="D63" s="81">
        <v>17.13033209916</v>
      </c>
      <c r="E63" s="81">
        <v>16.526657320249999</v>
      </c>
      <c r="F63" s="81">
        <v>22.155300602000001</v>
      </c>
      <c r="G63" s="81">
        <v>22.032493619170001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1:17" outlineLevel="3" x14ac:dyDescent="0.2">
      <c r="A64" s="60" t="s">
        <v>90</v>
      </c>
      <c r="B64" s="81">
        <v>0</v>
      </c>
      <c r="C64" s="81">
        <v>0</v>
      </c>
      <c r="D64" s="81">
        <v>0</v>
      </c>
      <c r="E64" s="81">
        <v>0.55899540264000003</v>
      </c>
      <c r="F64" s="81">
        <v>0.80847284054000002</v>
      </c>
      <c r="G64" s="81">
        <v>0.81114050988999997</v>
      </c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1:17" outlineLevel="3" x14ac:dyDescent="0.2">
      <c r="A65" s="60" t="s">
        <v>192</v>
      </c>
      <c r="B65" s="81">
        <v>0.13144382978999999</v>
      </c>
      <c r="C65" s="81">
        <v>7.8694291629999996E-2</v>
      </c>
      <c r="D65" s="81">
        <v>5.364996859E-2</v>
      </c>
      <c r="E65" s="81">
        <v>1.2890436159999999E-2</v>
      </c>
      <c r="F65" s="81">
        <v>1.7280656490000001E-2</v>
      </c>
      <c r="G65" s="81">
        <v>1.718486969E-2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1:17" outlineLevel="3" x14ac:dyDescent="0.2">
      <c r="A66" s="60" t="s">
        <v>218</v>
      </c>
      <c r="B66" s="81">
        <v>0</v>
      </c>
      <c r="C66" s="81">
        <v>0</v>
      </c>
      <c r="D66" s="81">
        <v>0</v>
      </c>
      <c r="E66" s="81">
        <v>0</v>
      </c>
      <c r="F66" s="81">
        <v>7.7901999999999996</v>
      </c>
      <c r="G66" s="81">
        <v>7.7124800000000002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1:17" outlineLevel="2" x14ac:dyDescent="0.2">
      <c r="A67" s="156" t="s">
        <v>219</v>
      </c>
      <c r="B67" s="143">
        <f t="shared" ref="B67:G67" si="8">SUM(B$68:B$72)</f>
        <v>11.079828836580001</v>
      </c>
      <c r="C67" s="143">
        <f t="shared" si="8"/>
        <v>33.342212997930005</v>
      </c>
      <c r="D67" s="143">
        <f t="shared" si="8"/>
        <v>61.086282690360008</v>
      </c>
      <c r="E67" s="143">
        <f t="shared" si="8"/>
        <v>50.739152857089998</v>
      </c>
      <c r="F67" s="143">
        <f t="shared" si="8"/>
        <v>60.379535033479996</v>
      </c>
      <c r="G67" s="143">
        <f t="shared" si="8"/>
        <v>55.220086257609999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1:17" outlineLevel="3" x14ac:dyDescent="0.2">
      <c r="A68" s="60" t="s">
        <v>162</v>
      </c>
      <c r="B68" s="81">
        <v>0</v>
      </c>
      <c r="C68" s="81">
        <v>4.3171068115700004</v>
      </c>
      <c r="D68" s="81">
        <v>6.5858728443199999</v>
      </c>
      <c r="E68" s="81">
        <v>8.11366189644</v>
      </c>
      <c r="F68" s="81">
        <v>11.098013129230001</v>
      </c>
      <c r="G68" s="81">
        <v>9.3182474560100008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1:17" outlineLevel="3" x14ac:dyDescent="0.2">
      <c r="A69" s="60" t="s">
        <v>60</v>
      </c>
      <c r="B69" s="81">
        <v>0</v>
      </c>
      <c r="C69" s="81">
        <v>6.6055000000000001</v>
      </c>
      <c r="D69" s="81">
        <v>17.369800000000001</v>
      </c>
      <c r="E69" s="81">
        <v>20.099689999999999</v>
      </c>
      <c r="F69" s="81">
        <v>25.318149999999999</v>
      </c>
      <c r="G69" s="81">
        <v>25.065560000000001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1:17" outlineLevel="3" x14ac:dyDescent="0.2">
      <c r="A70" s="60" t="s">
        <v>75</v>
      </c>
      <c r="B70" s="81">
        <v>1.6215184999999999E-3</v>
      </c>
      <c r="C70" s="81">
        <v>1.3509357200000001E-3</v>
      </c>
      <c r="D70" s="81">
        <v>1.77620796E-3</v>
      </c>
      <c r="E70" s="81">
        <v>1.5810478E-3</v>
      </c>
      <c r="F70" s="81">
        <v>1.99153347E-3</v>
      </c>
      <c r="G70" s="81">
        <v>1.9716646600000001E-3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1:17" outlineLevel="3" x14ac:dyDescent="0.2">
      <c r="A71" s="60" t="s">
        <v>169</v>
      </c>
      <c r="B71" s="81">
        <v>0</v>
      </c>
      <c r="C71" s="81">
        <v>0</v>
      </c>
      <c r="D71" s="81">
        <v>0</v>
      </c>
      <c r="E71" s="81">
        <v>0</v>
      </c>
      <c r="F71" s="81">
        <v>0</v>
      </c>
      <c r="G71" s="81">
        <v>0.14986291221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1:17" outlineLevel="3" x14ac:dyDescent="0.2">
      <c r="A72" s="60" t="s">
        <v>47</v>
      </c>
      <c r="B72" s="81">
        <v>11.07820731808</v>
      </c>
      <c r="C72" s="81">
        <v>22.418255250640001</v>
      </c>
      <c r="D72" s="81">
        <v>37.128833638080003</v>
      </c>
      <c r="E72" s="81">
        <v>22.52421991285</v>
      </c>
      <c r="F72" s="81">
        <v>23.961380370779999</v>
      </c>
      <c r="G72" s="81">
        <v>20.684444224730001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1:17" outlineLevel="2" x14ac:dyDescent="0.2">
      <c r="A73" s="156" t="s">
        <v>249</v>
      </c>
      <c r="B73" s="143">
        <f t="shared" ref="B73:G73" si="9">SUM(B$74:B$82)</f>
        <v>622.07978618407003</v>
      </c>
      <c r="C73" s="143">
        <f t="shared" si="9"/>
        <v>527.52570759700006</v>
      </c>
      <c r="D73" s="143">
        <f t="shared" si="9"/>
        <v>660.21868208960007</v>
      </c>
      <c r="E73" s="143">
        <f t="shared" si="9"/>
        <v>625.00446546599994</v>
      </c>
      <c r="F73" s="143">
        <f t="shared" si="9"/>
        <v>828.54262421800001</v>
      </c>
      <c r="G73" s="143">
        <f t="shared" si="9"/>
        <v>823.56144451700004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1:17" outlineLevel="3" x14ac:dyDescent="0.2">
      <c r="A74" s="60" t="s">
        <v>2</v>
      </c>
      <c r="B74" s="81">
        <v>83.064791999999997</v>
      </c>
      <c r="C74" s="81">
        <v>71.058599999999998</v>
      </c>
      <c r="D74" s="81">
        <v>84.823800000000006</v>
      </c>
      <c r="E74" s="81">
        <v>81.834599999999995</v>
      </c>
      <c r="F74" s="81">
        <v>109.7058</v>
      </c>
      <c r="G74" s="81">
        <v>109.0977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1:17" outlineLevel="3" x14ac:dyDescent="0.2">
      <c r="A75" s="60" t="s">
        <v>137</v>
      </c>
      <c r="B75" s="81">
        <v>27.688264</v>
      </c>
      <c r="C75" s="81">
        <v>0</v>
      </c>
      <c r="D75" s="81">
        <v>0</v>
      </c>
      <c r="E75" s="81">
        <v>0</v>
      </c>
      <c r="F75" s="81">
        <v>0</v>
      </c>
      <c r="G75" s="81">
        <v>0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1:17" outlineLevel="3" x14ac:dyDescent="0.2">
      <c r="A76" s="60" t="s">
        <v>72</v>
      </c>
      <c r="B76" s="81">
        <v>345.19714618406999</v>
      </c>
      <c r="C76" s="81">
        <v>279.63773759700001</v>
      </c>
      <c r="D76" s="81">
        <v>244.17311208960001</v>
      </c>
      <c r="E76" s="81">
        <v>208.99547546599999</v>
      </c>
      <c r="F76" s="81">
        <v>276.48165421800002</v>
      </c>
      <c r="G76" s="81">
        <v>274.949114517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1:17" outlineLevel="3" x14ac:dyDescent="0.2">
      <c r="A77" s="60" t="s">
        <v>65</v>
      </c>
      <c r="B77" s="81">
        <v>27.688264</v>
      </c>
      <c r="C77" s="81">
        <v>23.686199999999999</v>
      </c>
      <c r="D77" s="81">
        <v>28.2746</v>
      </c>
      <c r="E77" s="81">
        <v>0</v>
      </c>
      <c r="F77" s="81">
        <v>0</v>
      </c>
      <c r="G77" s="81">
        <v>0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1:17" outlineLevel="3" x14ac:dyDescent="0.2">
      <c r="A78" s="60" t="s">
        <v>15</v>
      </c>
      <c r="B78" s="81">
        <v>83.064791999999997</v>
      </c>
      <c r="C78" s="81">
        <v>71.058599999999998</v>
      </c>
      <c r="D78" s="81">
        <v>84.823800000000006</v>
      </c>
      <c r="E78" s="81">
        <v>81.834599999999995</v>
      </c>
      <c r="F78" s="81">
        <v>109.7058</v>
      </c>
      <c r="G78" s="81">
        <v>109.0977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1:17" outlineLevel="3" x14ac:dyDescent="0.2">
      <c r="A79" s="60" t="s">
        <v>152</v>
      </c>
      <c r="B79" s="81">
        <v>55.376528</v>
      </c>
      <c r="C79" s="81">
        <v>55.662570000000002</v>
      </c>
      <c r="D79" s="81">
        <v>66.445310000000006</v>
      </c>
      <c r="E79" s="81">
        <v>64.103769999999997</v>
      </c>
      <c r="F79" s="81">
        <v>85.936210000000003</v>
      </c>
      <c r="G79" s="81">
        <v>85.459864999999994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1:17" outlineLevel="3" x14ac:dyDescent="0.2">
      <c r="A80" s="60" t="s">
        <v>88</v>
      </c>
      <c r="B80" s="81">
        <v>0</v>
      </c>
      <c r="C80" s="81">
        <v>26.422000000000001</v>
      </c>
      <c r="D80" s="81">
        <v>34.739600000000003</v>
      </c>
      <c r="E80" s="81">
        <v>30.922599999999999</v>
      </c>
      <c r="F80" s="81">
        <v>38.951000000000001</v>
      </c>
      <c r="G80" s="81">
        <v>38.562399999999997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1:17" outlineLevel="3" x14ac:dyDescent="0.2">
      <c r="A81" s="60" t="s">
        <v>93</v>
      </c>
      <c r="B81" s="81">
        <v>0</v>
      </c>
      <c r="C81" s="81">
        <v>0</v>
      </c>
      <c r="D81" s="81">
        <v>116.93846000000001</v>
      </c>
      <c r="E81" s="81">
        <v>109.57657</v>
      </c>
      <c r="F81" s="81">
        <v>143.76711</v>
      </c>
      <c r="G81" s="81">
        <v>142.75434000000001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outlineLevel="3" x14ac:dyDescent="0.2">
      <c r="A82" s="60" t="s">
        <v>28</v>
      </c>
      <c r="B82" s="81">
        <v>0</v>
      </c>
      <c r="C82" s="81">
        <v>0</v>
      </c>
      <c r="D82" s="81">
        <v>0</v>
      </c>
      <c r="E82" s="81">
        <v>47.736849999999997</v>
      </c>
      <c r="F82" s="81">
        <v>63.995049999999999</v>
      </c>
      <c r="G82" s="81">
        <v>63.640324999999997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1:17" outlineLevel="2" x14ac:dyDescent="0.2">
      <c r="A83" s="156" t="s">
        <v>220</v>
      </c>
      <c r="B83" s="143">
        <f t="shared" ref="B83:G83" si="10">SUM(B$84:B$84)</f>
        <v>47.288565712</v>
      </c>
      <c r="C83" s="143">
        <f t="shared" si="10"/>
        <v>40.221789200000003</v>
      </c>
      <c r="D83" s="143">
        <f t="shared" si="10"/>
        <v>50.007862420000002</v>
      </c>
      <c r="E83" s="143">
        <f t="shared" si="10"/>
        <v>120.49942593211</v>
      </c>
      <c r="F83" s="143">
        <f t="shared" si="10"/>
        <v>153.60404350837999</v>
      </c>
      <c r="G83" s="143">
        <f t="shared" si="10"/>
        <v>150.83496876772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 outlineLevel="3" x14ac:dyDescent="0.2">
      <c r="A84" s="60" t="s">
        <v>43</v>
      </c>
      <c r="B84" s="81">
        <v>47.288565712</v>
      </c>
      <c r="C84" s="81">
        <v>40.221789200000003</v>
      </c>
      <c r="D84" s="81">
        <v>50.007862420000002</v>
      </c>
      <c r="E84" s="81">
        <v>120.49942593211</v>
      </c>
      <c r="F84" s="81">
        <v>153.60404350837999</v>
      </c>
      <c r="G84" s="81">
        <v>150.83496876772</v>
      </c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 ht="15" x14ac:dyDescent="0.25">
      <c r="A85" s="152" t="s">
        <v>55</v>
      </c>
      <c r="B85" s="65">
        <f t="shared" ref="B85:G85" si="11">B$86+B$105</f>
        <v>308.13047208669002</v>
      </c>
      <c r="C85" s="65">
        <f t="shared" si="11"/>
        <v>236.92676848382004</v>
      </c>
      <c r="D85" s="65">
        <f t="shared" si="11"/>
        <v>292.65022361153007</v>
      </c>
      <c r="E85" s="65">
        <f t="shared" si="11"/>
        <v>309.34005934320004</v>
      </c>
      <c r="F85" s="65">
        <f t="shared" si="11"/>
        <v>360.31642591307002</v>
      </c>
      <c r="G85" s="65">
        <f t="shared" si="11"/>
        <v>320.10071509749002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1:17" ht="15" outlineLevel="1" x14ac:dyDescent="0.25">
      <c r="A86" s="134" t="s">
        <v>35</v>
      </c>
      <c r="B86" s="91">
        <f t="shared" ref="B86:G86" si="12">B$87+B$95+B$103</f>
        <v>10.320351860510002</v>
      </c>
      <c r="C86" s="91">
        <f t="shared" si="12"/>
        <v>9.352814608180001</v>
      </c>
      <c r="D86" s="91">
        <f t="shared" si="12"/>
        <v>32.237360687340001</v>
      </c>
      <c r="E86" s="91">
        <f t="shared" si="12"/>
        <v>49.038826509179998</v>
      </c>
      <c r="F86" s="91">
        <f t="shared" si="12"/>
        <v>72.197931312999998</v>
      </c>
      <c r="G86" s="91">
        <f t="shared" si="12"/>
        <v>69.247016434679992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1:17" outlineLevel="2" x14ac:dyDescent="0.2">
      <c r="A87" s="156" t="s">
        <v>221</v>
      </c>
      <c r="B87" s="143">
        <f t="shared" ref="B87:G87" si="13">SUM(B$88:B$94)</f>
        <v>6.0000115999999997</v>
      </c>
      <c r="C87" s="143">
        <f t="shared" si="13"/>
        <v>4.1880116000000003</v>
      </c>
      <c r="D87" s="143">
        <f t="shared" si="13"/>
        <v>24.3868166</v>
      </c>
      <c r="E87" s="143">
        <f t="shared" si="13"/>
        <v>16.928416600000002</v>
      </c>
      <c r="F87" s="143">
        <f t="shared" si="13"/>
        <v>11.847416600000001</v>
      </c>
      <c r="G87" s="143">
        <f t="shared" si="13"/>
        <v>8.9750116000000002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1:17" outlineLevel="3" x14ac:dyDescent="0.2">
      <c r="A88" s="60" t="s">
        <v>256</v>
      </c>
      <c r="B88" s="81">
        <v>1</v>
      </c>
      <c r="C88" s="81">
        <v>2.1880000000000002</v>
      </c>
      <c r="D88" s="81">
        <v>3.4750000000000001</v>
      </c>
      <c r="E88" s="81">
        <v>3.4750000000000001</v>
      </c>
      <c r="F88" s="81">
        <v>3.4750000000000001</v>
      </c>
      <c r="G88" s="81">
        <v>3.4750000000000001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1:17" outlineLevel="3" x14ac:dyDescent="0.2">
      <c r="A89" s="60" t="s">
        <v>257</v>
      </c>
      <c r="B89" s="81">
        <v>3</v>
      </c>
      <c r="C89" s="81">
        <v>2</v>
      </c>
      <c r="D89" s="81">
        <v>1.6763999999999999</v>
      </c>
      <c r="E89" s="81">
        <v>0</v>
      </c>
      <c r="F89" s="81">
        <v>0</v>
      </c>
      <c r="G89" s="81">
        <v>0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1:17" outlineLevel="3" x14ac:dyDescent="0.2">
      <c r="A90" s="60" t="s">
        <v>92</v>
      </c>
      <c r="B90" s="81">
        <v>0</v>
      </c>
      <c r="C90" s="81">
        <v>0</v>
      </c>
      <c r="D90" s="81">
        <v>10.863</v>
      </c>
      <c r="E90" s="81">
        <v>5.0810000000000004</v>
      </c>
      <c r="F90" s="81">
        <v>0</v>
      </c>
      <c r="G90" s="81">
        <v>0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1:17" outlineLevel="3" x14ac:dyDescent="0.2">
      <c r="A91" s="60" t="s">
        <v>172</v>
      </c>
      <c r="B91" s="81">
        <v>0</v>
      </c>
      <c r="C91" s="81">
        <v>0</v>
      </c>
      <c r="D91" s="81">
        <v>2.8724050000000001</v>
      </c>
      <c r="E91" s="81">
        <v>2.8724050000000001</v>
      </c>
      <c r="F91" s="81">
        <v>2.8724050000000001</v>
      </c>
      <c r="G91" s="81">
        <v>0</v>
      </c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1:17" outlineLevel="3" x14ac:dyDescent="0.2">
      <c r="A92" s="60" t="s">
        <v>87</v>
      </c>
      <c r="B92" s="81">
        <v>0</v>
      </c>
      <c r="C92" s="81">
        <v>0</v>
      </c>
      <c r="D92" s="81">
        <v>3.5</v>
      </c>
      <c r="E92" s="81">
        <v>3.5</v>
      </c>
      <c r="F92" s="81">
        <v>3.5</v>
      </c>
      <c r="G92" s="81">
        <v>3.5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1:17" outlineLevel="3" x14ac:dyDescent="0.2">
      <c r="A93" s="60" t="s">
        <v>16</v>
      </c>
      <c r="B93" s="81">
        <v>2</v>
      </c>
      <c r="C93" s="81">
        <v>0</v>
      </c>
      <c r="D93" s="81">
        <v>2</v>
      </c>
      <c r="E93" s="81">
        <v>2</v>
      </c>
      <c r="F93" s="81">
        <v>2</v>
      </c>
      <c r="G93" s="81">
        <v>2</v>
      </c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1:17" outlineLevel="3" x14ac:dyDescent="0.2">
      <c r="A94" s="60" t="s">
        <v>120</v>
      </c>
      <c r="B94" s="81">
        <v>1.1600000000000001E-5</v>
      </c>
      <c r="C94" s="81">
        <v>1.1600000000000001E-5</v>
      </c>
      <c r="D94" s="81">
        <v>1.1600000000000001E-5</v>
      </c>
      <c r="E94" s="81">
        <v>1.1600000000000001E-5</v>
      </c>
      <c r="F94" s="81">
        <v>1.1600000000000001E-5</v>
      </c>
      <c r="G94" s="81">
        <v>1.1600000000000001E-5</v>
      </c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1:17" outlineLevel="2" x14ac:dyDescent="0.2">
      <c r="A95" s="156" t="s">
        <v>215</v>
      </c>
      <c r="B95" s="143">
        <f t="shared" ref="B95:G95" si="14">SUM(B$96:B$102)</f>
        <v>4.3193856105100004</v>
      </c>
      <c r="C95" s="143">
        <f t="shared" si="14"/>
        <v>5.1638483581800001</v>
      </c>
      <c r="D95" s="143">
        <f t="shared" si="14"/>
        <v>7.8495894373400006</v>
      </c>
      <c r="E95" s="143">
        <f t="shared" si="14"/>
        <v>32.109455259180002</v>
      </c>
      <c r="F95" s="143">
        <f t="shared" si="14"/>
        <v>60.349560062999998</v>
      </c>
      <c r="G95" s="143">
        <f t="shared" si="14"/>
        <v>60.27105018468</v>
      </c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outlineLevel="3" x14ac:dyDescent="0.2">
      <c r="A96" s="60" t="s">
        <v>19</v>
      </c>
      <c r="B96" s="81">
        <v>7.4109368930000002E-2</v>
      </c>
      <c r="C96" s="81">
        <v>5.8776307819999998E-2</v>
      </c>
      <c r="D96" s="81">
        <v>1.0434432467300001</v>
      </c>
      <c r="E96" s="81">
        <v>4.3504301855999996</v>
      </c>
      <c r="F96" s="81">
        <v>4.2835835156900002</v>
      </c>
      <c r="G96" s="81">
        <v>3.6839006156999998</v>
      </c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outlineLevel="3" x14ac:dyDescent="0.2">
      <c r="A97" s="60" t="s">
        <v>1</v>
      </c>
      <c r="B97" s="81">
        <v>0</v>
      </c>
      <c r="C97" s="81">
        <v>0</v>
      </c>
      <c r="D97" s="81">
        <v>0</v>
      </c>
      <c r="E97" s="81">
        <v>0.3546166</v>
      </c>
      <c r="F97" s="81">
        <v>0.47539179999999998</v>
      </c>
      <c r="G97" s="81">
        <v>0.44649243897000002</v>
      </c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1:17" outlineLevel="3" x14ac:dyDescent="0.2">
      <c r="A98" s="60" t="s">
        <v>194</v>
      </c>
      <c r="B98" s="81">
        <v>0</v>
      </c>
      <c r="C98" s="81">
        <v>0</v>
      </c>
      <c r="D98" s="81">
        <v>0</v>
      </c>
      <c r="E98" s="81">
        <v>0.27278200000000002</v>
      </c>
      <c r="F98" s="81">
        <v>0.36568600000000001</v>
      </c>
      <c r="G98" s="81">
        <v>0.34345572206000002</v>
      </c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1:17" outlineLevel="3" x14ac:dyDescent="0.2">
      <c r="A99" s="60" t="s">
        <v>159</v>
      </c>
      <c r="B99" s="81">
        <v>0</v>
      </c>
      <c r="C99" s="81">
        <v>0</v>
      </c>
      <c r="D99" s="81">
        <v>0</v>
      </c>
      <c r="E99" s="81">
        <v>0.38189479999999998</v>
      </c>
      <c r="F99" s="81">
        <v>0.51196039999999998</v>
      </c>
      <c r="G99" s="81">
        <v>0.48083801103000001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1:17" outlineLevel="3" x14ac:dyDescent="0.2">
      <c r="A100" s="60" t="s">
        <v>146</v>
      </c>
      <c r="B100" s="81">
        <v>3.2781614978200002</v>
      </c>
      <c r="C100" s="81">
        <v>3.3534463771</v>
      </c>
      <c r="D100" s="81">
        <v>4.8264493541000002</v>
      </c>
      <c r="E100" s="81">
        <v>12.514342159670001</v>
      </c>
      <c r="F100" s="81">
        <v>13.93794200916</v>
      </c>
      <c r="G100" s="81">
        <v>13.24349365244</v>
      </c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1:17" outlineLevel="3" x14ac:dyDescent="0.2">
      <c r="A101" s="60" t="s">
        <v>181</v>
      </c>
      <c r="B101" s="81">
        <v>0.96711474375999995</v>
      </c>
      <c r="C101" s="81">
        <v>1.75162567326</v>
      </c>
      <c r="D101" s="81">
        <v>1.9796968365100001</v>
      </c>
      <c r="E101" s="81">
        <v>10.60962944519</v>
      </c>
      <c r="F101" s="81">
        <v>12.3806687687</v>
      </c>
      <c r="G101" s="81">
        <v>11.65762220903</v>
      </c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1:17" outlineLevel="3" x14ac:dyDescent="0.2">
      <c r="A102" s="60" t="s">
        <v>116</v>
      </c>
      <c r="B102" s="81">
        <v>0</v>
      </c>
      <c r="C102" s="81">
        <v>0</v>
      </c>
      <c r="D102" s="81">
        <v>0</v>
      </c>
      <c r="E102" s="81">
        <v>3.62576006872</v>
      </c>
      <c r="F102" s="81">
        <v>28.394327569449999</v>
      </c>
      <c r="G102" s="81">
        <v>30.41524753545</v>
      </c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1:17" outlineLevel="2" x14ac:dyDescent="0.2">
      <c r="A103" s="156" t="s">
        <v>222</v>
      </c>
      <c r="B103" s="143">
        <f t="shared" ref="B103:G103" si="15">SUM(B$104:B$104)</f>
        <v>9.5465000000000003E-4</v>
      </c>
      <c r="C103" s="143">
        <f t="shared" si="15"/>
        <v>9.5465000000000003E-4</v>
      </c>
      <c r="D103" s="143">
        <f t="shared" si="15"/>
        <v>9.5465000000000003E-4</v>
      </c>
      <c r="E103" s="143">
        <f t="shared" si="15"/>
        <v>9.5465000000000003E-4</v>
      </c>
      <c r="F103" s="143">
        <f t="shared" si="15"/>
        <v>9.5465000000000003E-4</v>
      </c>
      <c r="G103" s="143">
        <f t="shared" si="15"/>
        <v>9.5465000000000003E-4</v>
      </c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1:17" outlineLevel="3" x14ac:dyDescent="0.2">
      <c r="A104" s="60" t="s">
        <v>48</v>
      </c>
      <c r="B104" s="81">
        <v>9.5465000000000003E-4</v>
      </c>
      <c r="C104" s="81">
        <v>9.5465000000000003E-4</v>
      </c>
      <c r="D104" s="81">
        <v>9.5465000000000003E-4</v>
      </c>
      <c r="E104" s="81">
        <v>9.5465000000000003E-4</v>
      </c>
      <c r="F104" s="81">
        <v>9.5465000000000003E-4</v>
      </c>
      <c r="G104" s="81">
        <v>9.5465000000000003E-4</v>
      </c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1:17" ht="15" outlineLevel="1" x14ac:dyDescent="0.25">
      <c r="A105" s="134" t="s">
        <v>170</v>
      </c>
      <c r="B105" s="91">
        <f t="shared" ref="B105:G105" si="16">B$106+B$113+B$116+B$124+B$127</f>
        <v>297.81012022618</v>
      </c>
      <c r="C105" s="91">
        <f t="shared" si="16"/>
        <v>227.57395387564003</v>
      </c>
      <c r="D105" s="91">
        <f t="shared" si="16"/>
        <v>260.41286292419005</v>
      </c>
      <c r="E105" s="91">
        <f t="shared" si="16"/>
        <v>260.30123283402003</v>
      </c>
      <c r="F105" s="91">
        <f t="shared" si="16"/>
        <v>288.11849460007005</v>
      </c>
      <c r="G105" s="91">
        <f t="shared" si="16"/>
        <v>250.85369866281002</v>
      </c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1:17" outlineLevel="2" x14ac:dyDescent="0.2">
      <c r="A106" s="156" t="s">
        <v>216</v>
      </c>
      <c r="B106" s="143">
        <f t="shared" ref="B106:G106" si="17">SUM(B$107:B$112)</f>
        <v>236.99304515757001</v>
      </c>
      <c r="C106" s="143">
        <f t="shared" si="17"/>
        <v>190.85308737639002</v>
      </c>
      <c r="D106" s="143">
        <f t="shared" si="17"/>
        <v>221.66375750545001</v>
      </c>
      <c r="E106" s="143">
        <f t="shared" si="17"/>
        <v>186.07907645544</v>
      </c>
      <c r="F106" s="143">
        <f t="shared" si="17"/>
        <v>191.11922107045001</v>
      </c>
      <c r="G106" s="143">
        <f t="shared" si="17"/>
        <v>153.44301588565</v>
      </c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1:17" outlineLevel="3" x14ac:dyDescent="0.2">
      <c r="A107" s="60" t="s">
        <v>80</v>
      </c>
      <c r="B107" s="81">
        <v>0</v>
      </c>
      <c r="C107" s="81">
        <v>0</v>
      </c>
      <c r="D107" s="81">
        <v>0</v>
      </c>
      <c r="E107" s="81">
        <v>0</v>
      </c>
      <c r="F107" s="81">
        <v>5.6845157299999999E-3</v>
      </c>
      <c r="G107" s="81">
        <v>5.6530064200000004E-3</v>
      </c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1:17" outlineLevel="3" x14ac:dyDescent="0.2">
      <c r="A108" s="60" t="s">
        <v>102</v>
      </c>
      <c r="B108" s="81">
        <v>5.7115437652300001</v>
      </c>
      <c r="C108" s="81">
        <v>7.9946693819899997</v>
      </c>
      <c r="D108" s="81">
        <v>10.432493581479999</v>
      </c>
      <c r="E108" s="81">
        <v>9.2797913553099995</v>
      </c>
      <c r="F108" s="81">
        <v>22.055347160010001</v>
      </c>
      <c r="G108" s="81">
        <v>38.263762543399999</v>
      </c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1:17" outlineLevel="3" x14ac:dyDescent="0.2">
      <c r="A109" s="60" t="s">
        <v>101</v>
      </c>
      <c r="B109" s="81">
        <v>1.553992762</v>
      </c>
      <c r="C109" s="81">
        <v>1.4470008299999999</v>
      </c>
      <c r="D109" s="81">
        <v>1.9025141940000001</v>
      </c>
      <c r="E109" s="81">
        <v>1.685745539</v>
      </c>
      <c r="F109" s="81">
        <v>4.0027995150000004</v>
      </c>
      <c r="G109" s="81">
        <v>3.881883996</v>
      </c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1:17" outlineLevel="3" x14ac:dyDescent="0.2">
      <c r="A110" s="60" t="s">
        <v>64</v>
      </c>
      <c r="B110" s="81">
        <v>3.1714137999999998</v>
      </c>
      <c r="C110" s="81">
        <v>2.6421999999999999</v>
      </c>
      <c r="D110" s="81">
        <v>6.9479199999999999</v>
      </c>
      <c r="E110" s="81">
        <v>9.2767800000000005</v>
      </c>
      <c r="F110" s="81">
        <v>11.6853</v>
      </c>
      <c r="G110" s="81">
        <v>11.568720000000001</v>
      </c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1:17" outlineLevel="3" x14ac:dyDescent="0.2">
      <c r="A111" s="60" t="s">
        <v>45</v>
      </c>
      <c r="B111" s="81">
        <v>12.655384744099999</v>
      </c>
      <c r="C111" s="81">
        <v>10.8254236629</v>
      </c>
      <c r="D111" s="81">
        <v>12.66957612263</v>
      </c>
      <c r="E111" s="81">
        <v>12.77248679523</v>
      </c>
      <c r="F111" s="81">
        <v>17.16922751996</v>
      </c>
      <c r="G111" s="81">
        <v>17.856200304750001</v>
      </c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1:17" outlineLevel="3" x14ac:dyDescent="0.2">
      <c r="A112" s="60" t="s">
        <v>43</v>
      </c>
      <c r="B112" s="81">
        <v>213.90071008624</v>
      </c>
      <c r="C112" s="81">
        <v>167.94379350150001</v>
      </c>
      <c r="D112" s="81">
        <v>189.71125360734001</v>
      </c>
      <c r="E112" s="81">
        <v>153.0642727659</v>
      </c>
      <c r="F112" s="81">
        <v>136.20086235975</v>
      </c>
      <c r="G112" s="81">
        <v>81.86679603508</v>
      </c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1:17" outlineLevel="2" x14ac:dyDescent="0.2">
      <c r="A113" s="156" t="s">
        <v>225</v>
      </c>
      <c r="B113" s="143">
        <f t="shared" ref="B113:G113" si="18">SUM(B$114:B$115)</f>
        <v>1.3494962667799999</v>
      </c>
      <c r="C113" s="143">
        <f t="shared" si="18"/>
        <v>0</v>
      </c>
      <c r="D113" s="143">
        <f t="shared" si="18"/>
        <v>0</v>
      </c>
      <c r="E113" s="143">
        <f t="shared" si="18"/>
        <v>0</v>
      </c>
      <c r="F113" s="143">
        <f t="shared" si="18"/>
        <v>0</v>
      </c>
      <c r="G113" s="143">
        <f t="shared" si="18"/>
        <v>0.91649829271000005</v>
      </c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1:17" outlineLevel="3" x14ac:dyDescent="0.2">
      <c r="A114" s="60" t="s">
        <v>57</v>
      </c>
      <c r="B114" s="81">
        <v>1.3494962667799999</v>
      </c>
      <c r="C114" s="81">
        <v>0</v>
      </c>
      <c r="D114" s="81">
        <v>0</v>
      </c>
      <c r="E114" s="81">
        <v>0</v>
      </c>
      <c r="F114" s="81">
        <v>0</v>
      </c>
      <c r="G114" s="81">
        <v>0</v>
      </c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1:17" outlineLevel="3" x14ac:dyDescent="0.2">
      <c r="A115" s="60" t="s">
        <v>136</v>
      </c>
      <c r="B115" s="81">
        <v>0</v>
      </c>
      <c r="C115" s="81">
        <v>0</v>
      </c>
      <c r="D115" s="81">
        <v>0</v>
      </c>
      <c r="E115" s="81">
        <v>0</v>
      </c>
      <c r="F115" s="81">
        <v>0</v>
      </c>
      <c r="G115" s="81">
        <v>0.91649829271000005</v>
      </c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1:17" outlineLevel="2" x14ac:dyDescent="0.2">
      <c r="A116" s="156" t="s">
        <v>219</v>
      </c>
      <c r="B116" s="143">
        <f t="shared" ref="B116:G116" si="19">SUM(B$117:B$123)</f>
        <v>56.331306893259999</v>
      </c>
      <c r="C116" s="143">
        <f t="shared" si="19"/>
        <v>34.05327729071</v>
      </c>
      <c r="D116" s="143">
        <f t="shared" si="19"/>
        <v>35.432484333830004</v>
      </c>
      <c r="E116" s="143">
        <f t="shared" si="19"/>
        <v>29.513522327330001</v>
      </c>
      <c r="F116" s="143">
        <f t="shared" si="19"/>
        <v>37.268544666909996</v>
      </c>
      <c r="G116" s="143">
        <f t="shared" si="19"/>
        <v>37.144026599</v>
      </c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1:17" outlineLevel="3" x14ac:dyDescent="0.2">
      <c r="A117" s="60" t="s">
        <v>142</v>
      </c>
      <c r="B117" s="81">
        <v>2.21274739397</v>
      </c>
      <c r="C117" s="81">
        <v>3.43046205458</v>
      </c>
      <c r="D117" s="81">
        <v>4.9365827108299998</v>
      </c>
      <c r="E117" s="81">
        <v>4.4761919675000001</v>
      </c>
      <c r="F117" s="81">
        <v>6.8946523524199996</v>
      </c>
      <c r="G117" s="81">
        <v>7.1421590989999997</v>
      </c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1:17" outlineLevel="3" x14ac:dyDescent="0.2">
      <c r="A118" s="60" t="s">
        <v>191</v>
      </c>
      <c r="B118" s="81">
        <v>0.92257295648000004</v>
      </c>
      <c r="C118" s="81">
        <v>0.48319847999999999</v>
      </c>
      <c r="D118" s="81">
        <v>0</v>
      </c>
      <c r="E118" s="81">
        <v>0</v>
      </c>
      <c r="F118" s="81">
        <v>0</v>
      </c>
      <c r="G118" s="81">
        <v>0</v>
      </c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1:17" outlineLevel="3" x14ac:dyDescent="0.2">
      <c r="A119" s="60" t="s">
        <v>203</v>
      </c>
      <c r="B119" s="81">
        <v>12.53187946503</v>
      </c>
      <c r="C119" s="81">
        <v>0</v>
      </c>
      <c r="D119" s="81">
        <v>0</v>
      </c>
      <c r="E119" s="81">
        <v>0</v>
      </c>
      <c r="F119" s="81">
        <v>0</v>
      </c>
      <c r="G119" s="81">
        <v>0</v>
      </c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1:17" outlineLevel="3" x14ac:dyDescent="0.2">
      <c r="A120" s="60" t="s">
        <v>47</v>
      </c>
      <c r="B120" s="81">
        <v>0.93949721320000001</v>
      </c>
      <c r="C120" s="81">
        <v>0.71897552226000006</v>
      </c>
      <c r="D120" s="81">
        <v>0.80757162299999996</v>
      </c>
      <c r="E120" s="81">
        <v>0.48695035983000001</v>
      </c>
      <c r="F120" s="81">
        <v>0.20479731448999999</v>
      </c>
      <c r="G120" s="81">
        <v>0</v>
      </c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1:17" outlineLevel="3" x14ac:dyDescent="0.2">
      <c r="A121" s="60" t="s">
        <v>258</v>
      </c>
      <c r="B121" s="81">
        <v>37.379156399999999</v>
      </c>
      <c r="C121" s="81">
        <v>28.423439999999999</v>
      </c>
      <c r="D121" s="81">
        <v>29.688330000000001</v>
      </c>
      <c r="E121" s="81">
        <v>24.550380000000001</v>
      </c>
      <c r="F121" s="81">
        <v>30.169094999999999</v>
      </c>
      <c r="G121" s="81">
        <v>30.001867499999999</v>
      </c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1:17" outlineLevel="3" x14ac:dyDescent="0.2">
      <c r="A122" s="60" t="s">
        <v>259</v>
      </c>
      <c r="B122" s="81">
        <v>1.8063131227</v>
      </c>
      <c r="C122" s="81">
        <v>0.77261423625000003</v>
      </c>
      <c r="D122" s="81">
        <v>0</v>
      </c>
      <c r="E122" s="81">
        <v>0</v>
      </c>
      <c r="F122" s="81">
        <v>0</v>
      </c>
      <c r="G122" s="81">
        <v>0</v>
      </c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1:17" outlineLevel="3" x14ac:dyDescent="0.2">
      <c r="A123" s="60" t="s">
        <v>123</v>
      </c>
      <c r="B123" s="81">
        <v>0.53914034188000004</v>
      </c>
      <c r="C123" s="81">
        <v>0.22458699762000001</v>
      </c>
      <c r="D123" s="81">
        <v>0</v>
      </c>
      <c r="E123" s="81">
        <v>0</v>
      </c>
      <c r="F123" s="81">
        <v>0</v>
      </c>
      <c r="G123" s="81">
        <v>0</v>
      </c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1:17" outlineLevel="2" x14ac:dyDescent="0.2">
      <c r="A124" s="156" t="s">
        <v>226</v>
      </c>
      <c r="B124" s="143">
        <f t="shared" ref="B124:G124" si="20">SUM(B$125:B$126)</f>
        <v>0</v>
      </c>
      <c r="C124" s="143">
        <f t="shared" si="20"/>
        <v>0</v>
      </c>
      <c r="D124" s="143">
        <f t="shared" si="20"/>
        <v>0</v>
      </c>
      <c r="E124" s="143">
        <f t="shared" si="20"/>
        <v>41.599254999999999</v>
      </c>
      <c r="F124" s="143">
        <f t="shared" si="20"/>
        <v>55.767115000000004</v>
      </c>
      <c r="G124" s="143">
        <f t="shared" si="20"/>
        <v>55.457997500000005</v>
      </c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1:17" outlineLevel="3" x14ac:dyDescent="0.2">
      <c r="A125" s="60" t="s">
        <v>0</v>
      </c>
      <c r="B125" s="81">
        <v>0</v>
      </c>
      <c r="C125" s="81">
        <v>0</v>
      </c>
      <c r="D125" s="81">
        <v>0</v>
      </c>
      <c r="E125" s="81">
        <v>19.094740000000002</v>
      </c>
      <c r="F125" s="81">
        <v>25.598020000000002</v>
      </c>
      <c r="G125" s="81">
        <v>25.456130000000002</v>
      </c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1:17" outlineLevel="3" x14ac:dyDescent="0.2">
      <c r="A126" s="60" t="s">
        <v>114</v>
      </c>
      <c r="B126" s="81">
        <v>0</v>
      </c>
      <c r="C126" s="81">
        <v>0</v>
      </c>
      <c r="D126" s="81">
        <v>0</v>
      </c>
      <c r="E126" s="81">
        <v>22.504515000000001</v>
      </c>
      <c r="F126" s="81">
        <v>30.169094999999999</v>
      </c>
      <c r="G126" s="81">
        <v>30.001867499999999</v>
      </c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1:17" outlineLevel="2" x14ac:dyDescent="0.2">
      <c r="A127" s="156" t="s">
        <v>220</v>
      </c>
      <c r="B127" s="143">
        <f t="shared" ref="B127:G127" si="21">SUM(B$128:B$128)</f>
        <v>3.1362719085699999</v>
      </c>
      <c r="C127" s="143">
        <f t="shared" si="21"/>
        <v>2.6675892085399999</v>
      </c>
      <c r="D127" s="143">
        <f t="shared" si="21"/>
        <v>3.31662108491</v>
      </c>
      <c r="E127" s="143">
        <f t="shared" si="21"/>
        <v>3.1093790512499999</v>
      </c>
      <c r="F127" s="143">
        <f t="shared" si="21"/>
        <v>3.9636138627099999</v>
      </c>
      <c r="G127" s="143">
        <f t="shared" si="21"/>
        <v>3.89216038545</v>
      </c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1:17" outlineLevel="3" x14ac:dyDescent="0.2">
      <c r="A128" s="60" t="s">
        <v>43</v>
      </c>
      <c r="B128" s="81">
        <v>3.1362719085699999</v>
      </c>
      <c r="C128" s="81">
        <v>2.6675892085399999</v>
      </c>
      <c r="D128" s="81">
        <v>3.31662108491</v>
      </c>
      <c r="E128" s="81">
        <v>3.1093790512499999</v>
      </c>
      <c r="F128" s="81">
        <v>3.9636138627099999</v>
      </c>
      <c r="G128" s="81">
        <v>3.89216038545</v>
      </c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64"/>
      <c r="C129" s="64"/>
      <c r="D129" s="64"/>
      <c r="E129" s="64"/>
      <c r="F129" s="64"/>
      <c r="G129" s="64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64"/>
      <c r="C130" s="64"/>
      <c r="D130" s="64"/>
      <c r="E130" s="64"/>
      <c r="F130" s="64"/>
      <c r="G130" s="64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64"/>
      <c r="C131" s="64"/>
      <c r="D131" s="64"/>
      <c r="E131" s="64"/>
      <c r="F131" s="64"/>
      <c r="G131" s="64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64"/>
      <c r="C132" s="64"/>
      <c r="D132" s="64"/>
      <c r="E132" s="64"/>
      <c r="F132" s="64"/>
      <c r="G132" s="64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64"/>
      <c r="C133" s="64"/>
      <c r="D133" s="64"/>
      <c r="E133" s="64"/>
      <c r="F133" s="64"/>
      <c r="G133" s="64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64"/>
      <c r="C134" s="64"/>
      <c r="D134" s="64"/>
      <c r="E134" s="64"/>
      <c r="F134" s="64"/>
      <c r="G134" s="64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64"/>
      <c r="C135" s="64"/>
      <c r="D135" s="64"/>
      <c r="E135" s="64"/>
      <c r="F135" s="64"/>
      <c r="G135" s="64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64"/>
      <c r="C136" s="64"/>
      <c r="D136" s="64"/>
      <c r="E136" s="64"/>
      <c r="F136" s="64"/>
      <c r="G136" s="64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64"/>
      <c r="C137" s="64"/>
      <c r="D137" s="64"/>
      <c r="E137" s="64"/>
      <c r="F137" s="64"/>
      <c r="G137" s="64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64"/>
      <c r="C138" s="64"/>
      <c r="D138" s="64"/>
      <c r="E138" s="64"/>
      <c r="F138" s="64"/>
      <c r="G138" s="64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64"/>
      <c r="C139" s="64"/>
      <c r="D139" s="64"/>
      <c r="E139" s="64"/>
      <c r="F139" s="64"/>
      <c r="G139" s="64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64"/>
      <c r="C140" s="64"/>
      <c r="D140" s="64"/>
      <c r="E140" s="64"/>
      <c r="F140" s="64"/>
      <c r="G140" s="64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64"/>
      <c r="C141" s="64"/>
      <c r="D141" s="64"/>
      <c r="E141" s="64"/>
      <c r="F141" s="64"/>
      <c r="G141" s="64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64"/>
      <c r="C142" s="64"/>
      <c r="D142" s="64"/>
      <c r="E142" s="64"/>
      <c r="F142" s="64"/>
      <c r="G142" s="64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64"/>
      <c r="C143" s="64"/>
      <c r="D143" s="64"/>
      <c r="E143" s="64"/>
      <c r="F143" s="64"/>
      <c r="G143" s="64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64"/>
      <c r="C144" s="64"/>
      <c r="D144" s="64"/>
      <c r="E144" s="64"/>
      <c r="F144" s="64"/>
      <c r="G144" s="64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64"/>
      <c r="C145" s="64"/>
      <c r="D145" s="64"/>
      <c r="E145" s="64"/>
      <c r="F145" s="64"/>
      <c r="G145" s="64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64"/>
      <c r="C146" s="64"/>
      <c r="D146" s="64"/>
      <c r="E146" s="64"/>
      <c r="F146" s="64"/>
      <c r="G146" s="64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64"/>
      <c r="C147" s="64"/>
      <c r="D147" s="64"/>
      <c r="E147" s="64"/>
      <c r="F147" s="64"/>
      <c r="G147" s="64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64"/>
      <c r="C148" s="64"/>
      <c r="D148" s="64"/>
      <c r="E148" s="64"/>
      <c r="F148" s="64"/>
      <c r="G148" s="64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64"/>
      <c r="C149" s="64"/>
      <c r="D149" s="64"/>
      <c r="E149" s="64"/>
      <c r="F149" s="64"/>
      <c r="G149" s="64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64"/>
      <c r="C150" s="64"/>
      <c r="D150" s="64"/>
      <c r="E150" s="64"/>
      <c r="F150" s="64"/>
      <c r="G150" s="64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64"/>
      <c r="C151" s="64"/>
      <c r="D151" s="64"/>
      <c r="E151" s="64"/>
      <c r="F151" s="64"/>
      <c r="G151" s="64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64"/>
      <c r="C152" s="64"/>
      <c r="D152" s="64"/>
      <c r="E152" s="64"/>
      <c r="F152" s="64"/>
      <c r="G152" s="64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64"/>
      <c r="C153" s="64"/>
      <c r="D153" s="64"/>
      <c r="E153" s="64"/>
      <c r="F153" s="64"/>
      <c r="G153" s="64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64"/>
      <c r="C154" s="64"/>
      <c r="D154" s="64"/>
      <c r="E154" s="64"/>
      <c r="F154" s="64"/>
      <c r="G154" s="64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64"/>
      <c r="C155" s="64"/>
      <c r="D155" s="64"/>
      <c r="E155" s="64"/>
      <c r="F155" s="64"/>
      <c r="G155" s="64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64"/>
      <c r="C156" s="64"/>
      <c r="D156" s="64"/>
      <c r="E156" s="64"/>
      <c r="F156" s="64"/>
      <c r="G156" s="64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64"/>
      <c r="C157" s="64"/>
      <c r="D157" s="64"/>
      <c r="E157" s="64"/>
      <c r="F157" s="64"/>
      <c r="G157" s="64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64"/>
      <c r="C158" s="64"/>
      <c r="D158" s="64"/>
      <c r="E158" s="64"/>
      <c r="F158" s="64"/>
      <c r="G158" s="64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64"/>
      <c r="C159" s="64"/>
      <c r="D159" s="64"/>
      <c r="E159" s="64"/>
      <c r="F159" s="64"/>
      <c r="G159" s="64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64"/>
      <c r="C160" s="64"/>
      <c r="D160" s="64"/>
      <c r="E160" s="64"/>
      <c r="F160" s="64"/>
      <c r="G160" s="64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64"/>
      <c r="C161" s="64"/>
      <c r="D161" s="64"/>
      <c r="E161" s="64"/>
      <c r="F161" s="64"/>
      <c r="G161" s="64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64"/>
      <c r="C162" s="64"/>
      <c r="D162" s="64"/>
      <c r="E162" s="64"/>
      <c r="F162" s="64"/>
      <c r="G162" s="64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64"/>
      <c r="C163" s="64"/>
      <c r="D163" s="64"/>
      <c r="E163" s="64"/>
      <c r="F163" s="64"/>
      <c r="G163" s="64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64"/>
      <c r="C164" s="64"/>
      <c r="D164" s="64"/>
      <c r="E164" s="64"/>
      <c r="F164" s="64"/>
      <c r="G164" s="64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64"/>
      <c r="C165" s="64"/>
      <c r="D165" s="64"/>
      <c r="E165" s="64"/>
      <c r="F165" s="64"/>
      <c r="G165" s="64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64"/>
      <c r="C166" s="64"/>
      <c r="D166" s="64"/>
      <c r="E166" s="64"/>
      <c r="F166" s="64"/>
      <c r="G166" s="64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64"/>
      <c r="C167" s="64"/>
      <c r="D167" s="64"/>
      <c r="E167" s="64"/>
      <c r="F167" s="64"/>
      <c r="G167" s="64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64"/>
      <c r="C168" s="64"/>
      <c r="D168" s="64"/>
      <c r="E168" s="64"/>
      <c r="F168" s="64"/>
      <c r="G168" s="64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</sheetData>
  <mergeCells count="1">
    <mergeCell ref="A2:G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1:S168"/>
  <sheetViews>
    <sheetView showGridLines="0" tabSelected="1" zoomScale="70" zoomScaleNormal="70" workbookViewId="0">
      <selection sqref="A1:XFD1048576"/>
    </sheetView>
  </sheetViews>
  <sheetFormatPr defaultRowHeight="12.75" outlineLevelRow="3" x14ac:dyDescent="0.2"/>
  <cols>
    <col min="1" max="1" width="52" style="57" customWidth="1"/>
    <col min="2" max="7" width="15.140625" style="76" customWidth="1"/>
    <col min="8" max="16384" width="9.140625" style="57"/>
  </cols>
  <sheetData>
    <row r="1" spans="1:19" ht="9.9499999999999993" customHeight="1" x14ac:dyDescent="0.2"/>
    <row r="2" spans="1:19" ht="18.75" x14ac:dyDescent="0.3">
      <c r="A2" s="5" t="s">
        <v>255</v>
      </c>
      <c r="B2" s="3"/>
      <c r="C2" s="3"/>
      <c r="D2" s="3"/>
      <c r="E2" s="3"/>
      <c r="F2" s="3"/>
      <c r="G2" s="3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">
      <c r="A3" s="231"/>
    </row>
    <row r="4" spans="1:19" s="224" customFormat="1" x14ac:dyDescent="0.2">
      <c r="B4" s="238"/>
      <c r="C4" s="238"/>
      <c r="D4" s="238"/>
      <c r="E4" s="238"/>
      <c r="F4" s="238"/>
      <c r="G4" s="224" t="s">
        <v>227</v>
      </c>
    </row>
    <row r="5" spans="1:19" s="146" customFormat="1" x14ac:dyDescent="0.2">
      <c r="A5" s="98"/>
      <c r="B5" s="100">
        <v>43465</v>
      </c>
      <c r="C5" s="100">
        <v>43830</v>
      </c>
      <c r="D5" s="100">
        <v>44196</v>
      </c>
      <c r="E5" s="100">
        <v>44561</v>
      </c>
      <c r="F5" s="100">
        <v>44926</v>
      </c>
      <c r="G5" s="100">
        <v>45230</v>
      </c>
    </row>
    <row r="6" spans="1:19" s="142" customFormat="1" ht="15.75" x14ac:dyDescent="0.2">
      <c r="A6" s="252" t="s">
        <v>231</v>
      </c>
      <c r="B6" s="86">
        <f t="shared" ref="B6:G6" si="0">B$7+B$85</f>
        <v>78.315547976209999</v>
      </c>
      <c r="C6" s="86">
        <f t="shared" si="0"/>
        <v>84.365406859860002</v>
      </c>
      <c r="D6" s="86">
        <f t="shared" si="0"/>
        <v>90.253504035259994</v>
      </c>
      <c r="E6" s="86">
        <f t="shared" si="0"/>
        <v>97.95588455634001</v>
      </c>
      <c r="F6" s="86">
        <f t="shared" si="0"/>
        <v>111.44670722128998</v>
      </c>
      <c r="G6" s="86">
        <f t="shared" si="0"/>
        <v>136.34669660982996</v>
      </c>
    </row>
    <row r="7" spans="1:19" s="40" customFormat="1" ht="15" x14ac:dyDescent="0.2">
      <c r="A7" s="163" t="s">
        <v>155</v>
      </c>
      <c r="B7" s="10">
        <f t="shared" ref="B7:G7" si="1">B$8+B$47</f>
        <v>67.186989245079999</v>
      </c>
      <c r="C7" s="10">
        <f t="shared" si="1"/>
        <v>74.362672420240003</v>
      </c>
      <c r="D7" s="10">
        <f t="shared" si="1"/>
        <v>79.903217077660003</v>
      </c>
      <c r="E7" s="10">
        <f t="shared" si="1"/>
        <v>86.615691312520013</v>
      </c>
      <c r="F7" s="10">
        <f t="shared" si="1"/>
        <v>101.59354286954999</v>
      </c>
      <c r="G7" s="10">
        <f t="shared" si="1"/>
        <v>127.54447488292998</v>
      </c>
    </row>
    <row r="8" spans="1:19" s="155" customFormat="1" ht="15" outlineLevel="1" x14ac:dyDescent="0.2">
      <c r="A8" s="204" t="s">
        <v>35</v>
      </c>
      <c r="B8" s="95">
        <f t="shared" ref="B8:G8" si="2">B$9+B$45</f>
        <v>27.487826315950002</v>
      </c>
      <c r="C8" s="95">
        <f t="shared" si="2"/>
        <v>35.020184952060006</v>
      </c>
      <c r="D8" s="95">
        <f t="shared" si="2"/>
        <v>35.392538767910011</v>
      </c>
      <c r="E8" s="95">
        <f t="shared" si="2"/>
        <v>38.952681436220011</v>
      </c>
      <c r="F8" s="95">
        <f t="shared" si="2"/>
        <v>38.002282077159983</v>
      </c>
      <c r="G8" s="95">
        <f t="shared" si="2"/>
        <v>41.669413664899977</v>
      </c>
    </row>
    <row r="9" spans="1:19" s="145" customFormat="1" outlineLevel="2" x14ac:dyDescent="0.2">
      <c r="A9" s="106" t="s">
        <v>213</v>
      </c>
      <c r="B9" s="13">
        <f t="shared" ref="B9:G9" si="3">SUM(B$10:B$44)</f>
        <v>27.406626104820003</v>
      </c>
      <c r="C9" s="13">
        <f t="shared" si="3"/>
        <v>34.930848530000006</v>
      </c>
      <c r="D9" s="13">
        <f t="shared" si="3"/>
        <v>35.322377285950012</v>
      </c>
      <c r="E9" s="13">
        <f t="shared" si="3"/>
        <v>38.884805428450008</v>
      </c>
      <c r="F9" s="13">
        <f t="shared" si="3"/>
        <v>37.955266801959979</v>
      </c>
      <c r="G9" s="13">
        <f t="shared" si="3"/>
        <v>41.624863869599977</v>
      </c>
    </row>
    <row r="10" spans="1:19" s="78" customFormat="1" outlineLevel="3" x14ac:dyDescent="0.2">
      <c r="A10" s="169" t="s">
        <v>58</v>
      </c>
      <c r="B10" s="124">
        <v>0.423707</v>
      </c>
      <c r="C10" s="124">
        <v>0</v>
      </c>
      <c r="D10" s="124">
        <v>0</v>
      </c>
      <c r="E10" s="124">
        <v>0</v>
      </c>
      <c r="F10" s="124">
        <v>0</v>
      </c>
      <c r="G10" s="124">
        <v>0</v>
      </c>
    </row>
    <row r="11" spans="1:19" outlineLevel="3" x14ac:dyDescent="0.2">
      <c r="A11" s="60" t="s">
        <v>20</v>
      </c>
      <c r="B11" s="81">
        <v>0.69196167220000004</v>
      </c>
      <c r="C11" s="81">
        <v>1.59467773396</v>
      </c>
      <c r="D11" s="81">
        <v>1.96742521474</v>
      </c>
      <c r="E11" s="81">
        <v>3.5161637729300002</v>
      </c>
      <c r="F11" s="81">
        <v>1.47136659314</v>
      </c>
      <c r="G11" s="81">
        <v>2.6523125142300001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9" outlineLevel="3" x14ac:dyDescent="0.2">
      <c r="A12" s="60" t="s">
        <v>173</v>
      </c>
      <c r="B12" s="81">
        <v>0.23983854674999999</v>
      </c>
      <c r="C12" s="81">
        <v>0</v>
      </c>
      <c r="D12" s="81">
        <v>1.1826506051800001</v>
      </c>
      <c r="E12" s="81">
        <v>4.1147456020000001E-2</v>
      </c>
      <c r="F12" s="81">
        <v>0</v>
      </c>
      <c r="G12" s="81">
        <v>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9" outlineLevel="3" x14ac:dyDescent="0.2">
      <c r="A13" s="60" t="s">
        <v>133</v>
      </c>
      <c r="B13" s="81">
        <v>0.32409117412999999</v>
      </c>
      <c r="C13" s="81">
        <v>0</v>
      </c>
      <c r="D13" s="81">
        <v>0.39557383659000001</v>
      </c>
      <c r="E13" s="81">
        <v>0.97407988796</v>
      </c>
      <c r="F13" s="81">
        <v>1.28518943552</v>
      </c>
      <c r="G13" s="81">
        <v>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outlineLevel="3" x14ac:dyDescent="0.2">
      <c r="A14" s="60" t="s">
        <v>168</v>
      </c>
      <c r="B14" s="81">
        <v>0.87330551556000002</v>
      </c>
      <c r="C14" s="81">
        <v>0</v>
      </c>
      <c r="D14" s="81">
        <v>1.1238485978199999</v>
      </c>
      <c r="E14" s="81">
        <v>0</v>
      </c>
      <c r="F14" s="81">
        <v>0</v>
      </c>
      <c r="G14" s="81">
        <v>0.79085196618999998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outlineLevel="3" x14ac:dyDescent="0.2">
      <c r="A15" s="60" t="s">
        <v>14</v>
      </c>
      <c r="B15" s="81">
        <v>2.2627073694200002</v>
      </c>
      <c r="C15" s="81">
        <v>3.0702229567899999</v>
      </c>
      <c r="D15" s="81">
        <v>2.5383883414600001</v>
      </c>
      <c r="E15" s="81">
        <v>2.9816281866000001</v>
      </c>
      <c r="F15" s="81">
        <v>2.22413354628</v>
      </c>
      <c r="G15" s="81">
        <v>2.0734102827299998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outlineLevel="3" x14ac:dyDescent="0.2">
      <c r="A16" s="60" t="s">
        <v>51</v>
      </c>
      <c r="B16" s="81">
        <v>0.68740315390999995</v>
      </c>
      <c r="C16" s="81">
        <v>0.80354805750000002</v>
      </c>
      <c r="D16" s="81">
        <v>0.67314833805999996</v>
      </c>
      <c r="E16" s="81">
        <v>0.64274768862999998</v>
      </c>
      <c r="F16" s="81">
        <v>0.47945505163000002</v>
      </c>
      <c r="G16" s="81">
        <v>0.48212748759000001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outlineLevel="3" x14ac:dyDescent="0.2">
      <c r="A17" s="60" t="s">
        <v>104</v>
      </c>
      <c r="B17" s="81">
        <v>1.3182480490299999</v>
      </c>
      <c r="C17" s="81">
        <v>1.54098166862</v>
      </c>
      <c r="D17" s="81">
        <v>1.29091127722</v>
      </c>
      <c r="E17" s="81">
        <v>1.3380648283200001</v>
      </c>
      <c r="F17" s="81">
        <v>1.36729325161</v>
      </c>
      <c r="G17" s="81">
        <v>1.3749144116000001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outlineLevel="3" x14ac:dyDescent="0.2">
      <c r="A18" s="60" t="s">
        <v>154</v>
      </c>
      <c r="B18" s="81">
        <v>1.0365402828900001</v>
      </c>
      <c r="C18" s="81">
        <v>1.2116760391900001</v>
      </c>
      <c r="D18" s="81">
        <v>1.01504534102</v>
      </c>
      <c r="E18" s="81">
        <v>1.05212224414</v>
      </c>
      <c r="F18" s="81">
        <v>0.78482635377999999</v>
      </c>
      <c r="G18" s="81">
        <v>0.78920089976999996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1:17" outlineLevel="3" x14ac:dyDescent="0.2">
      <c r="A19" s="60" t="s">
        <v>212</v>
      </c>
      <c r="B19" s="81">
        <v>1.69385845206</v>
      </c>
      <c r="C19" s="81">
        <v>1.98005589748</v>
      </c>
      <c r="D19" s="81">
        <v>1.65873257264</v>
      </c>
      <c r="E19" s="81">
        <v>1.71932165613</v>
      </c>
      <c r="F19" s="81">
        <v>1.28252107002</v>
      </c>
      <c r="G19" s="81">
        <v>1.2896697180900001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 outlineLevel="3" x14ac:dyDescent="0.2">
      <c r="A20" s="60" t="s">
        <v>42</v>
      </c>
      <c r="B20" s="81">
        <v>3.3746665013200001</v>
      </c>
      <c r="C20" s="81">
        <v>3.9448563720599998</v>
      </c>
      <c r="D20" s="81">
        <v>3.5465986079</v>
      </c>
      <c r="E20" s="81">
        <v>4.2928769860499996</v>
      </c>
      <c r="F20" s="81">
        <v>6.4837581148799996</v>
      </c>
      <c r="G20" s="81">
        <v>6.5198979538700002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outlineLevel="3" x14ac:dyDescent="0.2">
      <c r="A21" s="60" t="s">
        <v>33</v>
      </c>
      <c r="B21" s="81">
        <v>0.43692677880000003</v>
      </c>
      <c r="C21" s="81">
        <v>0.51075073250000003</v>
      </c>
      <c r="D21" s="81">
        <v>0.42786614134000001</v>
      </c>
      <c r="E21" s="81">
        <v>0.44349495202</v>
      </c>
      <c r="F21" s="81">
        <v>0.33082327462</v>
      </c>
      <c r="G21" s="81">
        <v>0.33266725145999998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outlineLevel="3" x14ac:dyDescent="0.2">
      <c r="A22" s="60" t="s">
        <v>81</v>
      </c>
      <c r="B22" s="81">
        <v>0.43692677880000003</v>
      </c>
      <c r="C22" s="81">
        <v>0.51075073250000003</v>
      </c>
      <c r="D22" s="81">
        <v>0.42786614134000001</v>
      </c>
      <c r="E22" s="81">
        <v>0.44349495202</v>
      </c>
      <c r="F22" s="81">
        <v>0.74101125010000002</v>
      </c>
      <c r="G22" s="81">
        <v>0.74514157492999999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outlineLevel="3" x14ac:dyDescent="0.2">
      <c r="A23" s="60" t="s">
        <v>209</v>
      </c>
      <c r="B23" s="81">
        <v>1.3515315323999999</v>
      </c>
      <c r="C23" s="81">
        <v>1.3257462422599999</v>
      </c>
      <c r="D23" s="81">
        <v>1.4937057667</v>
      </c>
      <c r="E23" s="81">
        <v>2.9617775985099999</v>
      </c>
      <c r="F23" s="81">
        <v>1.90368219733</v>
      </c>
      <c r="G23" s="81">
        <v>1.3348599598999999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outlineLevel="3" x14ac:dyDescent="0.2">
      <c r="A24" s="60" t="s">
        <v>126</v>
      </c>
      <c r="B24" s="81">
        <v>0.43692677880000003</v>
      </c>
      <c r="C24" s="81">
        <v>0.51075073250000003</v>
      </c>
      <c r="D24" s="81">
        <v>0.42786614134000001</v>
      </c>
      <c r="E24" s="81">
        <v>0.44349495202</v>
      </c>
      <c r="F24" s="81">
        <v>0.33082327462</v>
      </c>
      <c r="G24" s="81">
        <v>0.33266725145999998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7" outlineLevel="3" x14ac:dyDescent="0.2">
      <c r="A25" s="60" t="s">
        <v>185</v>
      </c>
      <c r="B25" s="81">
        <v>0.43692677880000003</v>
      </c>
      <c r="C25" s="81">
        <v>0.51075073250000003</v>
      </c>
      <c r="D25" s="81">
        <v>0.42786614134000001</v>
      </c>
      <c r="E25" s="81">
        <v>0.44349495202</v>
      </c>
      <c r="F25" s="81">
        <v>0.33082327462</v>
      </c>
      <c r="G25" s="81">
        <v>0.33266725145999998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7" outlineLevel="3" x14ac:dyDescent="0.2">
      <c r="A26" s="60" t="s">
        <v>112</v>
      </c>
      <c r="B26" s="81">
        <v>0.69286224135999996</v>
      </c>
      <c r="C26" s="81">
        <v>1.9942664029399999</v>
      </c>
      <c r="D26" s="81">
        <v>3.6177396860700002</v>
      </c>
      <c r="E26" s="81">
        <v>2.2411606184299999</v>
      </c>
      <c r="F26" s="81">
        <v>1.6427051342200001</v>
      </c>
      <c r="G26" s="81">
        <v>4.5415941582799997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outlineLevel="3" x14ac:dyDescent="0.2">
      <c r="A27" s="60" t="s">
        <v>199</v>
      </c>
      <c r="B27" s="81">
        <v>0.43692677880000003</v>
      </c>
      <c r="C27" s="81">
        <v>0.51075073250000003</v>
      </c>
      <c r="D27" s="81">
        <v>0.42786614134000001</v>
      </c>
      <c r="E27" s="81">
        <v>0.44349495202</v>
      </c>
      <c r="F27" s="81">
        <v>0.33082327462</v>
      </c>
      <c r="G27" s="81">
        <v>0.33266725145999998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outlineLevel="3" x14ac:dyDescent="0.2">
      <c r="A28" s="60" t="s">
        <v>189</v>
      </c>
      <c r="B28" s="81">
        <v>0.43692677880000003</v>
      </c>
      <c r="C28" s="81">
        <v>0.51075073250000003</v>
      </c>
      <c r="D28" s="81">
        <v>0.42786614134000001</v>
      </c>
      <c r="E28" s="81">
        <v>0.44349495202</v>
      </c>
      <c r="F28" s="81">
        <v>0.33082327462</v>
      </c>
      <c r="G28" s="81">
        <v>0.33266725145999998</v>
      </c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7" outlineLevel="3" x14ac:dyDescent="0.2">
      <c r="A29" s="60" t="s">
        <v>22</v>
      </c>
      <c r="B29" s="81">
        <v>0.43692677880000003</v>
      </c>
      <c r="C29" s="81">
        <v>0.51075073250000003</v>
      </c>
      <c r="D29" s="81">
        <v>0.42786614134000001</v>
      </c>
      <c r="E29" s="81">
        <v>0.44349495202</v>
      </c>
      <c r="F29" s="81">
        <v>0.33082327462</v>
      </c>
      <c r="G29" s="81">
        <v>0.33266725145999998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7" outlineLevel="3" x14ac:dyDescent="0.2">
      <c r="A30" s="60" t="s">
        <v>69</v>
      </c>
      <c r="B30" s="81">
        <v>0.43692677880000003</v>
      </c>
      <c r="C30" s="81">
        <v>0.51075073250000003</v>
      </c>
      <c r="D30" s="81">
        <v>0.42786614134000001</v>
      </c>
      <c r="E30" s="81">
        <v>0.44349495202</v>
      </c>
      <c r="F30" s="81">
        <v>0.33082327462</v>
      </c>
      <c r="G30" s="81">
        <v>0.33266725145999998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7" outlineLevel="3" x14ac:dyDescent="0.2">
      <c r="A31" s="60" t="s">
        <v>118</v>
      </c>
      <c r="B31" s="81">
        <v>0.43692677880000003</v>
      </c>
      <c r="C31" s="81">
        <v>0.51075073250000003</v>
      </c>
      <c r="D31" s="81">
        <v>0.42786614134000001</v>
      </c>
      <c r="E31" s="81">
        <v>0.44349495202</v>
      </c>
      <c r="F31" s="81">
        <v>0.33082327462</v>
      </c>
      <c r="G31" s="81">
        <v>0.33266725145999998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outlineLevel="3" x14ac:dyDescent="0.2">
      <c r="A32" s="60" t="s">
        <v>176</v>
      </c>
      <c r="B32" s="81">
        <v>0.43692677880000003</v>
      </c>
      <c r="C32" s="81">
        <v>0.51075073250000003</v>
      </c>
      <c r="D32" s="81">
        <v>0.42786614134000001</v>
      </c>
      <c r="E32" s="81">
        <v>0.44349495202</v>
      </c>
      <c r="F32" s="81">
        <v>0.33082327462</v>
      </c>
      <c r="G32" s="81">
        <v>0.33266725145999998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 outlineLevel="3" x14ac:dyDescent="0.2">
      <c r="A33" s="60" t="s">
        <v>167</v>
      </c>
      <c r="B33" s="81">
        <v>0.43692677880000003</v>
      </c>
      <c r="C33" s="81">
        <v>0.51075073250000003</v>
      </c>
      <c r="D33" s="81">
        <v>0.42786614134000001</v>
      </c>
      <c r="E33" s="81">
        <v>0.44349495202</v>
      </c>
      <c r="F33" s="81">
        <v>0.33082327462</v>
      </c>
      <c r="G33" s="81">
        <v>0.33266725145999998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1:17" outlineLevel="3" x14ac:dyDescent="0.2">
      <c r="A34" s="60" t="s">
        <v>9</v>
      </c>
      <c r="B34" s="81">
        <v>0.43692677880000003</v>
      </c>
      <c r="C34" s="81">
        <v>0.51075073250000003</v>
      </c>
      <c r="D34" s="81">
        <v>0.42786614134000001</v>
      </c>
      <c r="E34" s="81">
        <v>0.44349495202</v>
      </c>
      <c r="F34" s="81">
        <v>0.33082327462</v>
      </c>
      <c r="G34" s="81">
        <v>0.33266725145999998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1:17" outlineLevel="3" x14ac:dyDescent="0.2">
      <c r="A35" s="60" t="s">
        <v>50</v>
      </c>
      <c r="B35" s="81">
        <v>0.43692677880000003</v>
      </c>
      <c r="C35" s="81">
        <v>0.51075073250000003</v>
      </c>
      <c r="D35" s="81">
        <v>0.42786614134000001</v>
      </c>
      <c r="E35" s="81">
        <v>0.44349495202</v>
      </c>
      <c r="F35" s="81">
        <v>0.33082327462</v>
      </c>
      <c r="G35" s="81">
        <v>0.33266725145999998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1:17" outlineLevel="3" x14ac:dyDescent="0.2">
      <c r="A36" s="60" t="s">
        <v>103</v>
      </c>
      <c r="B36" s="81">
        <v>0.43692677880000003</v>
      </c>
      <c r="C36" s="81">
        <v>0.51075073250000003</v>
      </c>
      <c r="D36" s="81">
        <v>0.42786614134000001</v>
      </c>
      <c r="E36" s="81">
        <v>0.44349495202</v>
      </c>
      <c r="F36" s="81">
        <v>0.33082327462</v>
      </c>
      <c r="G36" s="81">
        <v>0.33266725145999998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1:17" outlineLevel="3" x14ac:dyDescent="0.2">
      <c r="A37" s="60" t="s">
        <v>108</v>
      </c>
      <c r="B37" s="81">
        <v>2.2713122724199999</v>
      </c>
      <c r="C37" s="81">
        <v>3.3713226771100002</v>
      </c>
      <c r="D37" s="81">
        <v>2.1574173242899999</v>
      </c>
      <c r="E37" s="81">
        <v>3.3531759060400002</v>
      </c>
      <c r="F37" s="81">
        <v>1.1345416286000001</v>
      </c>
      <c r="G37" s="81">
        <v>3.28568920329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1:17" outlineLevel="3" x14ac:dyDescent="0.2">
      <c r="A38" s="60" t="s">
        <v>111</v>
      </c>
      <c r="B38" s="81">
        <v>0.43692703161000002</v>
      </c>
      <c r="C38" s="81">
        <v>0.51075102803000005</v>
      </c>
      <c r="D38" s="81">
        <v>0.42786638891000001</v>
      </c>
      <c r="E38" s="81">
        <v>0.44349520863000003</v>
      </c>
      <c r="F38" s="81">
        <v>7.1672897239999998</v>
      </c>
      <c r="G38" s="81">
        <v>7.2072395018200002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17" outlineLevel="3" x14ac:dyDescent="0.2">
      <c r="A39" s="60" t="s">
        <v>158</v>
      </c>
      <c r="B39" s="81">
        <v>1.08349155E-3</v>
      </c>
      <c r="C39" s="81">
        <v>0.29679729124999998</v>
      </c>
      <c r="D39" s="81">
        <v>0.66909282536000003</v>
      </c>
      <c r="E39" s="81">
        <v>1.54523967858</v>
      </c>
      <c r="F39" s="81">
        <v>1.3651590982999999</v>
      </c>
      <c r="G39" s="81">
        <v>1.03911587504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1:17" outlineLevel="3" x14ac:dyDescent="0.2">
      <c r="A40" s="60" t="s">
        <v>3</v>
      </c>
      <c r="B40" s="81">
        <v>1.4219136382299999</v>
      </c>
      <c r="C40" s="81">
        <v>1.9655999696199999</v>
      </c>
      <c r="D40" s="81">
        <v>2.0505828906499999</v>
      </c>
      <c r="E40" s="81">
        <v>1.88681203308</v>
      </c>
      <c r="F40" s="81">
        <v>1.8451328735700001</v>
      </c>
      <c r="G40" s="81">
        <v>1.1293336889900001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1:17" outlineLevel="3" x14ac:dyDescent="0.2">
      <c r="A41" s="60" t="s">
        <v>44</v>
      </c>
      <c r="B41" s="81">
        <v>0.20947864409</v>
      </c>
      <c r="C41" s="81">
        <v>1.6746145857300001</v>
      </c>
      <c r="D41" s="81">
        <v>1.6580396185999999</v>
      </c>
      <c r="E41" s="81">
        <v>1.50597939013</v>
      </c>
      <c r="F41" s="81">
        <v>1.1233792652800001</v>
      </c>
      <c r="G41" s="81">
        <v>1.12964087235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1:17" outlineLevel="3" x14ac:dyDescent="0.2">
      <c r="A42" s="60" t="s">
        <v>94</v>
      </c>
      <c r="B42" s="81">
        <v>0.64552002972</v>
      </c>
      <c r="C42" s="81">
        <v>0.99645835970999996</v>
      </c>
      <c r="D42" s="81">
        <v>0.60994022902</v>
      </c>
      <c r="E42" s="81">
        <v>0.87867744205999998</v>
      </c>
      <c r="F42" s="81">
        <v>0.58743542275000005</v>
      </c>
      <c r="G42" s="81">
        <v>0.48896606436000001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1:17" outlineLevel="3" x14ac:dyDescent="0.2">
      <c r="A43" s="60" t="s">
        <v>143</v>
      </c>
      <c r="B43" s="81">
        <v>0.63203673581999997</v>
      </c>
      <c r="C43" s="81">
        <v>0.73882682741000005</v>
      </c>
      <c r="D43" s="81">
        <v>0.61893006440999998</v>
      </c>
      <c r="E43" s="81">
        <v>0.64153793137000004</v>
      </c>
      <c r="F43" s="81">
        <v>0.27345865032</v>
      </c>
      <c r="G43" s="81">
        <v>6.8745720580000003E-2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1:17" outlineLevel="3" x14ac:dyDescent="0.2">
      <c r="A44" s="60" t="s">
        <v>131</v>
      </c>
      <c r="B44" s="81">
        <v>0.70065786715</v>
      </c>
      <c r="C44" s="81">
        <v>0.75993616533999997</v>
      </c>
      <c r="D44" s="81">
        <v>0.63661378054999995</v>
      </c>
      <c r="E44" s="81">
        <v>0.65986758656</v>
      </c>
      <c r="F44" s="81">
        <v>0.49222557056999999</v>
      </c>
      <c r="G44" s="81">
        <v>0.35747774701000001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1:17" outlineLevel="2" x14ac:dyDescent="0.2">
      <c r="A45" s="156" t="s">
        <v>215</v>
      </c>
      <c r="B45" s="143">
        <f t="shared" ref="B45:G45" si="4">SUM(B$46:B$46)</f>
        <v>8.1200211130000005E-2</v>
      </c>
      <c r="C45" s="143">
        <f t="shared" si="4"/>
        <v>8.9336422060000004E-2</v>
      </c>
      <c r="D45" s="143">
        <f t="shared" si="4"/>
        <v>7.0161481959999994E-2</v>
      </c>
      <c r="E45" s="143">
        <f t="shared" si="4"/>
        <v>6.7876007769999996E-2</v>
      </c>
      <c r="F45" s="143">
        <f t="shared" si="4"/>
        <v>4.7015275199999998E-2</v>
      </c>
      <c r="G45" s="143">
        <f t="shared" si="4"/>
        <v>4.45497953E-2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1:17" outlineLevel="3" x14ac:dyDescent="0.2">
      <c r="A46" s="60" t="s">
        <v>147</v>
      </c>
      <c r="B46" s="81">
        <v>8.1200211130000005E-2</v>
      </c>
      <c r="C46" s="81">
        <v>8.9336422060000004E-2</v>
      </c>
      <c r="D46" s="81">
        <v>7.0161481959999994E-2</v>
      </c>
      <c r="E46" s="81">
        <v>6.7876007769999996E-2</v>
      </c>
      <c r="F46" s="81">
        <v>4.7015275199999998E-2</v>
      </c>
      <c r="G46" s="81">
        <v>4.45497953E-2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ht="15" outlineLevel="1" x14ac:dyDescent="0.25">
      <c r="A47" s="134" t="s">
        <v>170</v>
      </c>
      <c r="B47" s="91">
        <f t="shared" ref="B47:G47" si="5">B$48+B$56+B$67+B$73+B$83</f>
        <v>39.699162929129997</v>
      </c>
      <c r="C47" s="91">
        <f t="shared" si="5"/>
        <v>39.342487468179996</v>
      </c>
      <c r="D47" s="91">
        <f t="shared" si="5"/>
        <v>44.510678309749999</v>
      </c>
      <c r="E47" s="91">
        <f t="shared" si="5"/>
        <v>47.663009876300002</v>
      </c>
      <c r="F47" s="91">
        <f t="shared" si="5"/>
        <v>63.591260792390003</v>
      </c>
      <c r="G47" s="91">
        <f t="shared" si="5"/>
        <v>85.875061218029998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outlineLevel="2" x14ac:dyDescent="0.2">
      <c r="A48" s="156" t="s">
        <v>216</v>
      </c>
      <c r="B48" s="143">
        <f t="shared" ref="B48:G48" si="6">SUM(B$49:B$55)</f>
        <v>13.39273211225</v>
      </c>
      <c r="C48" s="143">
        <f t="shared" si="6"/>
        <v>12.336172758989999</v>
      </c>
      <c r="D48" s="143">
        <f t="shared" si="6"/>
        <v>15.678814377209999</v>
      </c>
      <c r="E48" s="143">
        <f t="shared" si="6"/>
        <v>16.97941619561</v>
      </c>
      <c r="F48" s="143">
        <f t="shared" si="6"/>
        <v>30.08746323786</v>
      </c>
      <c r="G48" s="143">
        <f t="shared" si="6"/>
        <v>50.938053092079997</v>
      </c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1:17" outlineLevel="3" x14ac:dyDescent="0.2">
      <c r="A49" s="60" t="s">
        <v>80</v>
      </c>
      <c r="B49" s="81">
        <v>1.437027986E-2</v>
      </c>
      <c r="C49" s="81">
        <v>2.2865755200000001E-2</v>
      </c>
      <c r="D49" s="81">
        <v>3.697351603E-2</v>
      </c>
      <c r="E49" s="81">
        <v>5.8199870360000003E-2</v>
      </c>
      <c r="F49" s="81">
        <v>7.7583875149999995E-2</v>
      </c>
      <c r="G49" s="81">
        <v>0.10731256371</v>
      </c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1:17" outlineLevel="3" x14ac:dyDescent="0.2">
      <c r="A50" s="60" t="s">
        <v>102</v>
      </c>
      <c r="B50" s="81">
        <v>0.57780990314000003</v>
      </c>
      <c r="C50" s="81">
        <v>0.50583389293000003</v>
      </c>
      <c r="D50" s="81">
        <v>0.48430295177999999</v>
      </c>
      <c r="E50" s="81">
        <v>0.3863149676</v>
      </c>
      <c r="F50" s="81">
        <v>0.25855498448999997</v>
      </c>
      <c r="G50" s="81">
        <v>0.21593114848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1:17" outlineLevel="3" x14ac:dyDescent="0.2">
      <c r="A51" s="60" t="s">
        <v>101</v>
      </c>
      <c r="B51" s="81">
        <v>0.68077226917</v>
      </c>
      <c r="C51" s="81">
        <v>0.78487537830999998</v>
      </c>
      <c r="D51" s="81">
        <v>0.95439248045000002</v>
      </c>
      <c r="E51" s="81">
        <v>1.0156447287699999</v>
      </c>
      <c r="F51" s="81">
        <v>2.6833592883700002</v>
      </c>
      <c r="G51" s="81">
        <v>2.6556458412100001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1:17" outlineLevel="3" x14ac:dyDescent="0.2">
      <c r="A52" s="60" t="s">
        <v>27</v>
      </c>
      <c r="B52" s="81">
        <v>3.7912740495400001</v>
      </c>
      <c r="C52" s="81">
        <v>3.6923111347500002</v>
      </c>
      <c r="D52" s="81">
        <v>4.6811582126699998</v>
      </c>
      <c r="E52" s="81">
        <v>4.9991812509700004</v>
      </c>
      <c r="F52" s="81">
        <v>12.366377438580001</v>
      </c>
      <c r="G52" s="81">
        <v>28.217243736570001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1:17" outlineLevel="3" x14ac:dyDescent="0.2">
      <c r="A53" s="60" t="s">
        <v>45</v>
      </c>
      <c r="B53" s="81">
        <v>4.8777570288099996</v>
      </c>
      <c r="C53" s="81">
        <v>4.90298972188</v>
      </c>
      <c r="D53" s="81">
        <v>5.2931177325599998</v>
      </c>
      <c r="E53" s="81">
        <v>6.1552473171899997</v>
      </c>
      <c r="F53" s="81">
        <v>8.2985369566399996</v>
      </c>
      <c r="G53" s="81">
        <v>10.56589898893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1:17" outlineLevel="3" x14ac:dyDescent="0.2">
      <c r="A54" s="60" t="s">
        <v>43</v>
      </c>
      <c r="B54" s="81">
        <v>3.4507485817300001</v>
      </c>
      <c r="C54" s="81">
        <v>2.4272968759200002</v>
      </c>
      <c r="D54" s="81">
        <v>4.2288694837199996</v>
      </c>
      <c r="E54" s="81">
        <v>4.3625608583400002</v>
      </c>
      <c r="F54" s="81">
        <v>6.4009203970500002</v>
      </c>
      <c r="G54" s="81">
        <v>9.1710328936100005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1:17" outlineLevel="3" x14ac:dyDescent="0.2">
      <c r="A55" s="60" t="s">
        <v>107</v>
      </c>
      <c r="B55" s="81">
        <v>0</v>
      </c>
      <c r="C55" s="81">
        <v>0</v>
      </c>
      <c r="D55" s="81">
        <v>0</v>
      </c>
      <c r="E55" s="81">
        <v>2.2672023800000001E-3</v>
      </c>
      <c r="F55" s="81">
        <v>2.13029758E-3</v>
      </c>
      <c r="G55" s="81">
        <v>4.9879195699999998E-3</v>
      </c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1:17" outlineLevel="2" x14ac:dyDescent="0.2">
      <c r="A56" s="156" t="s">
        <v>217</v>
      </c>
      <c r="B56" s="143">
        <f t="shared" ref="B56:G56" si="7">SUM(B$57:B$66)</f>
        <v>1.7311024130200001</v>
      </c>
      <c r="C56" s="143">
        <f t="shared" si="7"/>
        <v>1.6291030925100001</v>
      </c>
      <c r="D56" s="143">
        <f t="shared" si="7"/>
        <v>1.5525097701400001</v>
      </c>
      <c r="E56" s="143">
        <f t="shared" si="7"/>
        <v>1.4938727953399999</v>
      </c>
      <c r="F56" s="143">
        <f t="shared" si="7"/>
        <v>4.9950167217900008</v>
      </c>
      <c r="G56" s="143">
        <f t="shared" si="7"/>
        <v>6.6243168535499999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1:17" outlineLevel="3" x14ac:dyDescent="0.2">
      <c r="A57" s="60" t="s">
        <v>57</v>
      </c>
      <c r="B57" s="81">
        <v>0.29365465454</v>
      </c>
      <c r="C57" s="81">
        <v>0.15284089470000001</v>
      </c>
      <c r="D57" s="81">
        <v>0</v>
      </c>
      <c r="E57" s="81">
        <v>0</v>
      </c>
      <c r="F57" s="81">
        <v>1.8276825705999999</v>
      </c>
      <c r="G57" s="81">
        <v>3.5369972115000001</v>
      </c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1:17" outlineLevel="3" x14ac:dyDescent="0.2">
      <c r="A58" s="60" t="s">
        <v>10</v>
      </c>
      <c r="B58" s="81">
        <v>0</v>
      </c>
      <c r="C58" s="81">
        <v>2.4816354990000001E-2</v>
      </c>
      <c r="D58" s="81">
        <v>2.7804970700000001E-2</v>
      </c>
      <c r="E58" s="81">
        <v>3.9693692959999999E-2</v>
      </c>
      <c r="F58" s="81">
        <v>0.47501825474999998</v>
      </c>
      <c r="G58" s="81">
        <v>0.46916444429999998</v>
      </c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1:17" outlineLevel="3" x14ac:dyDescent="0.2">
      <c r="A59" s="60" t="s">
        <v>136</v>
      </c>
      <c r="B59" s="81">
        <v>0.25954321514000001</v>
      </c>
      <c r="C59" s="81">
        <v>0.27155235158000002</v>
      </c>
      <c r="D59" s="81">
        <v>0.31797605808000001</v>
      </c>
      <c r="E59" s="81">
        <v>0.28670076286000001</v>
      </c>
      <c r="F59" s="81">
        <v>0.58684537884999999</v>
      </c>
      <c r="G59" s="81">
        <v>0.59253095142000001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1:17" outlineLevel="3" x14ac:dyDescent="0.2">
      <c r="A60" s="60" t="s">
        <v>63</v>
      </c>
      <c r="B60" s="81">
        <v>0</v>
      </c>
      <c r="C60" s="81">
        <v>0</v>
      </c>
      <c r="D60" s="81">
        <v>0</v>
      </c>
      <c r="E60" s="81">
        <v>0</v>
      </c>
      <c r="F60" s="81">
        <v>0.21302975776999999</v>
      </c>
      <c r="G60" s="81">
        <v>0.21207999801999999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1:17" outlineLevel="3" x14ac:dyDescent="0.2">
      <c r="A61" s="60" t="s">
        <v>113</v>
      </c>
      <c r="B61" s="81">
        <v>0.56730140739000001</v>
      </c>
      <c r="C61" s="81">
        <v>0.56422433561999996</v>
      </c>
      <c r="D61" s="81">
        <v>0.58457338385000002</v>
      </c>
      <c r="E61" s="81">
        <v>0.49881203877000002</v>
      </c>
      <c r="F61" s="81">
        <v>0.99791775268000005</v>
      </c>
      <c r="G61" s="81">
        <v>0.89048715134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1:17" outlineLevel="3" x14ac:dyDescent="0.2">
      <c r="A62" s="60" t="s">
        <v>30</v>
      </c>
      <c r="B62" s="81">
        <v>0</v>
      </c>
      <c r="C62" s="81">
        <v>6.4909268300000003E-3</v>
      </c>
      <c r="D62" s="81">
        <v>1.440203588E-2</v>
      </c>
      <c r="E62" s="81">
        <v>4.1845500289999997E-2</v>
      </c>
      <c r="F62" s="81">
        <v>5.3056445690000002E-2</v>
      </c>
      <c r="G62" s="81">
        <v>8.2343708909999994E-2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1:17" outlineLevel="3" x14ac:dyDescent="0.2">
      <c r="A63" s="60" t="s">
        <v>99</v>
      </c>
      <c r="B63" s="81">
        <v>0.60585586000000002</v>
      </c>
      <c r="C63" s="81">
        <v>0.60585586000000002</v>
      </c>
      <c r="D63" s="81">
        <v>0.60585586000000002</v>
      </c>
      <c r="E63" s="81">
        <v>0.60585586000000002</v>
      </c>
      <c r="F63" s="81">
        <v>0.60585586000000002</v>
      </c>
      <c r="G63" s="81">
        <v>0.60585586000000002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1:17" outlineLevel="3" x14ac:dyDescent="0.2">
      <c r="A64" s="60" t="s">
        <v>90</v>
      </c>
      <c r="B64" s="81">
        <v>0</v>
      </c>
      <c r="C64" s="81">
        <v>0</v>
      </c>
      <c r="D64" s="81">
        <v>0</v>
      </c>
      <c r="E64" s="81">
        <v>2.0492385960000001E-2</v>
      </c>
      <c r="F64" s="81">
        <v>2.210838918E-2</v>
      </c>
      <c r="G64" s="81">
        <v>2.2304975540000001E-2</v>
      </c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1:17" outlineLevel="3" x14ac:dyDescent="0.2">
      <c r="A65" s="60" t="s">
        <v>192</v>
      </c>
      <c r="B65" s="81">
        <v>4.7472759500000001E-3</v>
      </c>
      <c r="C65" s="81">
        <v>3.3223687899999999E-3</v>
      </c>
      <c r="D65" s="81">
        <v>1.8974616299999999E-3</v>
      </c>
      <c r="E65" s="81">
        <v>4.7255449999999998E-4</v>
      </c>
      <c r="F65" s="81">
        <v>4.7255449999999998E-4</v>
      </c>
      <c r="G65" s="81">
        <v>4.7255449999999998E-4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1:17" outlineLevel="3" x14ac:dyDescent="0.2">
      <c r="A66" s="60" t="s">
        <v>218</v>
      </c>
      <c r="B66" s="81">
        <v>0</v>
      </c>
      <c r="C66" s="81">
        <v>0</v>
      </c>
      <c r="D66" s="81">
        <v>0</v>
      </c>
      <c r="E66" s="81">
        <v>0</v>
      </c>
      <c r="F66" s="81">
        <v>0.21302975776999999</v>
      </c>
      <c r="G66" s="81">
        <v>0.21207999801999999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1:17" outlineLevel="2" x14ac:dyDescent="0.2">
      <c r="A67" s="156" t="s">
        <v>219</v>
      </c>
      <c r="B67" s="143">
        <f t="shared" ref="B67:G67" si="8">SUM(B$68:B$72)</f>
        <v>0.40016336295999999</v>
      </c>
      <c r="C67" s="143">
        <f t="shared" si="8"/>
        <v>1.4076640828</v>
      </c>
      <c r="D67" s="143">
        <f t="shared" si="8"/>
        <v>2.16046496469</v>
      </c>
      <c r="E67" s="143">
        <f t="shared" si="8"/>
        <v>1.8600623522399999</v>
      </c>
      <c r="F67" s="143">
        <f t="shared" si="8"/>
        <v>1.6511306157100001</v>
      </c>
      <c r="G67" s="143">
        <f t="shared" si="8"/>
        <v>1.5184578481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1:17" outlineLevel="3" x14ac:dyDescent="0.2">
      <c r="A68" s="60" t="s">
        <v>162</v>
      </c>
      <c r="B68" s="81">
        <v>0</v>
      </c>
      <c r="C68" s="81">
        <v>0.18226253311000001</v>
      </c>
      <c r="D68" s="81">
        <v>0.23292541166</v>
      </c>
      <c r="E68" s="81">
        <v>0.29744124965000002</v>
      </c>
      <c r="F68" s="81">
        <v>0.30348476916</v>
      </c>
      <c r="G68" s="81">
        <v>0.25623585437000002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1:17" outlineLevel="3" x14ac:dyDescent="0.2">
      <c r="A69" s="60" t="s">
        <v>60</v>
      </c>
      <c r="B69" s="81">
        <v>0</v>
      </c>
      <c r="C69" s="81">
        <v>0.27887546335000002</v>
      </c>
      <c r="D69" s="81">
        <v>0.61432522476999996</v>
      </c>
      <c r="E69" s="81">
        <v>0.73684077395000003</v>
      </c>
      <c r="F69" s="81">
        <v>0.69234671275000004</v>
      </c>
      <c r="G69" s="81">
        <v>0.68925999357000001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1:17" outlineLevel="3" x14ac:dyDescent="0.2">
      <c r="A70" s="60" t="s">
        <v>75</v>
      </c>
      <c r="B70" s="81">
        <v>5.8563390000000002E-5</v>
      </c>
      <c r="C70" s="81">
        <v>5.7034719999999999E-5</v>
      </c>
      <c r="D70" s="81">
        <v>6.2819910000000005E-5</v>
      </c>
      <c r="E70" s="81">
        <v>5.7960120000000002E-5</v>
      </c>
      <c r="F70" s="81">
        <v>5.4460209999999998E-5</v>
      </c>
      <c r="G70" s="81">
        <v>5.42174E-5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1:17" outlineLevel="3" x14ac:dyDescent="0.2">
      <c r="A71" s="60" t="s">
        <v>169</v>
      </c>
      <c r="B71" s="81">
        <v>0</v>
      </c>
      <c r="C71" s="81">
        <v>0</v>
      </c>
      <c r="D71" s="81">
        <v>0</v>
      </c>
      <c r="E71" s="81">
        <v>0</v>
      </c>
      <c r="F71" s="81">
        <v>0</v>
      </c>
      <c r="G71" s="81">
        <v>4.1209735600000004E-3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1:17" outlineLevel="3" x14ac:dyDescent="0.2">
      <c r="A72" s="60" t="s">
        <v>47</v>
      </c>
      <c r="B72" s="81">
        <v>0.40010479957</v>
      </c>
      <c r="C72" s="81">
        <v>0.94646905161999995</v>
      </c>
      <c r="D72" s="81">
        <v>1.3131515083500001</v>
      </c>
      <c r="E72" s="81">
        <v>0.82572236852000003</v>
      </c>
      <c r="F72" s="81">
        <v>0.65524467359000005</v>
      </c>
      <c r="G72" s="81">
        <v>0.56878680920000002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1:17" outlineLevel="2" x14ac:dyDescent="0.2">
      <c r="A73" s="156" t="s">
        <v>249</v>
      </c>
      <c r="B73" s="143">
        <f t="shared" ref="B73:G73" si="9">SUM(B$74:B$82)</f>
        <v>22.467272999999999</v>
      </c>
      <c r="C73" s="143">
        <f t="shared" si="9"/>
        <v>22.271436853400001</v>
      </c>
      <c r="D73" s="143">
        <f t="shared" si="9"/>
        <v>23.35023951142</v>
      </c>
      <c r="E73" s="143">
        <f t="shared" si="9"/>
        <v>22.912232679060001</v>
      </c>
      <c r="F73" s="143">
        <f t="shared" si="9"/>
        <v>22.657214774909999</v>
      </c>
      <c r="G73" s="143">
        <f t="shared" si="9"/>
        <v>22.646529977730001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1:17" outlineLevel="3" x14ac:dyDescent="0.2">
      <c r="A74" s="60" t="s">
        <v>2</v>
      </c>
      <c r="B74" s="81">
        <v>3</v>
      </c>
      <c r="C74" s="81">
        <v>3</v>
      </c>
      <c r="D74" s="81">
        <v>3</v>
      </c>
      <c r="E74" s="81">
        <v>3</v>
      </c>
      <c r="F74" s="81">
        <v>3</v>
      </c>
      <c r="G74" s="81">
        <v>3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1:17" outlineLevel="3" x14ac:dyDescent="0.2">
      <c r="A75" s="60" t="s">
        <v>137</v>
      </c>
      <c r="B75" s="81">
        <v>1</v>
      </c>
      <c r="C75" s="81">
        <v>0</v>
      </c>
      <c r="D75" s="81">
        <v>0</v>
      </c>
      <c r="E75" s="81">
        <v>0</v>
      </c>
      <c r="F75" s="81">
        <v>0</v>
      </c>
      <c r="G75" s="81">
        <v>0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1:17" outlineLevel="3" x14ac:dyDescent="0.2">
      <c r="A76" s="60" t="s">
        <v>72</v>
      </c>
      <c r="B76" s="81">
        <v>12.467273</v>
      </c>
      <c r="C76" s="81">
        <v>11.805935</v>
      </c>
      <c r="D76" s="81">
        <v>8.6357759999999999</v>
      </c>
      <c r="E76" s="81">
        <v>7.6616299999999997</v>
      </c>
      <c r="F76" s="81">
        <v>7.5606299999999997</v>
      </c>
      <c r="G76" s="81">
        <v>7.5606299999999997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1:17" outlineLevel="3" x14ac:dyDescent="0.2">
      <c r="A77" s="60" t="s">
        <v>65</v>
      </c>
      <c r="B77" s="81">
        <v>1</v>
      </c>
      <c r="C77" s="81">
        <v>1</v>
      </c>
      <c r="D77" s="81">
        <v>1</v>
      </c>
      <c r="E77" s="81">
        <v>0</v>
      </c>
      <c r="F77" s="81">
        <v>0</v>
      </c>
      <c r="G77" s="81">
        <v>0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1:17" outlineLevel="3" x14ac:dyDescent="0.2">
      <c r="A78" s="60" t="s">
        <v>15</v>
      </c>
      <c r="B78" s="81">
        <v>3</v>
      </c>
      <c r="C78" s="81">
        <v>3</v>
      </c>
      <c r="D78" s="81">
        <v>3</v>
      </c>
      <c r="E78" s="81">
        <v>3</v>
      </c>
      <c r="F78" s="81">
        <v>3</v>
      </c>
      <c r="G78" s="81">
        <v>3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1:17" outlineLevel="3" x14ac:dyDescent="0.2">
      <c r="A79" s="60" t="s">
        <v>152</v>
      </c>
      <c r="B79" s="81">
        <v>2</v>
      </c>
      <c r="C79" s="81">
        <v>2.35</v>
      </c>
      <c r="D79" s="81">
        <v>2.35</v>
      </c>
      <c r="E79" s="81">
        <v>2.35</v>
      </c>
      <c r="F79" s="81">
        <v>2.35</v>
      </c>
      <c r="G79" s="81">
        <v>2.35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1:17" outlineLevel="3" x14ac:dyDescent="0.2">
      <c r="A80" s="60" t="s">
        <v>88</v>
      </c>
      <c r="B80" s="81">
        <v>0</v>
      </c>
      <c r="C80" s="81">
        <v>1.1155018534000001</v>
      </c>
      <c r="D80" s="81">
        <v>1.2286504495199999</v>
      </c>
      <c r="E80" s="81">
        <v>1.1336011906900001</v>
      </c>
      <c r="F80" s="81">
        <v>1.06514878885</v>
      </c>
      <c r="G80" s="81">
        <v>1.0603999901000001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1:17" outlineLevel="3" x14ac:dyDescent="0.2">
      <c r="A81" s="60" t="s">
        <v>93</v>
      </c>
      <c r="B81" s="81">
        <v>0</v>
      </c>
      <c r="C81" s="81">
        <v>0</v>
      </c>
      <c r="D81" s="81">
        <v>4.1358130619000004</v>
      </c>
      <c r="E81" s="81">
        <v>4.01700148837</v>
      </c>
      <c r="F81" s="81">
        <v>3.9314359860599999</v>
      </c>
      <c r="G81" s="81">
        <v>3.9254999876299999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outlineLevel="3" x14ac:dyDescent="0.2">
      <c r="A82" s="60" t="s">
        <v>28</v>
      </c>
      <c r="B82" s="81">
        <v>0</v>
      </c>
      <c r="C82" s="81">
        <v>0</v>
      </c>
      <c r="D82" s="81">
        <v>0</v>
      </c>
      <c r="E82" s="81">
        <v>1.75</v>
      </c>
      <c r="F82" s="81">
        <v>1.75</v>
      </c>
      <c r="G82" s="81">
        <v>1.75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1:17" outlineLevel="2" x14ac:dyDescent="0.2">
      <c r="A83" s="156" t="s">
        <v>220</v>
      </c>
      <c r="B83" s="143">
        <f t="shared" ref="B83:G83" si="10">SUM(B$84:B$84)</f>
        <v>1.7078920409</v>
      </c>
      <c r="C83" s="143">
        <f t="shared" si="10"/>
        <v>1.6981106804799999</v>
      </c>
      <c r="D83" s="143">
        <f t="shared" si="10"/>
        <v>1.7686496862900001</v>
      </c>
      <c r="E83" s="143">
        <f t="shared" si="10"/>
        <v>4.4174258540500002</v>
      </c>
      <c r="F83" s="143">
        <f t="shared" si="10"/>
        <v>4.2004354421199999</v>
      </c>
      <c r="G83" s="143">
        <f t="shared" si="10"/>
        <v>4.1477034465699996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 outlineLevel="3" x14ac:dyDescent="0.2">
      <c r="A84" s="60" t="s">
        <v>43</v>
      </c>
      <c r="B84" s="81">
        <v>1.7078920409</v>
      </c>
      <c r="C84" s="81">
        <v>1.6981106804799999</v>
      </c>
      <c r="D84" s="81">
        <v>1.7686496862900001</v>
      </c>
      <c r="E84" s="81">
        <v>4.4174258540500002</v>
      </c>
      <c r="F84" s="81">
        <v>4.2004354421199999</v>
      </c>
      <c r="G84" s="81">
        <v>4.1477034465699996</v>
      </c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 ht="15" x14ac:dyDescent="0.25">
      <c r="A85" s="152" t="s">
        <v>55</v>
      </c>
      <c r="B85" s="65">
        <f t="shared" ref="B85:G85" si="11">B$86+B$105</f>
        <v>11.128558731130001</v>
      </c>
      <c r="C85" s="65">
        <f t="shared" si="11"/>
        <v>10.002734439620001</v>
      </c>
      <c r="D85" s="65">
        <f t="shared" si="11"/>
        <v>10.350286957599998</v>
      </c>
      <c r="E85" s="65">
        <f t="shared" si="11"/>
        <v>11.340193243820002</v>
      </c>
      <c r="F85" s="65">
        <f t="shared" si="11"/>
        <v>9.8531643517399985</v>
      </c>
      <c r="G85" s="65">
        <f t="shared" si="11"/>
        <v>8.8022217268999992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1:17" ht="15" outlineLevel="1" x14ac:dyDescent="0.25">
      <c r="A86" s="134" t="s">
        <v>35</v>
      </c>
      <c r="B86" s="91">
        <f t="shared" ref="B86:G86" si="12">B$87+B$95+B$103</f>
        <v>0.37273380016999996</v>
      </c>
      <c r="C86" s="91">
        <f t="shared" si="12"/>
        <v>0.39486344825999997</v>
      </c>
      <c r="D86" s="91">
        <f t="shared" si="12"/>
        <v>1.14015267014</v>
      </c>
      <c r="E86" s="91">
        <f t="shared" si="12"/>
        <v>1.7977295609399999</v>
      </c>
      <c r="F86" s="91">
        <f t="shared" si="12"/>
        <v>1.9743148852600001</v>
      </c>
      <c r="G86" s="91">
        <f t="shared" si="12"/>
        <v>1.9041744171000001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1:17" outlineLevel="2" x14ac:dyDescent="0.2">
      <c r="A87" s="156" t="s">
        <v>221</v>
      </c>
      <c r="B87" s="143">
        <f t="shared" ref="B87:G87" si="13">SUM(B$88:B$94)</f>
        <v>0.21669872840000001</v>
      </c>
      <c r="C87" s="143">
        <f t="shared" si="13"/>
        <v>0.17681230419999999</v>
      </c>
      <c r="D87" s="143">
        <f t="shared" si="13"/>
        <v>0.86249908397999997</v>
      </c>
      <c r="E87" s="143">
        <f t="shared" si="13"/>
        <v>0.62058407812999994</v>
      </c>
      <c r="F87" s="143">
        <f t="shared" si="13"/>
        <v>0.32397785532000001</v>
      </c>
      <c r="G87" s="143">
        <f t="shared" si="13"/>
        <v>0.24679745584999999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1:17" outlineLevel="3" x14ac:dyDescent="0.2">
      <c r="A88" s="60" t="s">
        <v>256</v>
      </c>
      <c r="B88" s="81">
        <v>3.611638491E-2</v>
      </c>
      <c r="C88" s="81">
        <v>9.2374462759999998E-2</v>
      </c>
      <c r="D88" s="81">
        <v>0.12290182708</v>
      </c>
      <c r="E88" s="81">
        <v>0.12739110351999999</v>
      </c>
      <c r="F88" s="81">
        <v>9.5026880990000007E-2</v>
      </c>
      <c r="G88" s="81">
        <v>9.5556551599999998E-2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1:17" outlineLevel="3" x14ac:dyDescent="0.2">
      <c r="A89" s="60" t="s">
        <v>257</v>
      </c>
      <c r="B89" s="81">
        <v>0.10834915472999999</v>
      </c>
      <c r="C89" s="81">
        <v>8.4437351699999996E-2</v>
      </c>
      <c r="D89" s="81">
        <v>5.9289963430000002E-2</v>
      </c>
      <c r="E89" s="81">
        <v>0</v>
      </c>
      <c r="F89" s="81">
        <v>0</v>
      </c>
      <c r="G89" s="81">
        <v>0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1:17" outlineLevel="3" x14ac:dyDescent="0.2">
      <c r="A90" s="60" t="s">
        <v>92</v>
      </c>
      <c r="B90" s="81">
        <v>0</v>
      </c>
      <c r="C90" s="81">
        <v>0</v>
      </c>
      <c r="D90" s="81">
        <v>0.38419641656999998</v>
      </c>
      <c r="E90" s="81">
        <v>0.18626595596000001</v>
      </c>
      <c r="F90" s="81">
        <v>0</v>
      </c>
      <c r="G90" s="81">
        <v>0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1:17" outlineLevel="3" x14ac:dyDescent="0.2">
      <c r="A91" s="60" t="s">
        <v>172</v>
      </c>
      <c r="B91" s="81">
        <v>0</v>
      </c>
      <c r="C91" s="81">
        <v>0</v>
      </c>
      <c r="D91" s="81">
        <v>0.10158958924</v>
      </c>
      <c r="E91" s="81">
        <v>0.10530038639</v>
      </c>
      <c r="F91" s="81">
        <v>7.854839945E-2</v>
      </c>
      <c r="G91" s="81">
        <v>0</v>
      </c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1:17" outlineLevel="3" x14ac:dyDescent="0.2">
      <c r="A92" s="60" t="s">
        <v>87</v>
      </c>
      <c r="B92" s="81">
        <v>0</v>
      </c>
      <c r="C92" s="81">
        <v>0</v>
      </c>
      <c r="D92" s="81">
        <v>0.12378601289000001</v>
      </c>
      <c r="E92" s="81">
        <v>0.12830758628</v>
      </c>
      <c r="F92" s="81">
        <v>9.5710527609999999E-2</v>
      </c>
      <c r="G92" s="81">
        <v>9.6244008810000004E-2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1:17" outlineLevel="3" x14ac:dyDescent="0.2">
      <c r="A93" s="60" t="s">
        <v>16</v>
      </c>
      <c r="B93" s="81">
        <v>7.223276981E-2</v>
      </c>
      <c r="C93" s="81">
        <v>0</v>
      </c>
      <c r="D93" s="81">
        <v>7.0734864509999995E-2</v>
      </c>
      <c r="E93" s="81">
        <v>7.3318620730000006E-2</v>
      </c>
      <c r="F93" s="81">
        <v>5.4691730059999999E-2</v>
      </c>
      <c r="G93" s="81">
        <v>5.4996576460000002E-2</v>
      </c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1:17" outlineLevel="3" x14ac:dyDescent="0.2">
      <c r="A94" s="60" t="s">
        <v>224</v>
      </c>
      <c r="B94" s="81">
        <v>4.1894999999999998E-7</v>
      </c>
      <c r="C94" s="81">
        <v>4.8973999999999999E-7</v>
      </c>
      <c r="D94" s="81">
        <v>4.1026000000000002E-7</v>
      </c>
      <c r="E94" s="81">
        <v>4.2525000000000003E-7</v>
      </c>
      <c r="F94" s="81">
        <v>3.1721000000000002E-7</v>
      </c>
      <c r="G94" s="81">
        <v>3.1898000000000001E-7</v>
      </c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1:17" outlineLevel="2" x14ac:dyDescent="0.2">
      <c r="A95" s="156" t="s">
        <v>215</v>
      </c>
      <c r="B95" s="143">
        <f t="shared" ref="B95:G95" si="14">SUM(B$96:B$102)</f>
        <v>0.15600059325999999</v>
      </c>
      <c r="C95" s="143">
        <f t="shared" si="14"/>
        <v>0.21801084000000001</v>
      </c>
      <c r="D95" s="143">
        <f t="shared" si="14"/>
        <v>0.27761982263999996</v>
      </c>
      <c r="E95" s="143">
        <f t="shared" si="14"/>
        <v>1.1771104859999999</v>
      </c>
      <c r="F95" s="143">
        <f t="shared" si="14"/>
        <v>1.65031092421</v>
      </c>
      <c r="G95" s="143">
        <f t="shared" si="14"/>
        <v>1.6573507100100002</v>
      </c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outlineLevel="3" x14ac:dyDescent="0.2">
      <c r="A96" s="60" t="s">
        <v>19</v>
      </c>
      <c r="B96" s="81">
        <v>2.6765624900000002E-3</v>
      </c>
      <c r="C96" s="81">
        <v>2.4814578900000002E-3</v>
      </c>
      <c r="D96" s="81">
        <v>3.690390834E-2</v>
      </c>
      <c r="E96" s="81">
        <v>0.1594837704</v>
      </c>
      <c r="F96" s="81">
        <v>0.11713829667</v>
      </c>
      <c r="G96" s="81">
        <v>0.10130096095</v>
      </c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outlineLevel="3" x14ac:dyDescent="0.2">
      <c r="A97" s="60" t="s">
        <v>1</v>
      </c>
      <c r="B97" s="81">
        <v>0</v>
      </c>
      <c r="C97" s="81">
        <v>0</v>
      </c>
      <c r="D97" s="81">
        <v>0</v>
      </c>
      <c r="E97" s="81">
        <v>1.2999999999999999E-2</v>
      </c>
      <c r="F97" s="81">
        <v>1.2999999999999999E-2</v>
      </c>
      <c r="G97" s="81">
        <v>1.227777778E-2</v>
      </c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1:17" outlineLevel="3" x14ac:dyDescent="0.2">
      <c r="A98" s="60" t="s">
        <v>194</v>
      </c>
      <c r="B98" s="81">
        <v>0</v>
      </c>
      <c r="C98" s="81">
        <v>0</v>
      </c>
      <c r="D98" s="81">
        <v>0</v>
      </c>
      <c r="E98" s="81">
        <v>0.01</v>
      </c>
      <c r="F98" s="81">
        <v>0.01</v>
      </c>
      <c r="G98" s="81">
        <v>9.4444444399999997E-3</v>
      </c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1:17" outlineLevel="3" x14ac:dyDescent="0.2">
      <c r="A99" s="60" t="s">
        <v>159</v>
      </c>
      <c r="B99" s="81">
        <v>0</v>
      </c>
      <c r="C99" s="81">
        <v>0</v>
      </c>
      <c r="D99" s="81">
        <v>0</v>
      </c>
      <c r="E99" s="81">
        <v>1.4E-2</v>
      </c>
      <c r="F99" s="81">
        <v>1.4E-2</v>
      </c>
      <c r="G99" s="81">
        <v>1.322222222E-2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1:17" outlineLevel="3" x14ac:dyDescent="0.2">
      <c r="A100" s="60" t="s">
        <v>146</v>
      </c>
      <c r="B100" s="81">
        <v>0.11839534242999999</v>
      </c>
      <c r="C100" s="81">
        <v>0.14157806559</v>
      </c>
      <c r="D100" s="81">
        <v>0.17069912056</v>
      </c>
      <c r="E100" s="81">
        <v>0.45876715325</v>
      </c>
      <c r="F100" s="81">
        <v>0.381145081</v>
      </c>
      <c r="G100" s="81">
        <v>0.36417340564</v>
      </c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1:17" outlineLevel="3" x14ac:dyDescent="0.2">
      <c r="A101" s="60" t="s">
        <v>181</v>
      </c>
      <c r="B101" s="81">
        <v>3.492868834E-2</v>
      </c>
      <c r="C101" s="81">
        <v>7.3951316520000004E-2</v>
      </c>
      <c r="D101" s="81">
        <v>7.001679374E-2</v>
      </c>
      <c r="E101" s="81">
        <v>0.38894169869</v>
      </c>
      <c r="F101" s="81">
        <v>0.33856009715000002</v>
      </c>
      <c r="G101" s="81">
        <v>0.32056465560000003</v>
      </c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1:17" outlineLevel="3" x14ac:dyDescent="0.2">
      <c r="A102" s="60" t="s">
        <v>116</v>
      </c>
      <c r="B102" s="81">
        <v>0</v>
      </c>
      <c r="C102" s="81">
        <v>0</v>
      </c>
      <c r="D102" s="81">
        <v>0</v>
      </c>
      <c r="E102" s="81">
        <v>0.13291786366</v>
      </c>
      <c r="F102" s="81">
        <v>0.77646744939000001</v>
      </c>
      <c r="G102" s="81">
        <v>0.83636724338000001</v>
      </c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1:17" outlineLevel="2" x14ac:dyDescent="0.2">
      <c r="A103" s="156" t="s">
        <v>222</v>
      </c>
      <c r="B103" s="143">
        <f t="shared" ref="B103:G103" si="15">SUM(B$104:B$104)</f>
        <v>3.4478509999999999E-5</v>
      </c>
      <c r="C103" s="143">
        <f t="shared" si="15"/>
        <v>4.0304060000000003E-5</v>
      </c>
      <c r="D103" s="143">
        <f t="shared" si="15"/>
        <v>3.3763519999999998E-5</v>
      </c>
      <c r="E103" s="143">
        <f t="shared" si="15"/>
        <v>3.4996809999999997E-5</v>
      </c>
      <c r="F103" s="143">
        <f t="shared" si="15"/>
        <v>2.6105729999999998E-5</v>
      </c>
      <c r="G103" s="143">
        <f t="shared" si="15"/>
        <v>2.625124E-5</v>
      </c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1:17" outlineLevel="3" x14ac:dyDescent="0.2">
      <c r="A104" s="60" t="s">
        <v>48</v>
      </c>
      <c r="B104" s="81">
        <v>3.4478509999999999E-5</v>
      </c>
      <c r="C104" s="81">
        <v>4.0304060000000003E-5</v>
      </c>
      <c r="D104" s="81">
        <v>3.3763519999999998E-5</v>
      </c>
      <c r="E104" s="81">
        <v>3.4996809999999997E-5</v>
      </c>
      <c r="F104" s="81">
        <v>2.6105729999999998E-5</v>
      </c>
      <c r="G104" s="81">
        <v>2.625124E-5</v>
      </c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1:17" ht="15" outlineLevel="1" x14ac:dyDescent="0.25">
      <c r="A105" s="134" t="s">
        <v>170</v>
      </c>
      <c r="B105" s="91">
        <f t="shared" ref="B105:G105" si="16">B$106+B$113+B$116+B$124+B$127</f>
        <v>10.755824930960001</v>
      </c>
      <c r="C105" s="91">
        <f t="shared" si="16"/>
        <v>9.6078709913600004</v>
      </c>
      <c r="D105" s="91">
        <f t="shared" si="16"/>
        <v>9.210134287459999</v>
      </c>
      <c r="E105" s="91">
        <f t="shared" si="16"/>
        <v>9.5424636828800011</v>
      </c>
      <c r="F105" s="91">
        <f t="shared" si="16"/>
        <v>7.8788494664799993</v>
      </c>
      <c r="G105" s="91">
        <f t="shared" si="16"/>
        <v>6.898047309799999</v>
      </c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1:17" outlineLevel="2" x14ac:dyDescent="0.2">
      <c r="A106" s="156" t="s">
        <v>216</v>
      </c>
      <c r="B106" s="143">
        <f t="shared" ref="B106:G106" si="17">SUM(B$107:B$112)</f>
        <v>8.5593320389300001</v>
      </c>
      <c r="C106" s="143">
        <f t="shared" si="17"/>
        <v>8.0575646315699991</v>
      </c>
      <c r="D106" s="143">
        <f t="shared" si="17"/>
        <v>7.8396779266699994</v>
      </c>
      <c r="E106" s="143">
        <f t="shared" si="17"/>
        <v>6.8215306162400005</v>
      </c>
      <c r="F106" s="143">
        <f t="shared" si="17"/>
        <v>5.2263204243599999</v>
      </c>
      <c r="G106" s="143">
        <f t="shared" si="17"/>
        <v>4.2194202779599994</v>
      </c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1:17" outlineLevel="3" x14ac:dyDescent="0.2">
      <c r="A107" s="60" t="s">
        <v>80</v>
      </c>
      <c r="B107" s="81">
        <v>0</v>
      </c>
      <c r="C107" s="81">
        <v>0</v>
      </c>
      <c r="D107" s="81">
        <v>0</v>
      </c>
      <c r="E107" s="81">
        <v>0</v>
      </c>
      <c r="F107" s="81">
        <v>1.5544800000000001E-4</v>
      </c>
      <c r="G107" s="81">
        <v>1.5544800000000001E-4</v>
      </c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1:17" outlineLevel="3" x14ac:dyDescent="0.2">
      <c r="A108" s="60" t="s">
        <v>102</v>
      </c>
      <c r="B108" s="81">
        <v>0.20628031303</v>
      </c>
      <c r="C108" s="81">
        <v>0.33752435519000001</v>
      </c>
      <c r="D108" s="81">
        <v>0.36897050998000003</v>
      </c>
      <c r="E108" s="81">
        <v>0.34019075142999999</v>
      </c>
      <c r="F108" s="81">
        <v>0.60312254666999998</v>
      </c>
      <c r="G108" s="81">
        <v>1.05218797125</v>
      </c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1:17" outlineLevel="3" x14ac:dyDescent="0.2">
      <c r="A109" s="60" t="s">
        <v>101</v>
      </c>
      <c r="B109" s="81">
        <v>5.6124600730000002E-2</v>
      </c>
      <c r="C109" s="81">
        <v>6.1090459E-2</v>
      </c>
      <c r="D109" s="81">
        <v>6.7287041869999994E-2</v>
      </c>
      <c r="E109" s="81">
        <v>6.1798268910000002E-2</v>
      </c>
      <c r="F109" s="81">
        <v>0.10946001528</v>
      </c>
      <c r="G109" s="81">
        <v>0.10674516501</v>
      </c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1:17" outlineLevel="3" x14ac:dyDescent="0.2">
      <c r="A110" s="60" t="s">
        <v>64</v>
      </c>
      <c r="B110" s="81">
        <v>0.1145400015</v>
      </c>
      <c r="C110" s="81">
        <v>0.11155018534</v>
      </c>
      <c r="D110" s="81">
        <v>0.2457300899</v>
      </c>
      <c r="E110" s="81">
        <v>0.34008035721000002</v>
      </c>
      <c r="F110" s="81">
        <v>0.31954463665999999</v>
      </c>
      <c r="G110" s="81">
        <v>0.31811999702999999</v>
      </c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1:17" outlineLevel="3" x14ac:dyDescent="0.2">
      <c r="A111" s="60" t="s">
        <v>45</v>
      </c>
      <c r="B111" s="81">
        <v>0.45706674655000001</v>
      </c>
      <c r="C111" s="81">
        <v>0.45703505259999999</v>
      </c>
      <c r="D111" s="81">
        <v>0.4480903752</v>
      </c>
      <c r="E111" s="81">
        <v>0.46823055755999998</v>
      </c>
      <c r="F111" s="81">
        <v>0.46950737846000001</v>
      </c>
      <c r="G111" s="81">
        <v>0.49101494270000001</v>
      </c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1:17" outlineLevel="3" x14ac:dyDescent="0.2">
      <c r="A112" s="60" t="s">
        <v>43</v>
      </c>
      <c r="B112" s="81">
        <v>7.7253203771200001</v>
      </c>
      <c r="C112" s="81">
        <v>7.0903645794400001</v>
      </c>
      <c r="D112" s="81">
        <v>6.7095999097199996</v>
      </c>
      <c r="E112" s="81">
        <v>5.6112306811300003</v>
      </c>
      <c r="F112" s="81">
        <v>3.7245303992899998</v>
      </c>
      <c r="G112" s="81">
        <v>2.25119675397</v>
      </c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1:17" outlineLevel="2" x14ac:dyDescent="0.2">
      <c r="A113" s="156" t="s">
        <v>225</v>
      </c>
      <c r="B113" s="143">
        <f t="shared" ref="B113:G113" si="18">SUM(B$114:B$115)</f>
        <v>4.8738926600000003E-2</v>
      </c>
      <c r="C113" s="143">
        <f t="shared" si="18"/>
        <v>0</v>
      </c>
      <c r="D113" s="143">
        <f t="shared" si="18"/>
        <v>0</v>
      </c>
      <c r="E113" s="143">
        <f t="shared" si="18"/>
        <v>0</v>
      </c>
      <c r="F113" s="143">
        <f t="shared" si="18"/>
        <v>0</v>
      </c>
      <c r="G113" s="143">
        <f t="shared" si="18"/>
        <v>2.5202134219999998E-2</v>
      </c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1:17" outlineLevel="3" x14ac:dyDescent="0.2">
      <c r="A114" s="60" t="s">
        <v>57</v>
      </c>
      <c r="B114" s="81">
        <v>4.8738926600000003E-2</v>
      </c>
      <c r="C114" s="81">
        <v>0</v>
      </c>
      <c r="D114" s="81">
        <v>0</v>
      </c>
      <c r="E114" s="81">
        <v>0</v>
      </c>
      <c r="F114" s="81">
        <v>0</v>
      </c>
      <c r="G114" s="81">
        <v>0</v>
      </c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1:17" outlineLevel="3" x14ac:dyDescent="0.2">
      <c r="A115" s="60" t="s">
        <v>136</v>
      </c>
      <c r="B115" s="81">
        <v>0</v>
      </c>
      <c r="C115" s="81">
        <v>0</v>
      </c>
      <c r="D115" s="81">
        <v>0</v>
      </c>
      <c r="E115" s="81">
        <v>0</v>
      </c>
      <c r="F115" s="81">
        <v>0</v>
      </c>
      <c r="G115" s="81">
        <v>2.5202134219999998E-2</v>
      </c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1:17" outlineLevel="2" x14ac:dyDescent="0.2">
      <c r="A116" s="156" t="s">
        <v>219</v>
      </c>
      <c r="B116" s="143">
        <f t="shared" ref="B116:G116" si="19">SUM(B$117:B$123)</f>
        <v>2.0344831620099999</v>
      </c>
      <c r="C116" s="143">
        <f t="shared" si="19"/>
        <v>1.4376842756799999</v>
      </c>
      <c r="D116" s="143">
        <f t="shared" si="19"/>
        <v>1.2531559892600002</v>
      </c>
      <c r="E116" s="143">
        <f t="shared" si="19"/>
        <v>1.0819453749600001</v>
      </c>
      <c r="F116" s="143">
        <f t="shared" si="19"/>
        <v>1.0191405923899999</v>
      </c>
      <c r="G116" s="143">
        <f t="shared" si="19"/>
        <v>1.0213971495</v>
      </c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1:17" outlineLevel="3" x14ac:dyDescent="0.2">
      <c r="A117" s="60" t="s">
        <v>142</v>
      </c>
      <c r="B117" s="81">
        <v>7.991643658E-2</v>
      </c>
      <c r="C117" s="81">
        <v>0.14482956551000001</v>
      </c>
      <c r="D117" s="81">
        <v>0.17459425459</v>
      </c>
      <c r="E117" s="81">
        <v>0.16409411059000001</v>
      </c>
      <c r="F117" s="81">
        <v>0.18854023267</v>
      </c>
      <c r="G117" s="81">
        <v>0.19639714950000001</v>
      </c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1:17" outlineLevel="3" x14ac:dyDescent="0.2">
      <c r="A118" s="60" t="s">
        <v>191</v>
      </c>
      <c r="B118" s="81">
        <v>3.3320000000000002E-2</v>
      </c>
      <c r="C118" s="81">
        <v>2.0400000000000001E-2</v>
      </c>
      <c r="D118" s="81">
        <v>0</v>
      </c>
      <c r="E118" s="81">
        <v>0</v>
      </c>
      <c r="F118" s="81">
        <v>0</v>
      </c>
      <c r="G118" s="81">
        <v>0</v>
      </c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1:17" outlineLevel="3" x14ac:dyDescent="0.2">
      <c r="A119" s="60" t="s">
        <v>203</v>
      </c>
      <c r="B119" s="81">
        <v>0.45260618235</v>
      </c>
      <c r="C119" s="81">
        <v>0</v>
      </c>
      <c r="D119" s="81">
        <v>0</v>
      </c>
      <c r="E119" s="81">
        <v>0</v>
      </c>
      <c r="F119" s="81">
        <v>0</v>
      </c>
      <c r="G119" s="81">
        <v>0</v>
      </c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1:17" outlineLevel="3" x14ac:dyDescent="0.2">
      <c r="A120" s="60" t="s">
        <v>47</v>
      </c>
      <c r="B120" s="81">
        <v>3.3931242969999997E-2</v>
      </c>
      <c r="C120" s="81">
        <v>3.0354194519999999E-2</v>
      </c>
      <c r="D120" s="81">
        <v>2.8561734669999998E-2</v>
      </c>
      <c r="E120" s="81">
        <v>1.7851264370000001E-2</v>
      </c>
      <c r="F120" s="81">
        <v>5.6003597199999998E-3</v>
      </c>
      <c r="G120" s="81">
        <v>0</v>
      </c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1:17" outlineLevel="3" x14ac:dyDescent="0.2">
      <c r="A121" s="60" t="s">
        <v>258</v>
      </c>
      <c r="B121" s="81">
        <v>1.35</v>
      </c>
      <c r="C121" s="81">
        <v>1.2</v>
      </c>
      <c r="D121" s="81">
        <v>1.05</v>
      </c>
      <c r="E121" s="81">
        <v>0.9</v>
      </c>
      <c r="F121" s="81">
        <v>0.82499999999999996</v>
      </c>
      <c r="G121" s="81">
        <v>0.82499999999999996</v>
      </c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1:17" outlineLevel="3" x14ac:dyDescent="0.2">
      <c r="A122" s="60" t="s">
        <v>260</v>
      </c>
      <c r="B122" s="81">
        <v>6.5237500000000004E-2</v>
      </c>
      <c r="C122" s="81">
        <v>3.2618750000000002E-2</v>
      </c>
      <c r="D122" s="81">
        <v>0</v>
      </c>
      <c r="E122" s="81">
        <v>0</v>
      </c>
      <c r="F122" s="81">
        <v>0</v>
      </c>
      <c r="G122" s="81">
        <v>0</v>
      </c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1:17" outlineLevel="3" x14ac:dyDescent="0.2">
      <c r="A123" s="60" t="s">
        <v>123</v>
      </c>
      <c r="B123" s="81">
        <v>1.947180011E-2</v>
      </c>
      <c r="C123" s="81">
        <v>9.4817656499999996E-3</v>
      </c>
      <c r="D123" s="81">
        <v>0</v>
      </c>
      <c r="E123" s="81">
        <v>0</v>
      </c>
      <c r="F123" s="81">
        <v>0</v>
      </c>
      <c r="G123" s="81">
        <v>0</v>
      </c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1:17" outlineLevel="2" x14ac:dyDescent="0.2">
      <c r="A124" s="156" t="s">
        <v>226</v>
      </c>
      <c r="B124" s="143">
        <f t="shared" ref="B124:G124" si="20">SUM(B$125:B$126)</f>
        <v>0</v>
      </c>
      <c r="C124" s="143">
        <f t="shared" si="20"/>
        <v>0</v>
      </c>
      <c r="D124" s="143">
        <f t="shared" si="20"/>
        <v>0</v>
      </c>
      <c r="E124" s="143">
        <f t="shared" si="20"/>
        <v>1.5249999999999999</v>
      </c>
      <c r="F124" s="143">
        <f t="shared" si="20"/>
        <v>1.5249999999999999</v>
      </c>
      <c r="G124" s="143">
        <f t="shared" si="20"/>
        <v>1.5249999999999999</v>
      </c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1:17" outlineLevel="3" x14ac:dyDescent="0.2">
      <c r="A125" s="60" t="s">
        <v>0</v>
      </c>
      <c r="B125" s="81">
        <v>0</v>
      </c>
      <c r="C125" s="81">
        <v>0</v>
      </c>
      <c r="D125" s="81">
        <v>0</v>
      </c>
      <c r="E125" s="81">
        <v>0.7</v>
      </c>
      <c r="F125" s="81">
        <v>0.7</v>
      </c>
      <c r="G125" s="81">
        <v>0.7</v>
      </c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1:17" outlineLevel="3" x14ac:dyDescent="0.2">
      <c r="A126" s="60" t="s">
        <v>114</v>
      </c>
      <c r="B126" s="81">
        <v>0</v>
      </c>
      <c r="C126" s="81">
        <v>0</v>
      </c>
      <c r="D126" s="81">
        <v>0</v>
      </c>
      <c r="E126" s="81">
        <v>0.82499999999999996</v>
      </c>
      <c r="F126" s="81">
        <v>0.82499999999999996</v>
      </c>
      <c r="G126" s="81">
        <v>0.82499999999999996</v>
      </c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1:17" outlineLevel="2" x14ac:dyDescent="0.2">
      <c r="A127" s="156" t="s">
        <v>220</v>
      </c>
      <c r="B127" s="143">
        <f t="shared" ref="B127:G127" si="21">SUM(B$128:B$128)</f>
        <v>0.11327080342</v>
      </c>
      <c r="C127" s="143">
        <f t="shared" si="21"/>
        <v>0.11262208411000001</v>
      </c>
      <c r="D127" s="143">
        <f t="shared" si="21"/>
        <v>0.11730037153</v>
      </c>
      <c r="E127" s="143">
        <f t="shared" si="21"/>
        <v>0.11398769168</v>
      </c>
      <c r="F127" s="143">
        <f t="shared" si="21"/>
        <v>0.10838844973</v>
      </c>
      <c r="G127" s="143">
        <f t="shared" si="21"/>
        <v>0.10702774812</v>
      </c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1:17" outlineLevel="3" x14ac:dyDescent="0.2">
      <c r="A128" s="60" t="s">
        <v>43</v>
      </c>
      <c r="B128" s="81">
        <v>0.11327080342</v>
      </c>
      <c r="C128" s="81">
        <v>0.11262208411000001</v>
      </c>
      <c r="D128" s="81">
        <v>0.11730037153</v>
      </c>
      <c r="E128" s="81">
        <v>0.11398769168</v>
      </c>
      <c r="F128" s="81">
        <v>0.10838844973</v>
      </c>
      <c r="G128" s="81">
        <v>0.10702774812</v>
      </c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64"/>
      <c r="C129" s="64"/>
      <c r="D129" s="64"/>
      <c r="E129" s="64"/>
      <c r="F129" s="64"/>
      <c r="G129" s="64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64"/>
      <c r="C130" s="64"/>
      <c r="D130" s="64"/>
      <c r="E130" s="64"/>
      <c r="F130" s="64"/>
      <c r="G130" s="64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64"/>
      <c r="C131" s="64"/>
      <c r="D131" s="64"/>
      <c r="E131" s="64"/>
      <c r="F131" s="64"/>
      <c r="G131" s="64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64"/>
      <c r="C132" s="64"/>
      <c r="D132" s="64"/>
      <c r="E132" s="64"/>
      <c r="F132" s="64"/>
      <c r="G132" s="64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64"/>
      <c r="C133" s="64"/>
      <c r="D133" s="64"/>
      <c r="E133" s="64"/>
      <c r="F133" s="64"/>
      <c r="G133" s="64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64"/>
      <c r="C134" s="64"/>
      <c r="D134" s="64"/>
      <c r="E134" s="64"/>
      <c r="F134" s="64"/>
      <c r="G134" s="64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64"/>
      <c r="C135" s="64"/>
      <c r="D135" s="64"/>
      <c r="E135" s="64"/>
      <c r="F135" s="64"/>
      <c r="G135" s="64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64"/>
      <c r="C136" s="64"/>
      <c r="D136" s="64"/>
      <c r="E136" s="64"/>
      <c r="F136" s="64"/>
      <c r="G136" s="64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64"/>
      <c r="C137" s="64"/>
      <c r="D137" s="64"/>
      <c r="E137" s="64"/>
      <c r="F137" s="64"/>
      <c r="G137" s="64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64"/>
      <c r="C138" s="64"/>
      <c r="D138" s="64"/>
      <c r="E138" s="64"/>
      <c r="F138" s="64"/>
      <c r="G138" s="64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64"/>
      <c r="C139" s="64"/>
      <c r="D139" s="64"/>
      <c r="E139" s="64"/>
      <c r="F139" s="64"/>
      <c r="G139" s="64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64"/>
      <c r="C140" s="64"/>
      <c r="D140" s="64"/>
      <c r="E140" s="64"/>
      <c r="F140" s="64"/>
      <c r="G140" s="64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64"/>
      <c r="C141" s="64"/>
      <c r="D141" s="64"/>
      <c r="E141" s="64"/>
      <c r="F141" s="64"/>
      <c r="G141" s="64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64"/>
      <c r="C142" s="64"/>
      <c r="D142" s="64"/>
      <c r="E142" s="64"/>
      <c r="F142" s="64"/>
      <c r="G142" s="64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64"/>
      <c r="C143" s="64"/>
      <c r="D143" s="64"/>
      <c r="E143" s="64"/>
      <c r="F143" s="64"/>
      <c r="G143" s="64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64"/>
      <c r="C144" s="64"/>
      <c r="D144" s="64"/>
      <c r="E144" s="64"/>
      <c r="F144" s="64"/>
      <c r="G144" s="64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64"/>
      <c r="C145" s="64"/>
      <c r="D145" s="64"/>
      <c r="E145" s="64"/>
      <c r="F145" s="64"/>
      <c r="G145" s="64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64"/>
      <c r="C146" s="64"/>
      <c r="D146" s="64"/>
      <c r="E146" s="64"/>
      <c r="F146" s="64"/>
      <c r="G146" s="64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64"/>
      <c r="C147" s="64"/>
      <c r="D147" s="64"/>
      <c r="E147" s="64"/>
      <c r="F147" s="64"/>
      <c r="G147" s="64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64"/>
      <c r="C148" s="64"/>
      <c r="D148" s="64"/>
      <c r="E148" s="64"/>
      <c r="F148" s="64"/>
      <c r="G148" s="64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64"/>
      <c r="C149" s="64"/>
      <c r="D149" s="64"/>
      <c r="E149" s="64"/>
      <c r="F149" s="64"/>
      <c r="G149" s="64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64"/>
      <c r="C150" s="64"/>
      <c r="D150" s="64"/>
      <c r="E150" s="64"/>
      <c r="F150" s="64"/>
      <c r="G150" s="64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64"/>
      <c r="C151" s="64"/>
      <c r="D151" s="64"/>
      <c r="E151" s="64"/>
      <c r="F151" s="64"/>
      <c r="G151" s="64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64"/>
      <c r="C152" s="64"/>
      <c r="D152" s="64"/>
      <c r="E152" s="64"/>
      <c r="F152" s="64"/>
      <c r="G152" s="64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64"/>
      <c r="C153" s="64"/>
      <c r="D153" s="64"/>
      <c r="E153" s="64"/>
      <c r="F153" s="64"/>
      <c r="G153" s="64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64"/>
      <c r="C154" s="64"/>
      <c r="D154" s="64"/>
      <c r="E154" s="64"/>
      <c r="F154" s="64"/>
      <c r="G154" s="64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64"/>
      <c r="C155" s="64"/>
      <c r="D155" s="64"/>
      <c r="E155" s="64"/>
      <c r="F155" s="64"/>
      <c r="G155" s="64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64"/>
      <c r="C156" s="64"/>
      <c r="D156" s="64"/>
      <c r="E156" s="64"/>
      <c r="F156" s="64"/>
      <c r="G156" s="64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64"/>
      <c r="C157" s="64"/>
      <c r="D157" s="64"/>
      <c r="E157" s="64"/>
      <c r="F157" s="64"/>
      <c r="G157" s="64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64"/>
      <c r="C158" s="64"/>
      <c r="D158" s="64"/>
      <c r="E158" s="64"/>
      <c r="F158" s="64"/>
      <c r="G158" s="64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64"/>
      <c r="C159" s="64"/>
      <c r="D159" s="64"/>
      <c r="E159" s="64"/>
      <c r="F159" s="64"/>
      <c r="G159" s="64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64"/>
      <c r="C160" s="64"/>
      <c r="D160" s="64"/>
      <c r="E160" s="64"/>
      <c r="F160" s="64"/>
      <c r="G160" s="64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64"/>
      <c r="C161" s="64"/>
      <c r="D161" s="64"/>
      <c r="E161" s="64"/>
      <c r="F161" s="64"/>
      <c r="G161" s="64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64"/>
      <c r="C162" s="64"/>
      <c r="D162" s="64"/>
      <c r="E162" s="64"/>
      <c r="F162" s="64"/>
      <c r="G162" s="64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64"/>
      <c r="C163" s="64"/>
      <c r="D163" s="64"/>
      <c r="E163" s="64"/>
      <c r="F163" s="64"/>
      <c r="G163" s="64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64"/>
      <c r="C164" s="64"/>
      <c r="D164" s="64"/>
      <c r="E164" s="64"/>
      <c r="F164" s="64"/>
      <c r="G164" s="64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64"/>
      <c r="C165" s="64"/>
      <c r="D165" s="64"/>
      <c r="E165" s="64"/>
      <c r="F165" s="64"/>
      <c r="G165" s="64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64"/>
      <c r="C166" s="64"/>
      <c r="D166" s="64"/>
      <c r="E166" s="64"/>
      <c r="F166" s="64"/>
      <c r="G166" s="64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64"/>
      <c r="C167" s="64"/>
      <c r="D167" s="64"/>
      <c r="E167" s="64"/>
      <c r="F167" s="64"/>
      <c r="G167" s="64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64"/>
      <c r="C168" s="64"/>
      <c r="D168" s="64"/>
      <c r="E168" s="64"/>
      <c r="F168" s="64"/>
      <c r="G168" s="64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</sheetData>
  <mergeCells count="1">
    <mergeCell ref="A2:G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57" bestFit="1" customWidth="1"/>
    <col min="2" max="2" width="12.42578125" style="76" bestFit="1" customWidth="1"/>
    <col min="3" max="3" width="13.5703125" style="76" bestFit="1" customWidth="1"/>
    <col min="4" max="4" width="10.28515625" style="42" customWidth="1"/>
    <col min="5" max="6" width="13.5703125" style="76" bestFit="1" customWidth="1"/>
    <col min="7" max="7" width="10.28515625" style="42" customWidth="1"/>
    <col min="8" max="8" width="12.7109375" style="76" hidden="1" customWidth="1"/>
    <col min="9" max="9" width="13.7109375" style="76" bestFit="1" customWidth="1"/>
    <col min="10" max="16384" width="9.140625" style="57"/>
  </cols>
  <sheetData>
    <row r="1" spans="1:19" x14ac:dyDescent="0.2">
      <c r="A1" s="231"/>
      <c r="B1" s="260" t="e">
        <f>"Державний та гарантований державою борг України за станом на " &amp; TEXT(DREPORTDATE,"dd.MM.yyyy")</f>
        <v>#REF!</v>
      </c>
      <c r="C1" s="261"/>
      <c r="D1" s="261"/>
      <c r="E1" s="261"/>
    </row>
    <row r="2" spans="1:19" ht="38.25" customHeight="1" x14ac:dyDescent="0.3">
      <c r="A2" s="262" t="s">
        <v>12</v>
      </c>
      <c r="B2" s="3"/>
      <c r="C2" s="3"/>
      <c r="D2" s="3"/>
      <c r="E2" s="3"/>
      <c r="F2" s="3"/>
      <c r="G2" s="3"/>
      <c r="H2" s="3"/>
      <c r="I2" s="3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">
      <c r="A3" s="231"/>
    </row>
    <row r="4" spans="1:19" s="224" customFormat="1" x14ac:dyDescent="0.2">
      <c r="B4" s="238"/>
      <c r="C4" s="238"/>
      <c r="D4" s="206"/>
      <c r="E4" s="238"/>
      <c r="F4" s="238"/>
      <c r="G4" s="206"/>
      <c r="H4" s="238" t="s">
        <v>135</v>
      </c>
      <c r="I4" s="224" t="e">
        <f>VALVAL</f>
        <v>#REF!</v>
      </c>
    </row>
    <row r="5" spans="1:19" s="187" customFormat="1" x14ac:dyDescent="0.2">
      <c r="A5" s="93"/>
      <c r="B5" s="254">
        <v>44926</v>
      </c>
      <c r="C5" s="255"/>
      <c r="D5" s="256"/>
      <c r="E5" s="254">
        <v>45230</v>
      </c>
      <c r="F5" s="255"/>
      <c r="G5" s="256"/>
      <c r="H5" s="108"/>
      <c r="I5" s="108"/>
    </row>
    <row r="6" spans="1:19" s="19" customFormat="1" x14ac:dyDescent="0.2">
      <c r="A6" s="98"/>
      <c r="B6" s="245" t="s">
        <v>163</v>
      </c>
      <c r="C6" s="245" t="s">
        <v>165</v>
      </c>
      <c r="D6" s="221" t="s">
        <v>188</v>
      </c>
      <c r="E6" s="245" t="s">
        <v>163</v>
      </c>
      <c r="F6" s="245" t="s">
        <v>165</v>
      </c>
      <c r="G6" s="221" t="s">
        <v>188</v>
      </c>
      <c r="H6" s="245" t="s">
        <v>188</v>
      </c>
      <c r="I6" s="245" t="s">
        <v>61</v>
      </c>
    </row>
    <row r="7" spans="1:19" s="142" customFormat="1" ht="15" x14ac:dyDescent="0.2">
      <c r="A7" s="54" t="s">
        <v>141</v>
      </c>
      <c r="B7" s="120">
        <f t="shared" ref="B7:G7" si="0">SUM(B$8+ B$9)</f>
        <v>111.44670722129001</v>
      </c>
      <c r="C7" s="120">
        <f t="shared" si="0"/>
        <v>4075.4500576791597</v>
      </c>
      <c r="D7" s="94">
        <f t="shared" si="0"/>
        <v>1</v>
      </c>
      <c r="E7" s="120">
        <f t="shared" si="0"/>
        <v>136.34669660982999</v>
      </c>
      <c r="F7" s="120">
        <f t="shared" si="0"/>
        <v>4958.3703342402205</v>
      </c>
      <c r="G7" s="94">
        <f t="shared" si="0"/>
        <v>1</v>
      </c>
      <c r="H7" s="120"/>
      <c r="I7" s="120">
        <f>SUM(I$8+ I$9)</f>
        <v>0</v>
      </c>
    </row>
    <row r="8" spans="1:19" s="78" customFormat="1" x14ac:dyDescent="0.2">
      <c r="A8" s="28" t="s">
        <v>155</v>
      </c>
      <c r="B8" s="124">
        <v>101.59354286955001</v>
      </c>
      <c r="C8" s="124">
        <v>3715.1336317660898</v>
      </c>
      <c r="D8" s="84">
        <v>0.91158899999999998</v>
      </c>
      <c r="E8" s="124">
        <v>127.54447488293</v>
      </c>
      <c r="F8" s="124">
        <v>4638.2696191427303</v>
      </c>
      <c r="G8" s="84">
        <v>0.935442</v>
      </c>
      <c r="H8" s="124">
        <v>2.3854E-2</v>
      </c>
      <c r="I8" s="124">
        <v>-21.4</v>
      </c>
    </row>
    <row r="9" spans="1:19" s="78" customFormat="1" x14ac:dyDescent="0.2">
      <c r="A9" s="28" t="s">
        <v>55</v>
      </c>
      <c r="B9" s="124">
        <v>9.8531643517400003</v>
      </c>
      <c r="C9" s="124">
        <v>360.31642591307002</v>
      </c>
      <c r="D9" s="84">
        <v>8.8411000000000003E-2</v>
      </c>
      <c r="E9" s="124">
        <v>8.8022217268999992</v>
      </c>
      <c r="F9" s="124">
        <v>320.10071509749002</v>
      </c>
      <c r="G9" s="84">
        <v>6.4558000000000004E-2</v>
      </c>
      <c r="H9" s="124">
        <v>-2.3854E-2</v>
      </c>
      <c r="I9" s="124">
        <v>21.4</v>
      </c>
    </row>
    <row r="10" spans="1:19" x14ac:dyDescent="0.2">
      <c r="B10" s="64"/>
      <c r="C10" s="64"/>
      <c r="D10" s="35"/>
      <c r="E10" s="64"/>
      <c r="F10" s="64"/>
      <c r="G10" s="35"/>
      <c r="H10" s="64"/>
      <c r="I10" s="64"/>
      <c r="J10" s="48"/>
      <c r="K10" s="48"/>
      <c r="L10" s="48"/>
      <c r="M10" s="48"/>
      <c r="N10" s="48"/>
      <c r="O10" s="48"/>
      <c r="P10" s="48"/>
      <c r="Q10" s="48"/>
    </row>
    <row r="11" spans="1:19" x14ac:dyDescent="0.2">
      <c r="B11" s="64"/>
      <c r="C11" s="64"/>
      <c r="D11" s="35"/>
      <c r="E11" s="64"/>
      <c r="F11" s="64"/>
      <c r="G11" s="35"/>
      <c r="H11" s="64"/>
      <c r="I11" s="64"/>
      <c r="J11" s="48"/>
      <c r="K11" s="48"/>
      <c r="L11" s="48"/>
      <c r="M11" s="48"/>
      <c r="N11" s="48"/>
      <c r="O11" s="48"/>
      <c r="P11" s="48"/>
      <c r="Q11" s="48"/>
    </row>
    <row r="12" spans="1:19" x14ac:dyDescent="0.2">
      <c r="B12" s="64"/>
      <c r="C12" s="64"/>
      <c r="D12" s="35"/>
      <c r="E12" s="64"/>
      <c r="F12" s="64"/>
      <c r="G12" s="35"/>
      <c r="H12" s="64"/>
      <c r="I12" s="64"/>
      <c r="J12" s="48"/>
      <c r="K12" s="48"/>
      <c r="L12" s="48"/>
      <c r="M12" s="48"/>
      <c r="N12" s="48"/>
      <c r="O12" s="48"/>
      <c r="P12" s="48"/>
      <c r="Q12" s="48"/>
    </row>
    <row r="13" spans="1:19" x14ac:dyDescent="0.2">
      <c r="B13" s="64"/>
      <c r="C13" s="64"/>
      <c r="D13" s="35"/>
      <c r="E13" s="64"/>
      <c r="F13" s="64"/>
      <c r="G13" s="35"/>
      <c r="H13" s="64"/>
      <c r="I13" s="64"/>
      <c r="J13" s="48"/>
      <c r="K13" s="48"/>
      <c r="L13" s="48"/>
      <c r="M13" s="48"/>
      <c r="N13" s="48"/>
      <c r="O13" s="48"/>
      <c r="P13" s="48"/>
      <c r="Q13" s="48"/>
    </row>
    <row r="14" spans="1:19" x14ac:dyDescent="0.2">
      <c r="B14" s="64"/>
      <c r="C14" s="64"/>
      <c r="D14" s="35"/>
      <c r="E14" s="64"/>
      <c r="F14" s="64"/>
      <c r="G14" s="35"/>
      <c r="H14" s="64"/>
      <c r="I14" s="64"/>
      <c r="J14" s="48"/>
      <c r="K14" s="48"/>
      <c r="L14" s="48"/>
      <c r="M14" s="48"/>
      <c r="N14" s="48"/>
      <c r="O14" s="48"/>
      <c r="P14" s="48"/>
      <c r="Q14" s="48"/>
    </row>
    <row r="15" spans="1:19" x14ac:dyDescent="0.2">
      <c r="B15" s="64"/>
      <c r="C15" s="64"/>
      <c r="D15" s="35"/>
      <c r="E15" s="64"/>
      <c r="F15" s="64"/>
      <c r="G15" s="35"/>
      <c r="H15" s="64"/>
      <c r="I15" s="64"/>
      <c r="J15" s="48"/>
      <c r="K15" s="48"/>
      <c r="L15" s="48"/>
      <c r="M15" s="48"/>
      <c r="N15" s="48"/>
      <c r="O15" s="48"/>
      <c r="P15" s="48"/>
      <c r="Q15" s="48"/>
    </row>
    <row r="16" spans="1:19" x14ac:dyDescent="0.2">
      <c r="B16" s="64"/>
      <c r="C16" s="64"/>
      <c r="D16" s="35"/>
      <c r="E16" s="64"/>
      <c r="F16" s="64"/>
      <c r="G16" s="35"/>
      <c r="H16" s="64"/>
      <c r="I16" s="64"/>
      <c r="J16" s="48"/>
      <c r="K16" s="48"/>
      <c r="L16" s="48"/>
      <c r="M16" s="48"/>
      <c r="N16" s="48"/>
      <c r="O16" s="48"/>
      <c r="P16" s="48"/>
      <c r="Q16" s="48"/>
    </row>
    <row r="17" spans="2:17" x14ac:dyDescent="0.2">
      <c r="B17" s="64"/>
      <c r="C17" s="64"/>
      <c r="D17" s="35"/>
      <c r="E17" s="64"/>
      <c r="F17" s="64"/>
      <c r="G17" s="35"/>
      <c r="H17" s="64"/>
      <c r="I17" s="64"/>
      <c r="J17" s="48"/>
      <c r="K17" s="48"/>
      <c r="L17" s="48"/>
      <c r="M17" s="48"/>
      <c r="N17" s="48"/>
      <c r="O17" s="48"/>
      <c r="P17" s="48"/>
      <c r="Q17" s="48"/>
    </row>
    <row r="18" spans="2:17" x14ac:dyDescent="0.2">
      <c r="B18" s="64"/>
      <c r="C18" s="64"/>
      <c r="D18" s="35"/>
      <c r="E18" s="64"/>
      <c r="F18" s="64"/>
      <c r="G18" s="35"/>
      <c r="H18" s="64"/>
      <c r="I18" s="64"/>
      <c r="J18" s="48"/>
      <c r="K18" s="48"/>
      <c r="L18" s="48"/>
      <c r="M18" s="48"/>
      <c r="N18" s="48"/>
      <c r="O18" s="48"/>
      <c r="P18" s="48"/>
      <c r="Q18" s="48"/>
    </row>
    <row r="19" spans="2:17" x14ac:dyDescent="0.2">
      <c r="B19" s="64"/>
      <c r="C19" s="64"/>
      <c r="D19" s="35"/>
      <c r="E19" s="64"/>
      <c r="F19" s="64"/>
      <c r="G19" s="35"/>
      <c r="H19" s="64"/>
      <c r="I19" s="64"/>
      <c r="J19" s="48"/>
      <c r="K19" s="48"/>
      <c r="L19" s="48"/>
      <c r="M19" s="48"/>
      <c r="N19" s="48"/>
      <c r="O19" s="48"/>
      <c r="P19" s="48"/>
      <c r="Q19" s="48"/>
    </row>
    <row r="20" spans="2:17" x14ac:dyDescent="0.2">
      <c r="B20" s="64"/>
      <c r="C20" s="64"/>
      <c r="D20" s="35"/>
      <c r="E20" s="64"/>
      <c r="F20" s="64"/>
      <c r="G20" s="35"/>
      <c r="H20" s="64"/>
      <c r="I20" s="64"/>
      <c r="J20" s="48"/>
      <c r="K20" s="48"/>
      <c r="L20" s="48"/>
      <c r="M20" s="48"/>
      <c r="N20" s="48"/>
      <c r="O20" s="48"/>
      <c r="P20" s="48"/>
      <c r="Q20" s="48"/>
    </row>
    <row r="21" spans="2:17" x14ac:dyDescent="0.2">
      <c r="B21" s="64"/>
      <c r="C21" s="64"/>
      <c r="D21" s="35"/>
      <c r="E21" s="64"/>
      <c r="F21" s="64"/>
      <c r="G21" s="35"/>
      <c r="H21" s="64"/>
      <c r="I21" s="64"/>
      <c r="J21" s="48"/>
      <c r="K21" s="48"/>
      <c r="L21" s="48"/>
      <c r="M21" s="48"/>
      <c r="N21" s="48"/>
      <c r="O21" s="48"/>
      <c r="P21" s="48"/>
      <c r="Q21" s="48"/>
    </row>
    <row r="22" spans="2:17" x14ac:dyDescent="0.2">
      <c r="B22" s="64"/>
      <c r="C22" s="64"/>
      <c r="D22" s="35"/>
      <c r="E22" s="64"/>
      <c r="F22" s="64"/>
      <c r="G22" s="35"/>
      <c r="H22" s="64"/>
      <c r="I22" s="64"/>
      <c r="J22" s="48"/>
      <c r="K22" s="48"/>
      <c r="L22" s="48"/>
      <c r="M22" s="48"/>
      <c r="N22" s="48"/>
      <c r="O22" s="48"/>
      <c r="P22" s="48"/>
      <c r="Q22" s="48"/>
    </row>
    <row r="23" spans="2:17" x14ac:dyDescent="0.2">
      <c r="B23" s="64"/>
      <c r="C23" s="64"/>
      <c r="D23" s="35"/>
      <c r="E23" s="64"/>
      <c r="F23" s="64"/>
      <c r="G23" s="35"/>
      <c r="H23" s="64"/>
      <c r="I23" s="64"/>
      <c r="J23" s="48"/>
      <c r="K23" s="48"/>
      <c r="L23" s="48"/>
      <c r="M23" s="48"/>
      <c r="N23" s="48"/>
      <c r="O23" s="48"/>
      <c r="P23" s="48"/>
      <c r="Q23" s="48"/>
    </row>
    <row r="24" spans="2:17" x14ac:dyDescent="0.2">
      <c r="B24" s="64"/>
      <c r="C24" s="64"/>
      <c r="D24" s="35"/>
      <c r="E24" s="64"/>
      <c r="F24" s="64"/>
      <c r="G24" s="35"/>
      <c r="H24" s="64"/>
      <c r="I24" s="64"/>
      <c r="J24" s="48"/>
      <c r="K24" s="48"/>
      <c r="L24" s="48"/>
      <c r="M24" s="48"/>
      <c r="N24" s="48"/>
      <c r="O24" s="48"/>
      <c r="P24" s="48"/>
      <c r="Q24" s="48"/>
    </row>
    <row r="25" spans="2:17" x14ac:dyDescent="0.2">
      <c r="B25" s="64"/>
      <c r="C25" s="64"/>
      <c r="D25" s="35"/>
      <c r="E25" s="64"/>
      <c r="F25" s="64"/>
      <c r="G25" s="35"/>
      <c r="H25" s="64"/>
      <c r="I25" s="64"/>
      <c r="J25" s="48"/>
      <c r="K25" s="48"/>
      <c r="L25" s="48"/>
      <c r="M25" s="48"/>
      <c r="N25" s="48"/>
      <c r="O25" s="48"/>
      <c r="P25" s="48"/>
      <c r="Q25" s="48"/>
    </row>
    <row r="26" spans="2:17" x14ac:dyDescent="0.2">
      <c r="B26" s="64"/>
      <c r="C26" s="64"/>
      <c r="D26" s="35"/>
      <c r="E26" s="64"/>
      <c r="F26" s="64"/>
      <c r="G26" s="35"/>
      <c r="H26" s="64"/>
      <c r="I26" s="64"/>
      <c r="J26" s="48"/>
      <c r="K26" s="48"/>
      <c r="L26" s="48"/>
      <c r="M26" s="48"/>
      <c r="N26" s="48"/>
      <c r="O26" s="48"/>
      <c r="P26" s="48"/>
      <c r="Q26" s="48"/>
    </row>
    <row r="27" spans="2:17" x14ac:dyDescent="0.2">
      <c r="B27" s="64"/>
      <c r="C27" s="64"/>
      <c r="D27" s="35"/>
      <c r="E27" s="64"/>
      <c r="F27" s="64"/>
      <c r="G27" s="35"/>
      <c r="H27" s="64"/>
      <c r="I27" s="64"/>
      <c r="J27" s="48"/>
      <c r="K27" s="48"/>
      <c r="L27" s="48"/>
      <c r="M27" s="48"/>
      <c r="N27" s="48"/>
      <c r="O27" s="48"/>
      <c r="P27" s="48"/>
      <c r="Q27" s="48"/>
    </row>
    <row r="28" spans="2:17" x14ac:dyDescent="0.2">
      <c r="B28" s="64"/>
      <c r="C28" s="64"/>
      <c r="D28" s="35"/>
      <c r="E28" s="64"/>
      <c r="F28" s="64"/>
      <c r="G28" s="35"/>
      <c r="H28" s="64"/>
      <c r="I28" s="64"/>
      <c r="J28" s="48"/>
      <c r="K28" s="48"/>
      <c r="L28" s="48"/>
      <c r="M28" s="48"/>
      <c r="N28" s="48"/>
      <c r="O28" s="48"/>
      <c r="P28" s="48"/>
      <c r="Q28" s="48"/>
    </row>
    <row r="29" spans="2:17" x14ac:dyDescent="0.2">
      <c r="B29" s="64"/>
      <c r="C29" s="64"/>
      <c r="D29" s="35"/>
      <c r="E29" s="64"/>
      <c r="F29" s="64"/>
      <c r="G29" s="35"/>
      <c r="H29" s="64"/>
      <c r="I29" s="64"/>
      <c r="J29" s="48"/>
      <c r="K29" s="48"/>
      <c r="L29" s="48"/>
      <c r="M29" s="48"/>
      <c r="N29" s="48"/>
      <c r="O29" s="48"/>
      <c r="P29" s="48"/>
      <c r="Q29" s="48"/>
    </row>
    <row r="30" spans="2:17" x14ac:dyDescent="0.2">
      <c r="B30" s="64"/>
      <c r="C30" s="64"/>
      <c r="D30" s="35"/>
      <c r="E30" s="64"/>
      <c r="F30" s="64"/>
      <c r="G30" s="35"/>
      <c r="H30" s="64"/>
      <c r="I30" s="64"/>
      <c r="J30" s="48"/>
      <c r="K30" s="48"/>
      <c r="L30" s="48"/>
      <c r="M30" s="48"/>
      <c r="N30" s="48"/>
      <c r="O30" s="48"/>
      <c r="P30" s="48"/>
      <c r="Q30" s="48"/>
    </row>
    <row r="31" spans="2:17" x14ac:dyDescent="0.2">
      <c r="B31" s="64"/>
      <c r="C31" s="64"/>
      <c r="D31" s="35"/>
      <c r="E31" s="64"/>
      <c r="F31" s="64"/>
      <c r="G31" s="35"/>
      <c r="H31" s="64"/>
      <c r="I31" s="64"/>
      <c r="J31" s="48"/>
      <c r="K31" s="48"/>
      <c r="L31" s="48"/>
      <c r="M31" s="48"/>
      <c r="N31" s="48"/>
      <c r="O31" s="48"/>
      <c r="P31" s="48"/>
      <c r="Q31" s="48"/>
    </row>
    <row r="32" spans="2:17" x14ac:dyDescent="0.2">
      <c r="B32" s="64"/>
      <c r="C32" s="64"/>
      <c r="D32" s="35"/>
      <c r="E32" s="64"/>
      <c r="F32" s="64"/>
      <c r="G32" s="35"/>
      <c r="H32" s="64"/>
      <c r="I32" s="64"/>
      <c r="J32" s="48"/>
      <c r="K32" s="48"/>
      <c r="L32" s="48"/>
      <c r="M32" s="48"/>
      <c r="N32" s="48"/>
      <c r="O32" s="48"/>
      <c r="P32" s="48"/>
      <c r="Q32" s="48"/>
    </row>
    <row r="33" spans="2:17" x14ac:dyDescent="0.2">
      <c r="B33" s="64"/>
      <c r="C33" s="64"/>
      <c r="D33" s="35"/>
      <c r="E33" s="64"/>
      <c r="F33" s="64"/>
      <c r="G33" s="35"/>
      <c r="H33" s="64"/>
      <c r="I33" s="64"/>
      <c r="J33" s="48"/>
      <c r="K33" s="48"/>
      <c r="L33" s="48"/>
      <c r="M33" s="48"/>
      <c r="N33" s="48"/>
      <c r="O33" s="48"/>
      <c r="P33" s="48"/>
      <c r="Q33" s="48"/>
    </row>
    <row r="34" spans="2:17" x14ac:dyDescent="0.2">
      <c r="B34" s="64"/>
      <c r="C34" s="64"/>
      <c r="D34" s="35"/>
      <c r="E34" s="64"/>
      <c r="F34" s="64"/>
      <c r="G34" s="35"/>
      <c r="H34" s="64"/>
      <c r="I34" s="64"/>
      <c r="J34" s="48"/>
      <c r="K34" s="48"/>
      <c r="L34" s="48"/>
      <c r="M34" s="48"/>
      <c r="N34" s="48"/>
      <c r="O34" s="48"/>
      <c r="P34" s="48"/>
      <c r="Q34" s="48"/>
    </row>
    <row r="35" spans="2:17" x14ac:dyDescent="0.2">
      <c r="B35" s="64"/>
      <c r="C35" s="64"/>
      <c r="D35" s="35"/>
      <c r="E35" s="64"/>
      <c r="F35" s="64"/>
      <c r="G35" s="35"/>
      <c r="H35" s="64"/>
      <c r="I35" s="64"/>
      <c r="J35" s="48"/>
      <c r="K35" s="48"/>
      <c r="L35" s="48"/>
      <c r="M35" s="48"/>
      <c r="N35" s="48"/>
      <c r="O35" s="48"/>
      <c r="P35" s="48"/>
      <c r="Q35" s="48"/>
    </row>
    <row r="36" spans="2:17" x14ac:dyDescent="0.2">
      <c r="B36" s="64"/>
      <c r="C36" s="64"/>
      <c r="D36" s="35"/>
      <c r="E36" s="64"/>
      <c r="F36" s="64"/>
      <c r="G36" s="35"/>
      <c r="H36" s="64"/>
      <c r="I36" s="64"/>
      <c r="J36" s="48"/>
      <c r="K36" s="48"/>
      <c r="L36" s="48"/>
      <c r="M36" s="48"/>
      <c r="N36" s="48"/>
      <c r="O36" s="48"/>
      <c r="P36" s="48"/>
      <c r="Q36" s="48"/>
    </row>
    <row r="37" spans="2:17" x14ac:dyDescent="0.2">
      <c r="B37" s="64"/>
      <c r="C37" s="64"/>
      <c r="D37" s="35"/>
      <c r="E37" s="64"/>
      <c r="F37" s="64"/>
      <c r="G37" s="35"/>
      <c r="H37" s="64"/>
      <c r="I37" s="64"/>
      <c r="J37" s="48"/>
      <c r="K37" s="48"/>
      <c r="L37" s="48"/>
      <c r="M37" s="48"/>
      <c r="N37" s="48"/>
      <c r="O37" s="48"/>
      <c r="P37" s="48"/>
      <c r="Q37" s="48"/>
    </row>
    <row r="38" spans="2:17" x14ac:dyDescent="0.2">
      <c r="B38" s="64"/>
      <c r="C38" s="64"/>
      <c r="D38" s="35"/>
      <c r="E38" s="64"/>
      <c r="F38" s="64"/>
      <c r="G38" s="35"/>
      <c r="H38" s="64"/>
      <c r="I38" s="64"/>
      <c r="J38" s="48"/>
      <c r="K38" s="48"/>
      <c r="L38" s="48"/>
      <c r="M38" s="48"/>
      <c r="N38" s="48"/>
      <c r="O38" s="48"/>
      <c r="P38" s="48"/>
      <c r="Q38" s="48"/>
    </row>
    <row r="39" spans="2:17" x14ac:dyDescent="0.2">
      <c r="B39" s="64"/>
      <c r="C39" s="64"/>
      <c r="D39" s="35"/>
      <c r="E39" s="64"/>
      <c r="F39" s="64"/>
      <c r="G39" s="35"/>
      <c r="H39" s="64"/>
      <c r="I39" s="64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64"/>
      <c r="C40" s="64"/>
      <c r="D40" s="35"/>
      <c r="E40" s="64"/>
      <c r="F40" s="64"/>
      <c r="G40" s="35"/>
      <c r="H40" s="64"/>
      <c r="I40" s="64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64"/>
      <c r="C41" s="64"/>
      <c r="D41" s="35"/>
      <c r="E41" s="64"/>
      <c r="F41" s="64"/>
      <c r="G41" s="35"/>
      <c r="H41" s="64"/>
      <c r="I41" s="64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64"/>
      <c r="C42" s="64"/>
      <c r="D42" s="35"/>
      <c r="E42" s="64"/>
      <c r="F42" s="64"/>
      <c r="G42" s="35"/>
      <c r="H42" s="64"/>
      <c r="I42" s="64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64"/>
      <c r="C43" s="64"/>
      <c r="D43" s="35"/>
      <c r="E43" s="64"/>
      <c r="F43" s="64"/>
      <c r="G43" s="35"/>
      <c r="H43" s="64"/>
      <c r="I43" s="64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64"/>
      <c r="C44" s="64"/>
      <c r="D44" s="35"/>
      <c r="E44" s="64"/>
      <c r="F44" s="64"/>
      <c r="G44" s="35"/>
      <c r="H44" s="64"/>
      <c r="I44" s="64"/>
      <c r="J44" s="48"/>
      <c r="K44" s="48"/>
      <c r="L44" s="48"/>
      <c r="M44" s="48"/>
      <c r="N44" s="48"/>
      <c r="O44" s="48"/>
      <c r="P44" s="48"/>
      <c r="Q44" s="48"/>
    </row>
    <row r="45" spans="2:17" x14ac:dyDescent="0.2">
      <c r="B45" s="64"/>
      <c r="C45" s="64"/>
      <c r="D45" s="35"/>
      <c r="E45" s="64"/>
      <c r="F45" s="64"/>
      <c r="G45" s="35"/>
      <c r="H45" s="64"/>
      <c r="I45" s="64"/>
      <c r="J45" s="48"/>
      <c r="K45" s="48"/>
      <c r="L45" s="48"/>
      <c r="M45" s="48"/>
      <c r="N45" s="48"/>
      <c r="O45" s="48"/>
      <c r="P45" s="48"/>
      <c r="Q45" s="48"/>
    </row>
    <row r="46" spans="2:17" x14ac:dyDescent="0.2">
      <c r="B46" s="64"/>
      <c r="C46" s="64"/>
      <c r="D46" s="35"/>
      <c r="E46" s="64"/>
      <c r="F46" s="64"/>
      <c r="G46" s="35"/>
      <c r="H46" s="64"/>
      <c r="I46" s="64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64"/>
      <c r="C47" s="64"/>
      <c r="D47" s="35"/>
      <c r="E47" s="64"/>
      <c r="F47" s="64"/>
      <c r="G47" s="35"/>
      <c r="H47" s="64"/>
      <c r="I47" s="64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64"/>
      <c r="C48" s="64"/>
      <c r="D48" s="35"/>
      <c r="E48" s="64"/>
      <c r="F48" s="64"/>
      <c r="G48" s="35"/>
      <c r="H48" s="64"/>
      <c r="I48" s="64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64"/>
      <c r="C49" s="64"/>
      <c r="D49" s="35"/>
      <c r="E49" s="64"/>
      <c r="F49" s="64"/>
      <c r="G49" s="35"/>
      <c r="H49" s="64"/>
      <c r="I49" s="64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64"/>
      <c r="C50" s="64"/>
      <c r="D50" s="35"/>
      <c r="E50" s="64"/>
      <c r="F50" s="64"/>
      <c r="G50" s="35"/>
      <c r="H50" s="64"/>
      <c r="I50" s="64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64"/>
      <c r="C51" s="64"/>
      <c r="D51" s="35"/>
      <c r="E51" s="64"/>
      <c r="F51" s="64"/>
      <c r="G51" s="35"/>
      <c r="H51" s="64"/>
      <c r="I51" s="64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64"/>
      <c r="C52" s="64"/>
      <c r="D52" s="35"/>
      <c r="E52" s="64"/>
      <c r="F52" s="64"/>
      <c r="G52" s="35"/>
      <c r="H52" s="64"/>
      <c r="I52" s="64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64"/>
      <c r="C53" s="64"/>
      <c r="D53" s="35"/>
      <c r="E53" s="64"/>
      <c r="F53" s="64"/>
      <c r="G53" s="35"/>
      <c r="H53" s="64"/>
      <c r="I53" s="64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64"/>
      <c r="C54" s="64"/>
      <c r="D54" s="35"/>
      <c r="E54" s="64"/>
      <c r="F54" s="64"/>
      <c r="G54" s="35"/>
      <c r="H54" s="64"/>
      <c r="I54" s="64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64"/>
      <c r="C55" s="64"/>
      <c r="D55" s="35"/>
      <c r="E55" s="64"/>
      <c r="F55" s="64"/>
      <c r="G55" s="35"/>
      <c r="H55" s="64"/>
      <c r="I55" s="64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64"/>
      <c r="C56" s="64"/>
      <c r="D56" s="35"/>
      <c r="E56" s="64"/>
      <c r="F56" s="64"/>
      <c r="G56" s="35"/>
      <c r="H56" s="64"/>
      <c r="I56" s="64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64"/>
      <c r="C57" s="64"/>
      <c r="D57" s="35"/>
      <c r="E57" s="64"/>
      <c r="F57" s="64"/>
      <c r="G57" s="35"/>
      <c r="H57" s="64"/>
      <c r="I57" s="64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64"/>
      <c r="C58" s="64"/>
      <c r="D58" s="35"/>
      <c r="E58" s="64"/>
      <c r="F58" s="64"/>
      <c r="G58" s="35"/>
      <c r="H58" s="64"/>
      <c r="I58" s="64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64"/>
      <c r="C59" s="64"/>
      <c r="D59" s="35"/>
      <c r="E59" s="64"/>
      <c r="F59" s="64"/>
      <c r="G59" s="35"/>
      <c r="H59" s="64"/>
      <c r="I59" s="64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64"/>
      <c r="C60" s="64"/>
      <c r="D60" s="35"/>
      <c r="E60" s="64"/>
      <c r="F60" s="64"/>
      <c r="G60" s="35"/>
      <c r="H60" s="64"/>
      <c r="I60" s="64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64"/>
      <c r="C61" s="64"/>
      <c r="D61" s="35"/>
      <c r="E61" s="64"/>
      <c r="F61" s="64"/>
      <c r="G61" s="35"/>
      <c r="H61" s="64"/>
      <c r="I61" s="64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64"/>
      <c r="C62" s="64"/>
      <c r="D62" s="35"/>
      <c r="E62" s="64"/>
      <c r="F62" s="64"/>
      <c r="G62" s="35"/>
      <c r="H62" s="64"/>
      <c r="I62" s="64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64"/>
      <c r="C63" s="64"/>
      <c r="D63" s="35"/>
      <c r="E63" s="64"/>
      <c r="F63" s="64"/>
      <c r="G63" s="35"/>
      <c r="H63" s="64"/>
      <c r="I63" s="64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64"/>
      <c r="C64" s="64"/>
      <c r="D64" s="35"/>
      <c r="E64" s="64"/>
      <c r="F64" s="64"/>
      <c r="G64" s="35"/>
      <c r="H64" s="64"/>
      <c r="I64" s="64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64"/>
      <c r="C65" s="64"/>
      <c r="D65" s="35"/>
      <c r="E65" s="64"/>
      <c r="F65" s="64"/>
      <c r="G65" s="35"/>
      <c r="H65" s="64"/>
      <c r="I65" s="64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64"/>
      <c r="C66" s="64"/>
      <c r="D66" s="35"/>
      <c r="E66" s="64"/>
      <c r="F66" s="64"/>
      <c r="G66" s="35"/>
      <c r="H66" s="64"/>
      <c r="I66" s="64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64"/>
      <c r="C67" s="64"/>
      <c r="D67" s="35"/>
      <c r="E67" s="64"/>
      <c r="F67" s="64"/>
      <c r="G67" s="35"/>
      <c r="H67" s="64"/>
      <c r="I67" s="64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64"/>
      <c r="C68" s="64"/>
      <c r="D68" s="35"/>
      <c r="E68" s="64"/>
      <c r="F68" s="64"/>
      <c r="G68" s="35"/>
      <c r="H68" s="64"/>
      <c r="I68" s="64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64"/>
      <c r="C69" s="64"/>
      <c r="D69" s="35"/>
      <c r="E69" s="64"/>
      <c r="F69" s="64"/>
      <c r="G69" s="35"/>
      <c r="H69" s="64"/>
      <c r="I69" s="64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64"/>
      <c r="C70" s="64"/>
      <c r="D70" s="35"/>
      <c r="E70" s="64"/>
      <c r="F70" s="64"/>
      <c r="G70" s="35"/>
      <c r="H70" s="64"/>
      <c r="I70" s="64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64"/>
      <c r="C71" s="64"/>
      <c r="D71" s="35"/>
      <c r="E71" s="64"/>
      <c r="F71" s="64"/>
      <c r="G71" s="35"/>
      <c r="H71" s="64"/>
      <c r="I71" s="64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64"/>
      <c r="C72" s="64"/>
      <c r="D72" s="35"/>
      <c r="E72" s="64"/>
      <c r="F72" s="64"/>
      <c r="G72" s="35"/>
      <c r="H72" s="64"/>
      <c r="I72" s="64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64"/>
      <c r="C73" s="64"/>
      <c r="D73" s="35"/>
      <c r="E73" s="64"/>
      <c r="F73" s="64"/>
      <c r="G73" s="35"/>
      <c r="H73" s="64"/>
      <c r="I73" s="64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64"/>
      <c r="C74" s="64"/>
      <c r="D74" s="35"/>
      <c r="E74" s="64"/>
      <c r="F74" s="64"/>
      <c r="G74" s="35"/>
      <c r="H74" s="64"/>
      <c r="I74" s="64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64"/>
      <c r="C75" s="64"/>
      <c r="D75" s="35"/>
      <c r="E75" s="64"/>
      <c r="F75" s="64"/>
      <c r="G75" s="35"/>
      <c r="H75" s="64"/>
      <c r="I75" s="64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64"/>
      <c r="C76" s="64"/>
      <c r="D76" s="35"/>
      <c r="E76" s="64"/>
      <c r="F76" s="64"/>
      <c r="G76" s="35"/>
      <c r="H76" s="64"/>
      <c r="I76" s="64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64"/>
      <c r="C77" s="64"/>
      <c r="D77" s="35"/>
      <c r="E77" s="64"/>
      <c r="F77" s="64"/>
      <c r="G77" s="35"/>
      <c r="H77" s="64"/>
      <c r="I77" s="64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64"/>
      <c r="C78" s="64"/>
      <c r="D78" s="35"/>
      <c r="E78" s="64"/>
      <c r="F78" s="64"/>
      <c r="G78" s="35"/>
      <c r="H78" s="64"/>
      <c r="I78" s="64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64"/>
      <c r="C79" s="64"/>
      <c r="D79" s="35"/>
      <c r="E79" s="64"/>
      <c r="F79" s="64"/>
      <c r="G79" s="35"/>
      <c r="H79" s="64"/>
      <c r="I79" s="64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64"/>
      <c r="C80" s="64"/>
      <c r="D80" s="35"/>
      <c r="E80" s="64"/>
      <c r="F80" s="64"/>
      <c r="G80" s="35"/>
      <c r="H80" s="64"/>
      <c r="I80" s="64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64"/>
      <c r="C81" s="64"/>
      <c r="D81" s="35"/>
      <c r="E81" s="64"/>
      <c r="F81" s="64"/>
      <c r="G81" s="35"/>
      <c r="H81" s="64"/>
      <c r="I81" s="64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64"/>
      <c r="C82" s="64"/>
      <c r="D82" s="35"/>
      <c r="E82" s="64"/>
      <c r="F82" s="64"/>
      <c r="G82" s="35"/>
      <c r="H82" s="64"/>
      <c r="I82" s="64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64"/>
      <c r="C83" s="64"/>
      <c r="D83" s="35"/>
      <c r="E83" s="64"/>
      <c r="F83" s="64"/>
      <c r="G83" s="35"/>
      <c r="H83" s="64"/>
      <c r="I83" s="64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64"/>
      <c r="C84" s="64"/>
      <c r="D84" s="35"/>
      <c r="E84" s="64"/>
      <c r="F84" s="64"/>
      <c r="G84" s="35"/>
      <c r="H84" s="64"/>
      <c r="I84" s="64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64"/>
      <c r="C85" s="64"/>
      <c r="D85" s="35"/>
      <c r="E85" s="64"/>
      <c r="F85" s="64"/>
      <c r="G85" s="35"/>
      <c r="H85" s="64"/>
      <c r="I85" s="64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64"/>
      <c r="C86" s="64"/>
      <c r="D86" s="35"/>
      <c r="E86" s="64"/>
      <c r="F86" s="64"/>
      <c r="G86" s="35"/>
      <c r="H86" s="64"/>
      <c r="I86" s="64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64"/>
      <c r="C87" s="64"/>
      <c r="D87" s="35"/>
      <c r="E87" s="64"/>
      <c r="F87" s="64"/>
      <c r="G87" s="35"/>
      <c r="H87" s="64"/>
      <c r="I87" s="64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64"/>
      <c r="C88" s="64"/>
      <c r="D88" s="35"/>
      <c r="E88" s="64"/>
      <c r="F88" s="64"/>
      <c r="G88" s="35"/>
      <c r="H88" s="64"/>
      <c r="I88" s="64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64"/>
      <c r="C89" s="64"/>
      <c r="D89" s="35"/>
      <c r="E89" s="64"/>
      <c r="F89" s="64"/>
      <c r="G89" s="35"/>
      <c r="H89" s="64"/>
      <c r="I89" s="64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64"/>
      <c r="C90" s="64"/>
      <c r="D90" s="35"/>
      <c r="E90" s="64"/>
      <c r="F90" s="64"/>
      <c r="G90" s="35"/>
      <c r="H90" s="64"/>
      <c r="I90" s="64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64"/>
      <c r="C91" s="64"/>
      <c r="D91" s="35"/>
      <c r="E91" s="64"/>
      <c r="F91" s="64"/>
      <c r="G91" s="35"/>
      <c r="H91" s="64"/>
      <c r="I91" s="64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64"/>
      <c r="C92" s="64"/>
      <c r="D92" s="35"/>
      <c r="E92" s="64"/>
      <c r="F92" s="64"/>
      <c r="G92" s="35"/>
      <c r="H92" s="64"/>
      <c r="I92" s="64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64"/>
      <c r="C93" s="64"/>
      <c r="D93" s="35"/>
      <c r="E93" s="64"/>
      <c r="F93" s="64"/>
      <c r="G93" s="35"/>
      <c r="H93" s="64"/>
      <c r="I93" s="64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64"/>
      <c r="C94" s="64"/>
      <c r="D94" s="35"/>
      <c r="E94" s="64"/>
      <c r="F94" s="64"/>
      <c r="G94" s="35"/>
      <c r="H94" s="64"/>
      <c r="I94" s="64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64"/>
      <c r="C95" s="64"/>
      <c r="D95" s="35"/>
      <c r="E95" s="64"/>
      <c r="F95" s="64"/>
      <c r="G95" s="35"/>
      <c r="H95" s="64"/>
      <c r="I95" s="64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64"/>
      <c r="C96" s="64"/>
      <c r="D96" s="35"/>
      <c r="E96" s="64"/>
      <c r="F96" s="64"/>
      <c r="G96" s="35"/>
      <c r="H96" s="64"/>
      <c r="I96" s="64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64"/>
      <c r="C97" s="64"/>
      <c r="D97" s="35"/>
      <c r="E97" s="64"/>
      <c r="F97" s="64"/>
      <c r="G97" s="35"/>
      <c r="H97" s="64"/>
      <c r="I97" s="64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64"/>
      <c r="C98" s="64"/>
      <c r="D98" s="35"/>
      <c r="E98" s="64"/>
      <c r="F98" s="64"/>
      <c r="G98" s="35"/>
      <c r="H98" s="64"/>
      <c r="I98" s="64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64"/>
      <c r="C99" s="64"/>
      <c r="D99" s="35"/>
      <c r="E99" s="64"/>
      <c r="F99" s="64"/>
      <c r="G99" s="35"/>
      <c r="H99" s="64"/>
      <c r="I99" s="64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64"/>
      <c r="C100" s="64"/>
      <c r="D100" s="35"/>
      <c r="E100" s="64"/>
      <c r="F100" s="64"/>
      <c r="G100" s="35"/>
      <c r="H100" s="64"/>
      <c r="I100" s="64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64"/>
      <c r="C101" s="64"/>
      <c r="D101" s="35"/>
      <c r="E101" s="64"/>
      <c r="F101" s="64"/>
      <c r="G101" s="35"/>
      <c r="H101" s="64"/>
      <c r="I101" s="64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64"/>
      <c r="C102" s="64"/>
      <c r="D102" s="35"/>
      <c r="E102" s="64"/>
      <c r="F102" s="64"/>
      <c r="G102" s="35"/>
      <c r="H102" s="64"/>
      <c r="I102" s="64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64"/>
      <c r="C103" s="64"/>
      <c r="D103" s="35"/>
      <c r="E103" s="64"/>
      <c r="F103" s="64"/>
      <c r="G103" s="35"/>
      <c r="H103" s="64"/>
      <c r="I103" s="64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64"/>
      <c r="C104" s="64"/>
      <c r="D104" s="35"/>
      <c r="E104" s="64"/>
      <c r="F104" s="64"/>
      <c r="G104" s="35"/>
      <c r="H104" s="64"/>
      <c r="I104" s="64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64"/>
      <c r="C105" s="64"/>
      <c r="D105" s="35"/>
      <c r="E105" s="64"/>
      <c r="F105" s="64"/>
      <c r="G105" s="35"/>
      <c r="H105" s="64"/>
      <c r="I105" s="64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64"/>
      <c r="C106" s="64"/>
      <c r="D106" s="35"/>
      <c r="E106" s="64"/>
      <c r="F106" s="64"/>
      <c r="G106" s="35"/>
      <c r="H106" s="64"/>
      <c r="I106" s="64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64"/>
      <c r="C107" s="64"/>
      <c r="D107" s="35"/>
      <c r="E107" s="64"/>
      <c r="F107" s="64"/>
      <c r="G107" s="35"/>
      <c r="H107" s="64"/>
      <c r="I107" s="64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64"/>
      <c r="C108" s="64"/>
      <c r="D108" s="35"/>
      <c r="E108" s="64"/>
      <c r="F108" s="64"/>
      <c r="G108" s="35"/>
      <c r="H108" s="64"/>
      <c r="I108" s="64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64"/>
      <c r="C109" s="64"/>
      <c r="D109" s="35"/>
      <c r="E109" s="64"/>
      <c r="F109" s="64"/>
      <c r="G109" s="35"/>
      <c r="H109" s="64"/>
      <c r="I109" s="64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64"/>
      <c r="C110" s="64"/>
      <c r="D110" s="35"/>
      <c r="E110" s="64"/>
      <c r="F110" s="64"/>
      <c r="G110" s="35"/>
      <c r="H110" s="64"/>
      <c r="I110" s="64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64"/>
      <c r="C111" s="64"/>
      <c r="D111" s="35"/>
      <c r="E111" s="64"/>
      <c r="F111" s="64"/>
      <c r="G111" s="35"/>
      <c r="H111" s="64"/>
      <c r="I111" s="64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64"/>
      <c r="C112" s="64"/>
      <c r="D112" s="35"/>
      <c r="E112" s="64"/>
      <c r="F112" s="64"/>
      <c r="G112" s="35"/>
      <c r="H112" s="64"/>
      <c r="I112" s="64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64"/>
      <c r="C113" s="64"/>
      <c r="D113" s="35"/>
      <c r="E113" s="64"/>
      <c r="F113" s="64"/>
      <c r="G113" s="35"/>
      <c r="H113" s="64"/>
      <c r="I113" s="64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64"/>
      <c r="C114" s="64"/>
      <c r="D114" s="35"/>
      <c r="E114" s="64"/>
      <c r="F114" s="64"/>
      <c r="G114" s="35"/>
      <c r="H114" s="64"/>
      <c r="I114" s="64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64"/>
      <c r="C115" s="64"/>
      <c r="D115" s="35"/>
      <c r="E115" s="64"/>
      <c r="F115" s="64"/>
      <c r="G115" s="35"/>
      <c r="H115" s="64"/>
      <c r="I115" s="64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64"/>
      <c r="C116" s="64"/>
      <c r="D116" s="35"/>
      <c r="E116" s="64"/>
      <c r="F116" s="64"/>
      <c r="G116" s="35"/>
      <c r="H116" s="64"/>
      <c r="I116" s="64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64"/>
      <c r="C117" s="64"/>
      <c r="D117" s="35"/>
      <c r="E117" s="64"/>
      <c r="F117" s="64"/>
      <c r="G117" s="35"/>
      <c r="H117" s="64"/>
      <c r="I117" s="64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64"/>
      <c r="C118" s="64"/>
      <c r="D118" s="35"/>
      <c r="E118" s="64"/>
      <c r="F118" s="64"/>
      <c r="G118" s="35"/>
      <c r="H118" s="64"/>
      <c r="I118" s="64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64"/>
      <c r="C119" s="64"/>
      <c r="D119" s="35"/>
      <c r="E119" s="64"/>
      <c r="F119" s="64"/>
      <c r="G119" s="35"/>
      <c r="H119" s="64"/>
      <c r="I119" s="64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64"/>
      <c r="C120" s="64"/>
      <c r="D120" s="35"/>
      <c r="E120" s="64"/>
      <c r="F120" s="64"/>
      <c r="G120" s="35"/>
      <c r="H120" s="64"/>
      <c r="I120" s="64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64"/>
      <c r="C121" s="64"/>
      <c r="D121" s="35"/>
      <c r="E121" s="64"/>
      <c r="F121" s="64"/>
      <c r="G121" s="35"/>
      <c r="H121" s="64"/>
      <c r="I121" s="64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64"/>
      <c r="C122" s="64"/>
      <c r="D122" s="35"/>
      <c r="E122" s="64"/>
      <c r="F122" s="64"/>
      <c r="G122" s="35"/>
      <c r="H122" s="64"/>
      <c r="I122" s="64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64"/>
      <c r="C123" s="64"/>
      <c r="D123" s="35"/>
      <c r="E123" s="64"/>
      <c r="F123" s="64"/>
      <c r="G123" s="35"/>
      <c r="H123" s="64"/>
      <c r="I123" s="64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64"/>
      <c r="C124" s="64"/>
      <c r="D124" s="35"/>
      <c r="E124" s="64"/>
      <c r="F124" s="64"/>
      <c r="G124" s="35"/>
      <c r="H124" s="64"/>
      <c r="I124" s="64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64"/>
      <c r="C125" s="64"/>
      <c r="D125" s="35"/>
      <c r="E125" s="64"/>
      <c r="F125" s="64"/>
      <c r="G125" s="35"/>
      <c r="H125" s="64"/>
      <c r="I125" s="64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64"/>
      <c r="C126" s="64"/>
      <c r="D126" s="35"/>
      <c r="E126" s="64"/>
      <c r="F126" s="64"/>
      <c r="G126" s="35"/>
      <c r="H126" s="64"/>
      <c r="I126" s="64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64"/>
      <c r="C127" s="64"/>
      <c r="D127" s="35"/>
      <c r="E127" s="64"/>
      <c r="F127" s="64"/>
      <c r="G127" s="35"/>
      <c r="H127" s="64"/>
      <c r="I127" s="64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64"/>
      <c r="C128" s="64"/>
      <c r="D128" s="35"/>
      <c r="E128" s="64"/>
      <c r="F128" s="64"/>
      <c r="G128" s="35"/>
      <c r="H128" s="64"/>
      <c r="I128" s="64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64"/>
      <c r="C129" s="64"/>
      <c r="D129" s="35"/>
      <c r="E129" s="64"/>
      <c r="F129" s="64"/>
      <c r="G129" s="35"/>
      <c r="H129" s="64"/>
      <c r="I129" s="64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64"/>
      <c r="C130" s="64"/>
      <c r="D130" s="35"/>
      <c r="E130" s="64"/>
      <c r="F130" s="64"/>
      <c r="G130" s="35"/>
      <c r="H130" s="64"/>
      <c r="I130" s="64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64"/>
      <c r="C131" s="64"/>
      <c r="D131" s="35"/>
      <c r="E131" s="64"/>
      <c r="F131" s="64"/>
      <c r="G131" s="35"/>
      <c r="H131" s="64"/>
      <c r="I131" s="64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64"/>
      <c r="C132" s="64"/>
      <c r="D132" s="35"/>
      <c r="E132" s="64"/>
      <c r="F132" s="64"/>
      <c r="G132" s="35"/>
      <c r="H132" s="64"/>
      <c r="I132" s="64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64"/>
      <c r="C133" s="64"/>
      <c r="D133" s="35"/>
      <c r="E133" s="64"/>
      <c r="F133" s="64"/>
      <c r="G133" s="35"/>
      <c r="H133" s="64"/>
      <c r="I133" s="64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64"/>
      <c r="C134" s="64"/>
      <c r="D134" s="35"/>
      <c r="E134" s="64"/>
      <c r="F134" s="64"/>
      <c r="G134" s="35"/>
      <c r="H134" s="64"/>
      <c r="I134" s="64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64"/>
      <c r="C135" s="64"/>
      <c r="D135" s="35"/>
      <c r="E135" s="64"/>
      <c r="F135" s="64"/>
      <c r="G135" s="35"/>
      <c r="H135" s="64"/>
      <c r="I135" s="64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64"/>
      <c r="C136" s="64"/>
      <c r="D136" s="35"/>
      <c r="E136" s="64"/>
      <c r="F136" s="64"/>
      <c r="G136" s="35"/>
      <c r="H136" s="64"/>
      <c r="I136" s="64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64"/>
      <c r="C137" s="64"/>
      <c r="D137" s="35"/>
      <c r="E137" s="64"/>
      <c r="F137" s="64"/>
      <c r="G137" s="35"/>
      <c r="H137" s="64"/>
      <c r="I137" s="64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64"/>
      <c r="C138" s="64"/>
      <c r="D138" s="35"/>
      <c r="E138" s="64"/>
      <c r="F138" s="64"/>
      <c r="G138" s="35"/>
      <c r="H138" s="64"/>
      <c r="I138" s="64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64"/>
      <c r="C139" s="64"/>
      <c r="D139" s="35"/>
      <c r="E139" s="64"/>
      <c r="F139" s="64"/>
      <c r="G139" s="35"/>
      <c r="H139" s="64"/>
      <c r="I139" s="64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64"/>
      <c r="C140" s="64"/>
      <c r="D140" s="35"/>
      <c r="E140" s="64"/>
      <c r="F140" s="64"/>
      <c r="G140" s="35"/>
      <c r="H140" s="64"/>
      <c r="I140" s="64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64"/>
      <c r="C141" s="64"/>
      <c r="D141" s="35"/>
      <c r="E141" s="64"/>
      <c r="F141" s="64"/>
      <c r="G141" s="35"/>
      <c r="H141" s="64"/>
      <c r="I141" s="64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64"/>
      <c r="C142" s="64"/>
      <c r="D142" s="35"/>
      <c r="E142" s="64"/>
      <c r="F142" s="64"/>
      <c r="G142" s="35"/>
      <c r="H142" s="64"/>
      <c r="I142" s="64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64"/>
      <c r="C143" s="64"/>
      <c r="D143" s="35"/>
      <c r="E143" s="64"/>
      <c r="F143" s="64"/>
      <c r="G143" s="35"/>
      <c r="H143" s="64"/>
      <c r="I143" s="64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64"/>
      <c r="C144" s="64"/>
      <c r="D144" s="35"/>
      <c r="E144" s="64"/>
      <c r="F144" s="64"/>
      <c r="G144" s="35"/>
      <c r="H144" s="64"/>
      <c r="I144" s="64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64"/>
      <c r="C145" s="64"/>
      <c r="D145" s="35"/>
      <c r="E145" s="64"/>
      <c r="F145" s="64"/>
      <c r="G145" s="35"/>
      <c r="H145" s="64"/>
      <c r="I145" s="64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64"/>
      <c r="C146" s="64"/>
      <c r="D146" s="35"/>
      <c r="E146" s="64"/>
      <c r="F146" s="64"/>
      <c r="G146" s="35"/>
      <c r="H146" s="64"/>
      <c r="I146" s="64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64"/>
      <c r="C147" s="64"/>
      <c r="D147" s="35"/>
      <c r="E147" s="64"/>
      <c r="F147" s="64"/>
      <c r="G147" s="35"/>
      <c r="H147" s="64"/>
      <c r="I147" s="64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64"/>
      <c r="C148" s="64"/>
      <c r="D148" s="35"/>
      <c r="E148" s="64"/>
      <c r="F148" s="64"/>
      <c r="G148" s="35"/>
      <c r="H148" s="64"/>
      <c r="I148" s="64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64"/>
      <c r="C149" s="64"/>
      <c r="D149" s="35"/>
      <c r="E149" s="64"/>
      <c r="F149" s="64"/>
      <c r="G149" s="35"/>
      <c r="H149" s="64"/>
      <c r="I149" s="64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64"/>
      <c r="C150" s="64"/>
      <c r="D150" s="35"/>
      <c r="E150" s="64"/>
      <c r="F150" s="64"/>
      <c r="G150" s="35"/>
      <c r="H150" s="64"/>
      <c r="I150" s="64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64"/>
      <c r="C151" s="64"/>
      <c r="D151" s="35"/>
      <c r="E151" s="64"/>
      <c r="F151" s="64"/>
      <c r="G151" s="35"/>
      <c r="H151" s="64"/>
      <c r="I151" s="64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64"/>
      <c r="C152" s="64"/>
      <c r="D152" s="35"/>
      <c r="E152" s="64"/>
      <c r="F152" s="64"/>
      <c r="G152" s="35"/>
      <c r="H152" s="64"/>
      <c r="I152" s="64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64"/>
      <c r="C153" s="64"/>
      <c r="D153" s="35"/>
      <c r="E153" s="64"/>
      <c r="F153" s="64"/>
      <c r="G153" s="35"/>
      <c r="H153" s="64"/>
      <c r="I153" s="64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64"/>
      <c r="C154" s="64"/>
      <c r="D154" s="35"/>
      <c r="E154" s="64"/>
      <c r="F154" s="64"/>
      <c r="G154" s="35"/>
      <c r="H154" s="64"/>
      <c r="I154" s="64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64"/>
      <c r="C155" s="64"/>
      <c r="D155" s="35"/>
      <c r="E155" s="64"/>
      <c r="F155" s="64"/>
      <c r="G155" s="35"/>
      <c r="H155" s="64"/>
      <c r="I155" s="64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64"/>
      <c r="C156" s="64"/>
      <c r="D156" s="35"/>
      <c r="E156" s="64"/>
      <c r="F156" s="64"/>
      <c r="G156" s="35"/>
      <c r="H156" s="64"/>
      <c r="I156" s="64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64"/>
      <c r="C157" s="64"/>
      <c r="D157" s="35"/>
      <c r="E157" s="64"/>
      <c r="F157" s="64"/>
      <c r="G157" s="35"/>
      <c r="H157" s="64"/>
      <c r="I157" s="64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64"/>
      <c r="C158" s="64"/>
      <c r="D158" s="35"/>
      <c r="E158" s="64"/>
      <c r="F158" s="64"/>
      <c r="G158" s="35"/>
      <c r="H158" s="64"/>
      <c r="I158" s="64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64"/>
      <c r="C159" s="64"/>
      <c r="D159" s="35"/>
      <c r="E159" s="64"/>
      <c r="F159" s="64"/>
      <c r="G159" s="35"/>
      <c r="H159" s="64"/>
      <c r="I159" s="64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64"/>
      <c r="C160" s="64"/>
      <c r="D160" s="35"/>
      <c r="E160" s="64"/>
      <c r="F160" s="64"/>
      <c r="G160" s="35"/>
      <c r="H160" s="64"/>
      <c r="I160" s="64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64"/>
      <c r="C161" s="64"/>
      <c r="D161" s="35"/>
      <c r="E161" s="64"/>
      <c r="F161" s="64"/>
      <c r="G161" s="35"/>
      <c r="H161" s="64"/>
      <c r="I161" s="64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64"/>
      <c r="C162" s="64"/>
      <c r="D162" s="35"/>
      <c r="E162" s="64"/>
      <c r="F162" s="64"/>
      <c r="G162" s="35"/>
      <c r="H162" s="64"/>
      <c r="I162" s="64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64"/>
      <c r="C163" s="64"/>
      <c r="D163" s="35"/>
      <c r="E163" s="64"/>
      <c r="F163" s="64"/>
      <c r="G163" s="35"/>
      <c r="H163" s="64"/>
      <c r="I163" s="64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64"/>
      <c r="C164" s="64"/>
      <c r="D164" s="35"/>
      <c r="E164" s="64"/>
      <c r="F164" s="64"/>
      <c r="G164" s="35"/>
      <c r="H164" s="64"/>
      <c r="I164" s="64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64"/>
      <c r="C165" s="64"/>
      <c r="D165" s="35"/>
      <c r="E165" s="64"/>
      <c r="F165" s="64"/>
      <c r="G165" s="35"/>
      <c r="H165" s="64"/>
      <c r="I165" s="64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64"/>
      <c r="C166" s="64"/>
      <c r="D166" s="35"/>
      <c r="E166" s="64"/>
      <c r="F166" s="64"/>
      <c r="G166" s="35"/>
      <c r="H166" s="64"/>
      <c r="I166" s="64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64"/>
      <c r="C167" s="64"/>
      <c r="D167" s="35"/>
      <c r="E167" s="64"/>
      <c r="F167" s="64"/>
      <c r="G167" s="35"/>
      <c r="H167" s="64"/>
      <c r="I167" s="64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64"/>
      <c r="C168" s="64"/>
      <c r="D168" s="35"/>
      <c r="E168" s="64"/>
      <c r="F168" s="64"/>
      <c r="G168" s="35"/>
      <c r="H168" s="64"/>
      <c r="I168" s="64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64"/>
      <c r="C169" s="64"/>
      <c r="D169" s="35"/>
      <c r="E169" s="64"/>
      <c r="F169" s="64"/>
      <c r="G169" s="35"/>
      <c r="H169" s="64"/>
      <c r="I169" s="64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64"/>
      <c r="C170" s="64"/>
      <c r="D170" s="35"/>
      <c r="E170" s="64"/>
      <c r="F170" s="64"/>
      <c r="G170" s="35"/>
      <c r="H170" s="64"/>
      <c r="I170" s="64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64"/>
      <c r="C171" s="64"/>
      <c r="D171" s="35"/>
      <c r="E171" s="64"/>
      <c r="F171" s="64"/>
      <c r="G171" s="35"/>
      <c r="H171" s="64"/>
      <c r="I171" s="64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64"/>
      <c r="C172" s="64"/>
      <c r="D172" s="35"/>
      <c r="E172" s="64"/>
      <c r="F172" s="64"/>
      <c r="G172" s="35"/>
      <c r="H172" s="64"/>
      <c r="I172" s="64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64"/>
      <c r="C173" s="64"/>
      <c r="D173" s="35"/>
      <c r="E173" s="64"/>
      <c r="F173" s="64"/>
      <c r="G173" s="35"/>
      <c r="H173" s="64"/>
      <c r="I173" s="64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64"/>
      <c r="C174" s="64"/>
      <c r="D174" s="35"/>
      <c r="E174" s="64"/>
      <c r="F174" s="64"/>
      <c r="G174" s="35"/>
      <c r="H174" s="64"/>
      <c r="I174" s="64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64"/>
      <c r="C175" s="64"/>
      <c r="D175" s="35"/>
      <c r="E175" s="64"/>
      <c r="F175" s="64"/>
      <c r="G175" s="35"/>
      <c r="H175" s="64"/>
      <c r="I175" s="64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64"/>
      <c r="C176" s="64"/>
      <c r="D176" s="35"/>
      <c r="E176" s="64"/>
      <c r="F176" s="64"/>
      <c r="G176" s="35"/>
      <c r="H176" s="64"/>
      <c r="I176" s="64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64"/>
      <c r="C177" s="64"/>
      <c r="D177" s="35"/>
      <c r="E177" s="64"/>
      <c r="F177" s="64"/>
      <c r="G177" s="35"/>
      <c r="H177" s="64"/>
      <c r="I177" s="64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64"/>
      <c r="C178" s="64"/>
      <c r="D178" s="35"/>
      <c r="E178" s="64"/>
      <c r="F178" s="64"/>
      <c r="G178" s="35"/>
      <c r="H178" s="64"/>
      <c r="I178" s="64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64"/>
      <c r="C179" s="64"/>
      <c r="D179" s="35"/>
      <c r="E179" s="64"/>
      <c r="F179" s="64"/>
      <c r="G179" s="35"/>
      <c r="H179" s="64"/>
      <c r="I179" s="64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64"/>
      <c r="C180" s="64"/>
      <c r="D180" s="35"/>
      <c r="E180" s="64"/>
      <c r="F180" s="64"/>
      <c r="G180" s="35"/>
      <c r="H180" s="64"/>
      <c r="I180" s="64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64"/>
      <c r="C181" s="64"/>
      <c r="D181" s="35"/>
      <c r="E181" s="64"/>
      <c r="F181" s="64"/>
      <c r="G181" s="35"/>
      <c r="H181" s="64"/>
      <c r="I181" s="64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64"/>
      <c r="C182" s="64"/>
      <c r="D182" s="35"/>
      <c r="E182" s="64"/>
      <c r="F182" s="64"/>
      <c r="G182" s="35"/>
      <c r="H182" s="64"/>
      <c r="I182" s="64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64"/>
      <c r="C183" s="64"/>
      <c r="D183" s="35"/>
      <c r="E183" s="64"/>
      <c r="F183" s="64"/>
      <c r="G183" s="35"/>
      <c r="H183" s="64"/>
      <c r="I183" s="64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64"/>
      <c r="C184" s="64"/>
      <c r="D184" s="35"/>
      <c r="E184" s="64"/>
      <c r="F184" s="64"/>
      <c r="G184" s="35"/>
      <c r="H184" s="64"/>
      <c r="I184" s="64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64"/>
      <c r="C185" s="64"/>
      <c r="D185" s="35"/>
      <c r="E185" s="64"/>
      <c r="F185" s="64"/>
      <c r="G185" s="35"/>
      <c r="H185" s="64"/>
      <c r="I185" s="64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64"/>
      <c r="C186" s="64"/>
      <c r="D186" s="35"/>
      <c r="E186" s="64"/>
      <c r="F186" s="64"/>
      <c r="G186" s="35"/>
      <c r="H186" s="64"/>
      <c r="I186" s="64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64"/>
      <c r="C187" s="64"/>
      <c r="D187" s="35"/>
      <c r="E187" s="64"/>
      <c r="F187" s="64"/>
      <c r="G187" s="35"/>
      <c r="H187" s="64"/>
      <c r="I187" s="64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64"/>
      <c r="C188" s="64"/>
      <c r="D188" s="35"/>
      <c r="E188" s="64"/>
      <c r="F188" s="64"/>
      <c r="G188" s="35"/>
      <c r="H188" s="64"/>
      <c r="I188" s="64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64"/>
      <c r="C189" s="64"/>
      <c r="D189" s="35"/>
      <c r="E189" s="64"/>
      <c r="F189" s="64"/>
      <c r="G189" s="35"/>
      <c r="H189" s="64"/>
      <c r="I189" s="64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64"/>
      <c r="C190" s="64"/>
      <c r="D190" s="35"/>
      <c r="E190" s="64"/>
      <c r="F190" s="64"/>
      <c r="G190" s="35"/>
      <c r="H190" s="64"/>
      <c r="I190" s="64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64"/>
      <c r="C191" s="64"/>
      <c r="D191" s="35"/>
      <c r="E191" s="64"/>
      <c r="F191" s="64"/>
      <c r="G191" s="35"/>
      <c r="H191" s="64"/>
      <c r="I191" s="64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64"/>
      <c r="C192" s="64"/>
      <c r="D192" s="35"/>
      <c r="E192" s="64"/>
      <c r="F192" s="64"/>
      <c r="G192" s="35"/>
      <c r="H192" s="64"/>
      <c r="I192" s="64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64"/>
      <c r="C193" s="64"/>
      <c r="D193" s="35"/>
      <c r="E193" s="64"/>
      <c r="F193" s="64"/>
      <c r="G193" s="35"/>
      <c r="H193" s="64"/>
      <c r="I193" s="64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64"/>
      <c r="C194" s="64"/>
      <c r="D194" s="35"/>
      <c r="E194" s="64"/>
      <c r="F194" s="64"/>
      <c r="G194" s="35"/>
      <c r="H194" s="64"/>
      <c r="I194" s="64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64"/>
      <c r="C195" s="64"/>
      <c r="D195" s="35"/>
      <c r="E195" s="64"/>
      <c r="F195" s="64"/>
      <c r="G195" s="35"/>
      <c r="H195" s="64"/>
      <c r="I195" s="64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64"/>
      <c r="C196" s="64"/>
      <c r="D196" s="35"/>
      <c r="E196" s="64"/>
      <c r="F196" s="64"/>
      <c r="G196" s="35"/>
      <c r="H196" s="64"/>
      <c r="I196" s="64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64"/>
      <c r="C197" s="64"/>
      <c r="D197" s="35"/>
      <c r="E197" s="64"/>
      <c r="F197" s="64"/>
      <c r="G197" s="35"/>
      <c r="H197" s="64"/>
      <c r="I197" s="64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64"/>
      <c r="C198" s="64"/>
      <c r="D198" s="35"/>
      <c r="E198" s="64"/>
      <c r="F198" s="64"/>
      <c r="G198" s="35"/>
      <c r="H198" s="64"/>
      <c r="I198" s="64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64"/>
      <c r="C199" s="64"/>
      <c r="D199" s="35"/>
      <c r="E199" s="64"/>
      <c r="F199" s="64"/>
      <c r="G199" s="35"/>
      <c r="H199" s="64"/>
      <c r="I199" s="64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64"/>
      <c r="C200" s="64"/>
      <c r="D200" s="35"/>
      <c r="E200" s="64"/>
      <c r="F200" s="64"/>
      <c r="G200" s="35"/>
      <c r="H200" s="64"/>
      <c r="I200" s="64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64"/>
      <c r="C201" s="64"/>
      <c r="D201" s="35"/>
      <c r="E201" s="64"/>
      <c r="F201" s="64"/>
      <c r="G201" s="35"/>
      <c r="H201" s="64"/>
      <c r="I201" s="64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64"/>
      <c r="C202" s="64"/>
      <c r="D202" s="35"/>
      <c r="E202" s="64"/>
      <c r="F202" s="64"/>
      <c r="G202" s="35"/>
      <c r="H202" s="64"/>
      <c r="I202" s="64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64"/>
      <c r="C203" s="64"/>
      <c r="D203" s="35"/>
      <c r="E203" s="64"/>
      <c r="F203" s="64"/>
      <c r="G203" s="35"/>
      <c r="H203" s="64"/>
      <c r="I203" s="64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64"/>
      <c r="C204" s="64"/>
      <c r="D204" s="35"/>
      <c r="E204" s="64"/>
      <c r="F204" s="64"/>
      <c r="G204" s="35"/>
      <c r="H204" s="64"/>
      <c r="I204" s="64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64"/>
      <c r="C205" s="64"/>
      <c r="D205" s="35"/>
      <c r="E205" s="64"/>
      <c r="F205" s="64"/>
      <c r="G205" s="35"/>
      <c r="H205" s="64"/>
      <c r="I205" s="64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64"/>
      <c r="C206" s="64"/>
      <c r="D206" s="35"/>
      <c r="E206" s="64"/>
      <c r="F206" s="64"/>
      <c r="G206" s="35"/>
      <c r="H206" s="64"/>
      <c r="I206" s="64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64"/>
      <c r="C207" s="64"/>
      <c r="D207" s="35"/>
      <c r="E207" s="64"/>
      <c r="F207" s="64"/>
      <c r="G207" s="35"/>
      <c r="H207" s="64"/>
      <c r="I207" s="64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64"/>
      <c r="C208" s="64"/>
      <c r="D208" s="35"/>
      <c r="E208" s="64"/>
      <c r="F208" s="64"/>
      <c r="G208" s="35"/>
      <c r="H208" s="64"/>
      <c r="I208" s="64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64"/>
      <c r="C209" s="64"/>
      <c r="D209" s="35"/>
      <c r="E209" s="64"/>
      <c r="F209" s="64"/>
      <c r="G209" s="35"/>
      <c r="H209" s="64"/>
      <c r="I209" s="64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64"/>
      <c r="C210" s="64"/>
      <c r="D210" s="35"/>
      <c r="E210" s="64"/>
      <c r="F210" s="64"/>
      <c r="G210" s="35"/>
      <c r="H210" s="64"/>
      <c r="I210" s="64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64"/>
      <c r="C211" s="64"/>
      <c r="D211" s="35"/>
      <c r="E211" s="64"/>
      <c r="F211" s="64"/>
      <c r="G211" s="35"/>
      <c r="H211" s="64"/>
      <c r="I211" s="64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64"/>
      <c r="C212" s="64"/>
      <c r="D212" s="35"/>
      <c r="E212" s="64"/>
      <c r="F212" s="64"/>
      <c r="G212" s="35"/>
      <c r="H212" s="64"/>
      <c r="I212" s="64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64"/>
      <c r="C213" s="64"/>
      <c r="D213" s="35"/>
      <c r="E213" s="64"/>
      <c r="F213" s="64"/>
      <c r="G213" s="35"/>
      <c r="H213" s="64"/>
      <c r="I213" s="64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64"/>
      <c r="C214" s="64"/>
      <c r="D214" s="35"/>
      <c r="E214" s="64"/>
      <c r="F214" s="64"/>
      <c r="G214" s="35"/>
      <c r="H214" s="64"/>
      <c r="I214" s="64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64"/>
      <c r="C215" s="64"/>
      <c r="D215" s="35"/>
      <c r="E215" s="64"/>
      <c r="F215" s="64"/>
      <c r="G215" s="35"/>
      <c r="H215" s="64"/>
      <c r="I215" s="64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64"/>
      <c r="C216" s="64"/>
      <c r="D216" s="35"/>
      <c r="E216" s="64"/>
      <c r="F216" s="64"/>
      <c r="G216" s="35"/>
      <c r="H216" s="64"/>
      <c r="I216" s="64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64"/>
      <c r="C217" s="64"/>
      <c r="D217" s="35"/>
      <c r="E217" s="64"/>
      <c r="F217" s="64"/>
      <c r="G217" s="35"/>
      <c r="H217" s="64"/>
      <c r="I217" s="64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64"/>
      <c r="C218" s="64"/>
      <c r="D218" s="35"/>
      <c r="E218" s="64"/>
      <c r="F218" s="64"/>
      <c r="G218" s="35"/>
      <c r="H218" s="64"/>
      <c r="I218" s="64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64"/>
      <c r="C219" s="64"/>
      <c r="D219" s="35"/>
      <c r="E219" s="64"/>
      <c r="F219" s="64"/>
      <c r="G219" s="35"/>
      <c r="H219" s="64"/>
      <c r="I219" s="64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64"/>
      <c r="C220" s="64"/>
      <c r="D220" s="35"/>
      <c r="E220" s="64"/>
      <c r="F220" s="64"/>
      <c r="G220" s="35"/>
      <c r="H220" s="64"/>
      <c r="I220" s="64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64"/>
      <c r="C221" s="64"/>
      <c r="D221" s="35"/>
      <c r="E221" s="64"/>
      <c r="F221" s="64"/>
      <c r="G221" s="35"/>
      <c r="H221" s="64"/>
      <c r="I221" s="64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64"/>
      <c r="C222" s="64"/>
      <c r="D222" s="35"/>
      <c r="E222" s="64"/>
      <c r="F222" s="64"/>
      <c r="G222" s="35"/>
      <c r="H222" s="64"/>
      <c r="I222" s="64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64"/>
      <c r="C223" s="64"/>
      <c r="D223" s="35"/>
      <c r="E223" s="64"/>
      <c r="F223" s="64"/>
      <c r="G223" s="35"/>
      <c r="H223" s="64"/>
      <c r="I223" s="64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64"/>
      <c r="C224" s="64"/>
      <c r="D224" s="35"/>
      <c r="E224" s="64"/>
      <c r="F224" s="64"/>
      <c r="G224" s="35"/>
      <c r="H224" s="64"/>
      <c r="I224" s="64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64"/>
      <c r="C225" s="64"/>
      <c r="D225" s="35"/>
      <c r="E225" s="64"/>
      <c r="F225" s="64"/>
      <c r="G225" s="35"/>
      <c r="H225" s="64"/>
      <c r="I225" s="64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64"/>
      <c r="C226" s="64"/>
      <c r="D226" s="35"/>
      <c r="E226" s="64"/>
      <c r="F226" s="64"/>
      <c r="G226" s="35"/>
      <c r="H226" s="64"/>
      <c r="I226" s="64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64"/>
      <c r="C227" s="64"/>
      <c r="D227" s="35"/>
      <c r="E227" s="64"/>
      <c r="F227" s="64"/>
      <c r="G227" s="35"/>
      <c r="H227" s="64"/>
      <c r="I227" s="64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64"/>
      <c r="C228" s="64"/>
      <c r="D228" s="35"/>
      <c r="E228" s="64"/>
      <c r="F228" s="64"/>
      <c r="G228" s="35"/>
      <c r="H228" s="64"/>
      <c r="I228" s="64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64"/>
      <c r="C229" s="64"/>
      <c r="D229" s="35"/>
      <c r="E229" s="64"/>
      <c r="F229" s="64"/>
      <c r="G229" s="35"/>
      <c r="H229" s="64"/>
      <c r="I229" s="64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64"/>
      <c r="C230" s="64"/>
      <c r="D230" s="35"/>
      <c r="E230" s="64"/>
      <c r="F230" s="64"/>
      <c r="G230" s="35"/>
      <c r="H230" s="64"/>
      <c r="I230" s="64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64"/>
      <c r="C231" s="64"/>
      <c r="D231" s="35"/>
      <c r="E231" s="64"/>
      <c r="F231" s="64"/>
      <c r="G231" s="35"/>
      <c r="H231" s="64"/>
      <c r="I231" s="64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64"/>
      <c r="C232" s="64"/>
      <c r="D232" s="35"/>
      <c r="E232" s="64"/>
      <c r="F232" s="64"/>
      <c r="G232" s="35"/>
      <c r="H232" s="64"/>
      <c r="I232" s="64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64"/>
      <c r="C233" s="64"/>
      <c r="D233" s="35"/>
      <c r="E233" s="64"/>
      <c r="F233" s="64"/>
      <c r="G233" s="35"/>
      <c r="H233" s="64"/>
      <c r="I233" s="64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64"/>
      <c r="C234" s="64"/>
      <c r="D234" s="35"/>
      <c r="E234" s="64"/>
      <c r="F234" s="64"/>
      <c r="G234" s="35"/>
      <c r="H234" s="64"/>
      <c r="I234" s="64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64"/>
      <c r="C235" s="64"/>
      <c r="D235" s="35"/>
      <c r="E235" s="64"/>
      <c r="F235" s="64"/>
      <c r="G235" s="35"/>
      <c r="H235" s="64"/>
      <c r="I235" s="64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64"/>
      <c r="C236" s="64"/>
      <c r="D236" s="35"/>
      <c r="E236" s="64"/>
      <c r="F236" s="64"/>
      <c r="G236" s="35"/>
      <c r="H236" s="64"/>
      <c r="I236" s="64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64"/>
      <c r="C237" s="64"/>
      <c r="D237" s="35"/>
      <c r="E237" s="64"/>
      <c r="F237" s="64"/>
      <c r="G237" s="35"/>
      <c r="H237" s="64"/>
      <c r="I237" s="64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64"/>
      <c r="C238" s="64"/>
      <c r="D238" s="35"/>
      <c r="E238" s="64"/>
      <c r="F238" s="64"/>
      <c r="G238" s="35"/>
      <c r="H238" s="64"/>
      <c r="I238" s="64"/>
      <c r="J238" s="48"/>
      <c r="K238" s="48"/>
      <c r="L238" s="48"/>
      <c r="M238" s="48"/>
      <c r="N238" s="48"/>
      <c r="O238" s="48"/>
      <c r="P238" s="48"/>
      <c r="Q238" s="48"/>
    </row>
    <row r="239" spans="2:17" x14ac:dyDescent="0.2">
      <c r="B239" s="64"/>
      <c r="C239" s="64"/>
      <c r="D239" s="35"/>
      <c r="E239" s="64"/>
      <c r="F239" s="64"/>
      <c r="G239" s="35"/>
      <c r="H239" s="64"/>
      <c r="I239" s="64"/>
      <c r="J239" s="48"/>
      <c r="K239" s="48"/>
      <c r="L239" s="48"/>
      <c r="M239" s="48"/>
      <c r="N239" s="48"/>
      <c r="O239" s="48"/>
      <c r="P239" s="48"/>
      <c r="Q239" s="48"/>
    </row>
    <row r="240" spans="2:17" x14ac:dyDescent="0.2">
      <c r="B240" s="64"/>
      <c r="C240" s="64"/>
      <c r="D240" s="35"/>
      <c r="E240" s="64"/>
      <c r="F240" s="64"/>
      <c r="G240" s="35"/>
      <c r="H240" s="64"/>
      <c r="I240" s="64"/>
      <c r="J240" s="48"/>
      <c r="K240" s="48"/>
      <c r="L240" s="48"/>
      <c r="M240" s="48"/>
      <c r="N240" s="48"/>
      <c r="O240" s="48"/>
      <c r="P240" s="48"/>
      <c r="Q240" s="48"/>
    </row>
    <row r="241" spans="2:17" x14ac:dyDescent="0.2">
      <c r="B241" s="64"/>
      <c r="C241" s="64"/>
      <c r="D241" s="35"/>
      <c r="E241" s="64"/>
      <c r="F241" s="64"/>
      <c r="G241" s="35"/>
      <c r="H241" s="64"/>
      <c r="I241" s="64"/>
      <c r="J241" s="48"/>
      <c r="K241" s="48"/>
      <c r="L241" s="48"/>
      <c r="M241" s="48"/>
      <c r="N241" s="48"/>
      <c r="O241" s="48"/>
      <c r="P241" s="48"/>
      <c r="Q241" s="48"/>
    </row>
    <row r="242" spans="2:17" x14ac:dyDescent="0.2">
      <c r="B242" s="64"/>
      <c r="C242" s="64"/>
      <c r="D242" s="35"/>
      <c r="E242" s="64"/>
      <c r="F242" s="64"/>
      <c r="G242" s="35"/>
      <c r="H242" s="64"/>
      <c r="I242" s="64"/>
      <c r="J242" s="48"/>
      <c r="K242" s="48"/>
      <c r="L242" s="48"/>
      <c r="M242" s="48"/>
      <c r="N242" s="48"/>
      <c r="O242" s="48"/>
      <c r="P242" s="48"/>
      <c r="Q242" s="48"/>
    </row>
    <row r="243" spans="2:17" x14ac:dyDescent="0.2">
      <c r="B243" s="64"/>
      <c r="C243" s="64"/>
      <c r="D243" s="35"/>
      <c r="E243" s="64"/>
      <c r="F243" s="64"/>
      <c r="G243" s="35"/>
      <c r="H243" s="64"/>
      <c r="I243" s="64"/>
      <c r="J243" s="48"/>
      <c r="K243" s="48"/>
      <c r="L243" s="48"/>
      <c r="M243" s="48"/>
      <c r="N243" s="48"/>
      <c r="O243" s="48"/>
      <c r="P243" s="48"/>
      <c r="Q243" s="48"/>
    </row>
    <row r="244" spans="2:17" x14ac:dyDescent="0.2">
      <c r="B244" s="64"/>
      <c r="C244" s="64"/>
      <c r="D244" s="35"/>
      <c r="E244" s="64"/>
      <c r="F244" s="64"/>
      <c r="G244" s="35"/>
      <c r="H244" s="64"/>
      <c r="I244" s="64"/>
      <c r="J244" s="48"/>
      <c r="K244" s="48"/>
      <c r="L244" s="48"/>
      <c r="M244" s="48"/>
      <c r="N244" s="48"/>
      <c r="O244" s="48"/>
      <c r="P244" s="48"/>
      <c r="Q244" s="48"/>
    </row>
    <row r="245" spans="2:17" x14ac:dyDescent="0.2">
      <c r="B245" s="64"/>
      <c r="C245" s="64"/>
      <c r="D245" s="35"/>
      <c r="E245" s="64"/>
      <c r="F245" s="64"/>
      <c r="G245" s="35"/>
      <c r="H245" s="64"/>
      <c r="I245" s="64"/>
      <c r="J245" s="48"/>
      <c r="K245" s="48"/>
      <c r="L245" s="48"/>
      <c r="M245" s="48"/>
      <c r="N245" s="48"/>
      <c r="O245" s="48"/>
      <c r="P245" s="48"/>
      <c r="Q245" s="48"/>
    </row>
    <row r="246" spans="2:17" x14ac:dyDescent="0.2">
      <c r="B246" s="64"/>
      <c r="C246" s="64"/>
      <c r="D246" s="35"/>
      <c r="E246" s="64"/>
      <c r="F246" s="64"/>
      <c r="G246" s="35"/>
      <c r="H246" s="64"/>
      <c r="I246" s="64"/>
      <c r="J246" s="48"/>
      <c r="K246" s="48"/>
      <c r="L246" s="48"/>
      <c r="M246" s="48"/>
      <c r="N246" s="48"/>
      <c r="O246" s="48"/>
      <c r="P246" s="48"/>
      <c r="Q246" s="48"/>
    </row>
    <row r="247" spans="2:17" x14ac:dyDescent="0.2">
      <c r="B247" s="64"/>
      <c r="C247" s="64"/>
      <c r="D247" s="35"/>
      <c r="E247" s="64"/>
      <c r="F247" s="64"/>
      <c r="G247" s="35"/>
      <c r="H247" s="64"/>
      <c r="I247" s="64"/>
      <c r="J247" s="48"/>
      <c r="K247" s="48"/>
      <c r="L247" s="48"/>
      <c r="M247" s="48"/>
      <c r="N247" s="48"/>
      <c r="O247" s="48"/>
      <c r="P247" s="48"/>
      <c r="Q247" s="48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57" bestFit="1" customWidth="1"/>
    <col min="2" max="2" width="14.28515625" style="76" customWidth="1"/>
    <col min="3" max="3" width="15.140625" style="76" customWidth="1"/>
    <col min="4" max="4" width="10.28515625" style="42" customWidth="1"/>
    <col min="5" max="5" width="8.85546875" style="57" hidden="1" customWidth="1"/>
    <col min="6" max="16384" width="9.140625" style="57"/>
  </cols>
  <sheetData>
    <row r="2" spans="1:20" ht="39" customHeight="1" x14ac:dyDescent="0.3">
      <c r="A2" s="262" t="s">
        <v>7</v>
      </c>
      <c r="B2" s="3"/>
      <c r="C2" s="3"/>
      <c r="D2" s="3"/>
      <c r="E2" s="3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x14ac:dyDescent="0.2">
      <c r="A3" s="231"/>
    </row>
    <row r="4" spans="1:20" s="224" customFormat="1" x14ac:dyDescent="0.2">
      <c r="B4" s="238"/>
      <c r="C4" s="238"/>
      <c r="D4" s="206" t="e">
        <f>VALVAL</f>
        <v>#REF!</v>
      </c>
    </row>
    <row r="5" spans="1:20" s="146" customFormat="1" x14ac:dyDescent="0.2">
      <c r="A5" s="98"/>
      <c r="B5" s="245" t="s">
        <v>163</v>
      </c>
      <c r="C5" s="245" t="s">
        <v>165</v>
      </c>
      <c r="D5" s="221" t="s">
        <v>188</v>
      </c>
      <c r="E5" s="235" t="s">
        <v>53</v>
      </c>
    </row>
    <row r="6" spans="1:20" s="142" customFormat="1" ht="15" x14ac:dyDescent="0.2">
      <c r="A6" s="186" t="s">
        <v>141</v>
      </c>
      <c r="B6" s="243">
        <f t="shared" ref="B6:D6" si="0">SUM(B$7+ B$8+ B$9)</f>
        <v>136.34669660983002</v>
      </c>
      <c r="C6" s="243">
        <f t="shared" si="0"/>
        <v>4958.3703342402205</v>
      </c>
      <c r="D6" s="196">
        <f t="shared" si="0"/>
        <v>0.99999900000000008</v>
      </c>
      <c r="E6" s="173" t="s">
        <v>91</v>
      </c>
    </row>
    <row r="7" spans="1:20" s="78" customFormat="1" x14ac:dyDescent="0.2">
      <c r="A7" s="28" t="s">
        <v>150</v>
      </c>
      <c r="B7" s="124">
        <v>1.2893553687699999</v>
      </c>
      <c r="C7" s="124">
        <v>46.888568405210002</v>
      </c>
      <c r="D7" s="84">
        <v>9.4560000000000009E-3</v>
      </c>
      <c r="E7" s="66" t="s">
        <v>17</v>
      </c>
    </row>
    <row r="8" spans="1:20" s="78" customFormat="1" x14ac:dyDescent="0.2">
      <c r="A8" s="28" t="s">
        <v>5</v>
      </c>
      <c r="B8" s="124">
        <v>39.519181431500002</v>
      </c>
      <c r="C8" s="124">
        <v>1437.1506000187901</v>
      </c>
      <c r="D8" s="84">
        <v>0.28984300000000002</v>
      </c>
      <c r="E8" s="66" t="s">
        <v>17</v>
      </c>
    </row>
    <row r="9" spans="1:20" s="78" customFormat="1" x14ac:dyDescent="0.2">
      <c r="A9" s="28" t="s">
        <v>66</v>
      </c>
      <c r="B9" s="124">
        <v>95.53815980956</v>
      </c>
      <c r="C9" s="124">
        <v>3474.3311658162202</v>
      </c>
      <c r="D9" s="84">
        <v>0.70069999999999999</v>
      </c>
      <c r="E9" s="66" t="s">
        <v>17</v>
      </c>
    </row>
    <row r="10" spans="1:20" x14ac:dyDescent="0.2">
      <c r="B10" s="64"/>
      <c r="C10" s="64"/>
      <c r="D10" s="35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20" x14ac:dyDescent="0.2">
      <c r="B11" s="64"/>
      <c r="C11" s="64"/>
      <c r="D11" s="35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20" x14ac:dyDescent="0.2">
      <c r="B12" s="64"/>
      <c r="C12" s="64"/>
      <c r="D12" s="35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20" x14ac:dyDescent="0.2">
      <c r="B13" s="64"/>
      <c r="C13" s="64"/>
      <c r="D13" s="35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20" x14ac:dyDescent="0.2">
      <c r="B14" s="64"/>
      <c r="C14" s="64"/>
      <c r="D14" s="35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0" x14ac:dyDescent="0.2">
      <c r="B15" s="64"/>
      <c r="C15" s="64"/>
      <c r="D15" s="35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20" x14ac:dyDescent="0.2">
      <c r="B16" s="64"/>
      <c r="C16" s="64"/>
      <c r="D16" s="35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2:18" x14ac:dyDescent="0.2">
      <c r="B17" s="64"/>
      <c r="C17" s="64"/>
      <c r="D17" s="35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2:18" x14ac:dyDescent="0.2">
      <c r="B18" s="64"/>
      <c r="C18" s="64"/>
      <c r="D18" s="35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2:18" x14ac:dyDescent="0.2">
      <c r="B19" s="64"/>
      <c r="C19" s="64"/>
      <c r="D19" s="35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2:18" x14ac:dyDescent="0.2">
      <c r="B20" s="64"/>
      <c r="C20" s="64"/>
      <c r="D20" s="35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2:18" x14ac:dyDescent="0.2">
      <c r="B21" s="64"/>
      <c r="C21" s="64"/>
      <c r="D21" s="35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2:18" x14ac:dyDescent="0.2">
      <c r="B22" s="64"/>
      <c r="C22" s="64"/>
      <c r="D22" s="3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2:18" x14ac:dyDescent="0.2">
      <c r="B23" s="64"/>
      <c r="C23" s="64"/>
      <c r="D23" s="35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2:18" x14ac:dyDescent="0.2">
      <c r="B24" s="64"/>
      <c r="C24" s="64"/>
      <c r="D24" s="35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2:18" x14ac:dyDescent="0.2">
      <c r="B25" s="64"/>
      <c r="C25" s="64"/>
      <c r="D25" s="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2:18" x14ac:dyDescent="0.2">
      <c r="B26" s="64"/>
      <c r="C26" s="64"/>
      <c r="D26" s="35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2:18" x14ac:dyDescent="0.2">
      <c r="B27" s="64"/>
      <c r="C27" s="64"/>
      <c r="D27" s="35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2:18" x14ac:dyDescent="0.2">
      <c r="B28" s="64"/>
      <c r="C28" s="64"/>
      <c r="D28" s="35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2:18" x14ac:dyDescent="0.2">
      <c r="B29" s="64"/>
      <c r="C29" s="64"/>
      <c r="D29" s="35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2:18" x14ac:dyDescent="0.2">
      <c r="B30" s="64"/>
      <c r="C30" s="64"/>
      <c r="D30" s="35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2:18" x14ac:dyDescent="0.2">
      <c r="B31" s="64"/>
      <c r="C31" s="64"/>
      <c r="D31" s="35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2:18" x14ac:dyDescent="0.2">
      <c r="B32" s="64"/>
      <c r="C32" s="64"/>
      <c r="D32" s="3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2:18" x14ac:dyDescent="0.2">
      <c r="B33" s="64"/>
      <c r="C33" s="64"/>
      <c r="D33" s="35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2:18" x14ac:dyDescent="0.2">
      <c r="B34" s="64"/>
      <c r="C34" s="64"/>
      <c r="D34" s="3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2:18" x14ac:dyDescent="0.2">
      <c r="B35" s="64"/>
      <c r="C35" s="64"/>
      <c r="D35" s="35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</row>
    <row r="36" spans="2:18" x14ac:dyDescent="0.2">
      <c r="B36" s="64"/>
      <c r="C36" s="64"/>
      <c r="D36" s="35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2:18" x14ac:dyDescent="0.2">
      <c r="B37" s="64"/>
      <c r="C37" s="64"/>
      <c r="D37" s="35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8" spans="2:18" x14ac:dyDescent="0.2">
      <c r="B38" s="64"/>
      <c r="C38" s="64"/>
      <c r="D38" s="35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</row>
    <row r="39" spans="2:18" x14ac:dyDescent="0.2">
      <c r="B39" s="64"/>
      <c r="C39" s="64"/>
      <c r="D39" s="35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</row>
    <row r="40" spans="2:18" x14ac:dyDescent="0.2">
      <c r="B40" s="64"/>
      <c r="C40" s="64"/>
      <c r="D40" s="35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</row>
    <row r="41" spans="2:18" x14ac:dyDescent="0.2">
      <c r="B41" s="64"/>
      <c r="C41" s="64"/>
      <c r="D41" s="35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</row>
    <row r="42" spans="2:18" x14ac:dyDescent="0.2">
      <c r="B42" s="64"/>
      <c r="C42" s="64"/>
      <c r="D42" s="35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2:18" x14ac:dyDescent="0.2">
      <c r="B43" s="64"/>
      <c r="C43" s="64"/>
      <c r="D43" s="35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</row>
    <row r="44" spans="2:18" x14ac:dyDescent="0.2">
      <c r="B44" s="64"/>
      <c r="C44" s="64"/>
      <c r="D44" s="35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</row>
    <row r="45" spans="2:18" x14ac:dyDescent="0.2">
      <c r="B45" s="64"/>
      <c r="C45" s="64"/>
      <c r="D45" s="35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</row>
    <row r="46" spans="2:18" x14ac:dyDescent="0.2">
      <c r="B46" s="64"/>
      <c r="C46" s="64"/>
      <c r="D46" s="35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</row>
    <row r="47" spans="2:18" x14ac:dyDescent="0.2">
      <c r="B47" s="64"/>
      <c r="C47" s="64"/>
      <c r="D47" s="35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</row>
    <row r="48" spans="2:18" x14ac:dyDescent="0.2">
      <c r="B48" s="64"/>
      <c r="C48" s="64"/>
      <c r="D48" s="35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</row>
    <row r="49" spans="2:18" x14ac:dyDescent="0.2">
      <c r="B49" s="64"/>
      <c r="C49" s="64"/>
      <c r="D49" s="35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</row>
    <row r="50" spans="2:18" x14ac:dyDescent="0.2">
      <c r="B50" s="64"/>
      <c r="C50" s="64"/>
      <c r="D50" s="35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</row>
    <row r="51" spans="2:18" x14ac:dyDescent="0.2">
      <c r="B51" s="64"/>
      <c r="C51" s="64"/>
      <c r="D51" s="35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</row>
    <row r="52" spans="2:18" x14ac:dyDescent="0.2">
      <c r="B52" s="64"/>
      <c r="C52" s="64"/>
      <c r="D52" s="35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</row>
    <row r="53" spans="2:18" x14ac:dyDescent="0.2">
      <c r="B53" s="64"/>
      <c r="C53" s="64"/>
      <c r="D53" s="35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2:18" x14ac:dyDescent="0.2">
      <c r="B54" s="64"/>
      <c r="C54" s="64"/>
      <c r="D54" s="35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</row>
    <row r="55" spans="2:18" x14ac:dyDescent="0.2">
      <c r="B55" s="64"/>
      <c r="C55" s="64"/>
      <c r="D55" s="35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</row>
    <row r="56" spans="2:18" x14ac:dyDescent="0.2">
      <c r="B56" s="64"/>
      <c r="C56" s="64"/>
      <c r="D56" s="35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</row>
    <row r="57" spans="2:18" x14ac:dyDescent="0.2">
      <c r="B57" s="64"/>
      <c r="C57" s="64"/>
      <c r="D57" s="35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</row>
    <row r="58" spans="2:18" x14ac:dyDescent="0.2">
      <c r="B58" s="64"/>
      <c r="C58" s="64"/>
      <c r="D58" s="35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</row>
    <row r="59" spans="2:18" x14ac:dyDescent="0.2">
      <c r="B59" s="64"/>
      <c r="C59" s="64"/>
      <c r="D59" s="35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</row>
    <row r="60" spans="2:18" x14ac:dyDescent="0.2">
      <c r="B60" s="64"/>
      <c r="C60" s="64"/>
      <c r="D60" s="35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</row>
    <row r="61" spans="2:18" x14ac:dyDescent="0.2">
      <c r="B61" s="64"/>
      <c r="C61" s="64"/>
      <c r="D61" s="35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</row>
    <row r="62" spans="2:18" x14ac:dyDescent="0.2">
      <c r="B62" s="64"/>
      <c r="C62" s="64"/>
      <c r="D62" s="35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</row>
    <row r="63" spans="2:18" x14ac:dyDescent="0.2">
      <c r="B63" s="64"/>
      <c r="C63" s="64"/>
      <c r="D63" s="35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</row>
    <row r="64" spans="2:18" x14ac:dyDescent="0.2">
      <c r="B64" s="64"/>
      <c r="C64" s="64"/>
      <c r="D64" s="35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</row>
    <row r="65" spans="2:18" x14ac:dyDescent="0.2">
      <c r="B65" s="64"/>
      <c r="C65" s="64"/>
      <c r="D65" s="35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</row>
    <row r="66" spans="2:18" x14ac:dyDescent="0.2">
      <c r="B66" s="64"/>
      <c r="C66" s="64"/>
      <c r="D66" s="35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</row>
    <row r="67" spans="2:18" x14ac:dyDescent="0.2">
      <c r="B67" s="64"/>
      <c r="C67" s="64"/>
      <c r="D67" s="35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</row>
    <row r="68" spans="2:18" x14ac:dyDescent="0.2">
      <c r="B68" s="64"/>
      <c r="C68" s="64"/>
      <c r="D68" s="35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</row>
    <row r="69" spans="2:18" x14ac:dyDescent="0.2">
      <c r="B69" s="64"/>
      <c r="C69" s="64"/>
      <c r="D69" s="35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</row>
    <row r="70" spans="2:18" x14ac:dyDescent="0.2">
      <c r="B70" s="64"/>
      <c r="C70" s="64"/>
      <c r="D70" s="35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</row>
    <row r="71" spans="2:18" x14ac:dyDescent="0.2">
      <c r="B71" s="64"/>
      <c r="C71" s="64"/>
      <c r="D71" s="35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</row>
    <row r="72" spans="2:18" x14ac:dyDescent="0.2">
      <c r="B72" s="64"/>
      <c r="C72" s="64"/>
      <c r="D72" s="35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</row>
    <row r="73" spans="2:18" x14ac:dyDescent="0.2">
      <c r="B73" s="64"/>
      <c r="C73" s="64"/>
      <c r="D73" s="35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</row>
    <row r="74" spans="2:18" x14ac:dyDescent="0.2">
      <c r="B74" s="64"/>
      <c r="C74" s="64"/>
      <c r="D74" s="35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</row>
    <row r="75" spans="2:18" x14ac:dyDescent="0.2">
      <c r="B75" s="64"/>
      <c r="C75" s="64"/>
      <c r="D75" s="35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</row>
    <row r="76" spans="2:18" x14ac:dyDescent="0.2">
      <c r="B76" s="64"/>
      <c r="C76" s="64"/>
      <c r="D76" s="35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</row>
    <row r="77" spans="2:18" x14ac:dyDescent="0.2">
      <c r="B77" s="64"/>
      <c r="C77" s="64"/>
      <c r="D77" s="35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</row>
    <row r="78" spans="2:18" x14ac:dyDescent="0.2">
      <c r="B78" s="64"/>
      <c r="C78" s="64"/>
      <c r="D78" s="35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</row>
    <row r="79" spans="2:18" x14ac:dyDescent="0.2">
      <c r="B79" s="64"/>
      <c r="C79" s="64"/>
      <c r="D79" s="35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2:18" x14ac:dyDescent="0.2">
      <c r="B80" s="64"/>
      <c r="C80" s="64"/>
      <c r="D80" s="35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</row>
    <row r="81" spans="2:18" x14ac:dyDescent="0.2">
      <c r="B81" s="64"/>
      <c r="C81" s="64"/>
      <c r="D81" s="35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</row>
    <row r="82" spans="2:18" x14ac:dyDescent="0.2">
      <c r="B82" s="64"/>
      <c r="C82" s="64"/>
      <c r="D82" s="35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</row>
    <row r="83" spans="2:18" x14ac:dyDescent="0.2">
      <c r="B83" s="64"/>
      <c r="C83" s="64"/>
      <c r="D83" s="35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</row>
    <row r="84" spans="2:18" x14ac:dyDescent="0.2">
      <c r="B84" s="64"/>
      <c r="C84" s="64"/>
      <c r="D84" s="35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</row>
    <row r="85" spans="2:18" x14ac:dyDescent="0.2">
      <c r="B85" s="64"/>
      <c r="C85" s="64"/>
      <c r="D85" s="35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2:18" x14ac:dyDescent="0.2">
      <c r="B86" s="64"/>
      <c r="C86" s="64"/>
      <c r="D86" s="35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</row>
    <row r="87" spans="2:18" x14ac:dyDescent="0.2">
      <c r="B87" s="64"/>
      <c r="C87" s="64"/>
      <c r="D87" s="35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</row>
    <row r="88" spans="2:18" x14ac:dyDescent="0.2">
      <c r="B88" s="64"/>
      <c r="C88" s="64"/>
      <c r="D88" s="35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</row>
    <row r="89" spans="2:18" x14ac:dyDescent="0.2">
      <c r="B89" s="64"/>
      <c r="C89" s="64"/>
      <c r="D89" s="35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</row>
    <row r="90" spans="2:18" x14ac:dyDescent="0.2">
      <c r="B90" s="64"/>
      <c r="C90" s="64"/>
      <c r="D90" s="35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</row>
    <row r="91" spans="2:18" x14ac:dyDescent="0.2">
      <c r="B91" s="64"/>
      <c r="C91" s="64"/>
      <c r="D91" s="35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</row>
    <row r="92" spans="2:18" x14ac:dyDescent="0.2">
      <c r="B92" s="64"/>
      <c r="C92" s="64"/>
      <c r="D92" s="35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</row>
    <row r="93" spans="2:18" x14ac:dyDescent="0.2">
      <c r="B93" s="64"/>
      <c r="C93" s="64"/>
      <c r="D93" s="35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</row>
    <row r="94" spans="2:18" x14ac:dyDescent="0.2">
      <c r="B94" s="64"/>
      <c r="C94" s="64"/>
      <c r="D94" s="35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</row>
    <row r="95" spans="2:18" x14ac:dyDescent="0.2">
      <c r="B95" s="64"/>
      <c r="C95" s="64"/>
      <c r="D95" s="35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</row>
    <row r="96" spans="2:18" x14ac:dyDescent="0.2">
      <c r="B96" s="64"/>
      <c r="C96" s="64"/>
      <c r="D96" s="35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</row>
    <row r="97" spans="2:18" x14ac:dyDescent="0.2">
      <c r="B97" s="64"/>
      <c r="C97" s="64"/>
      <c r="D97" s="35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</row>
    <row r="98" spans="2:18" x14ac:dyDescent="0.2">
      <c r="B98" s="64"/>
      <c r="C98" s="64"/>
      <c r="D98" s="35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</row>
    <row r="99" spans="2:18" x14ac:dyDescent="0.2">
      <c r="B99" s="64"/>
      <c r="C99" s="64"/>
      <c r="D99" s="35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</row>
    <row r="100" spans="2:18" x14ac:dyDescent="0.2">
      <c r="B100" s="64"/>
      <c r="C100" s="64"/>
      <c r="D100" s="35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</row>
    <row r="101" spans="2:18" x14ac:dyDescent="0.2">
      <c r="B101" s="64"/>
      <c r="C101" s="64"/>
      <c r="D101" s="35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</row>
    <row r="102" spans="2:18" x14ac:dyDescent="0.2">
      <c r="B102" s="64"/>
      <c r="C102" s="64"/>
      <c r="D102" s="35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</row>
    <row r="103" spans="2:18" x14ac:dyDescent="0.2">
      <c r="B103" s="64"/>
      <c r="C103" s="64"/>
      <c r="D103" s="35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</row>
    <row r="104" spans="2:18" x14ac:dyDescent="0.2">
      <c r="B104" s="64"/>
      <c r="C104" s="64"/>
      <c r="D104" s="35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</row>
    <row r="105" spans="2:18" x14ac:dyDescent="0.2">
      <c r="B105" s="64"/>
      <c r="C105" s="64"/>
      <c r="D105" s="35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</row>
    <row r="106" spans="2:18" x14ac:dyDescent="0.2">
      <c r="B106" s="64"/>
      <c r="C106" s="64"/>
      <c r="D106" s="35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</row>
    <row r="107" spans="2:18" x14ac:dyDescent="0.2">
      <c r="B107" s="64"/>
      <c r="C107" s="64"/>
      <c r="D107" s="35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</row>
    <row r="108" spans="2:18" x14ac:dyDescent="0.2">
      <c r="B108" s="64"/>
      <c r="C108" s="64"/>
      <c r="D108" s="35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</row>
    <row r="109" spans="2:18" x14ac:dyDescent="0.2">
      <c r="B109" s="64"/>
      <c r="C109" s="64"/>
      <c r="D109" s="35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</row>
    <row r="110" spans="2:18" x14ac:dyDescent="0.2">
      <c r="B110" s="64"/>
      <c r="C110" s="64"/>
      <c r="D110" s="35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</row>
    <row r="111" spans="2:18" x14ac:dyDescent="0.2">
      <c r="B111" s="64"/>
      <c r="C111" s="64"/>
      <c r="D111" s="35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</row>
    <row r="112" spans="2:18" x14ac:dyDescent="0.2">
      <c r="B112" s="64"/>
      <c r="C112" s="64"/>
      <c r="D112" s="35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</row>
    <row r="113" spans="2:18" x14ac:dyDescent="0.2">
      <c r="B113" s="64"/>
      <c r="C113" s="64"/>
      <c r="D113" s="35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</row>
    <row r="114" spans="2:18" x14ac:dyDescent="0.2">
      <c r="B114" s="64"/>
      <c r="C114" s="64"/>
      <c r="D114" s="35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</row>
    <row r="115" spans="2:18" x14ac:dyDescent="0.2">
      <c r="B115" s="64"/>
      <c r="C115" s="64"/>
      <c r="D115" s="35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</row>
    <row r="116" spans="2:18" x14ac:dyDescent="0.2">
      <c r="B116" s="64"/>
      <c r="C116" s="64"/>
      <c r="D116" s="3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</row>
    <row r="117" spans="2:18" x14ac:dyDescent="0.2">
      <c r="B117" s="64"/>
      <c r="C117" s="64"/>
      <c r="D117" s="35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</row>
    <row r="118" spans="2:18" x14ac:dyDescent="0.2">
      <c r="B118" s="64"/>
      <c r="C118" s="64"/>
      <c r="D118" s="35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</row>
    <row r="119" spans="2:18" x14ac:dyDescent="0.2">
      <c r="B119" s="64"/>
      <c r="C119" s="64"/>
      <c r="D119" s="35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</row>
    <row r="120" spans="2:18" x14ac:dyDescent="0.2">
      <c r="B120" s="64"/>
      <c r="C120" s="64"/>
      <c r="D120" s="35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</row>
    <row r="121" spans="2:18" x14ac:dyDescent="0.2">
      <c r="B121" s="64"/>
      <c r="C121" s="64"/>
      <c r="D121" s="35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</row>
    <row r="122" spans="2:18" x14ac:dyDescent="0.2">
      <c r="B122" s="64"/>
      <c r="C122" s="64"/>
      <c r="D122" s="35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</row>
    <row r="123" spans="2:18" x14ac:dyDescent="0.2">
      <c r="B123" s="64"/>
      <c r="C123" s="64"/>
      <c r="D123" s="35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</row>
    <row r="124" spans="2:18" x14ac:dyDescent="0.2">
      <c r="B124" s="64"/>
      <c r="C124" s="64"/>
      <c r="D124" s="35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</row>
    <row r="125" spans="2:18" x14ac:dyDescent="0.2">
      <c r="B125" s="64"/>
      <c r="C125" s="64"/>
      <c r="D125" s="35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</row>
    <row r="126" spans="2:18" x14ac:dyDescent="0.2">
      <c r="B126" s="64"/>
      <c r="C126" s="64"/>
      <c r="D126" s="35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</row>
    <row r="127" spans="2:18" x14ac:dyDescent="0.2">
      <c r="B127" s="64"/>
      <c r="C127" s="64"/>
      <c r="D127" s="35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</row>
    <row r="128" spans="2:18" x14ac:dyDescent="0.2">
      <c r="B128" s="64"/>
      <c r="C128" s="64"/>
      <c r="D128" s="35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</row>
    <row r="129" spans="2:18" x14ac:dyDescent="0.2">
      <c r="B129" s="64"/>
      <c r="C129" s="64"/>
      <c r="D129" s="35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</row>
    <row r="130" spans="2:18" x14ac:dyDescent="0.2">
      <c r="B130" s="64"/>
      <c r="C130" s="64"/>
      <c r="D130" s="35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</row>
    <row r="131" spans="2:18" x14ac:dyDescent="0.2">
      <c r="B131" s="64"/>
      <c r="C131" s="64"/>
      <c r="D131" s="35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</row>
    <row r="132" spans="2:18" x14ac:dyDescent="0.2">
      <c r="B132" s="64"/>
      <c r="C132" s="64"/>
      <c r="D132" s="35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</row>
    <row r="133" spans="2:18" x14ac:dyDescent="0.2">
      <c r="B133" s="64"/>
      <c r="C133" s="64"/>
      <c r="D133" s="35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</row>
    <row r="134" spans="2:18" x14ac:dyDescent="0.2">
      <c r="B134" s="64"/>
      <c r="C134" s="64"/>
      <c r="D134" s="35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</row>
    <row r="135" spans="2:18" x14ac:dyDescent="0.2">
      <c r="B135" s="64"/>
      <c r="C135" s="64"/>
      <c r="D135" s="35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</row>
    <row r="136" spans="2:18" x14ac:dyDescent="0.2">
      <c r="B136" s="64"/>
      <c r="C136" s="64"/>
      <c r="D136" s="35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</row>
    <row r="137" spans="2:18" x14ac:dyDescent="0.2">
      <c r="B137" s="64"/>
      <c r="C137" s="64"/>
      <c r="D137" s="35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</row>
    <row r="138" spans="2:18" x14ac:dyDescent="0.2">
      <c r="B138" s="64"/>
      <c r="C138" s="64"/>
      <c r="D138" s="35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</row>
    <row r="139" spans="2:18" x14ac:dyDescent="0.2">
      <c r="B139" s="64"/>
      <c r="C139" s="64"/>
      <c r="D139" s="35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</row>
    <row r="140" spans="2:18" x14ac:dyDescent="0.2">
      <c r="B140" s="64"/>
      <c r="C140" s="64"/>
      <c r="D140" s="35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</row>
    <row r="141" spans="2:18" x14ac:dyDescent="0.2">
      <c r="B141" s="64"/>
      <c r="C141" s="64"/>
      <c r="D141" s="35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</row>
    <row r="142" spans="2:18" x14ac:dyDescent="0.2">
      <c r="B142" s="64"/>
      <c r="C142" s="64"/>
      <c r="D142" s="35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</row>
    <row r="143" spans="2:18" x14ac:dyDescent="0.2">
      <c r="B143" s="64"/>
      <c r="C143" s="64"/>
      <c r="D143" s="35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</row>
    <row r="144" spans="2:18" x14ac:dyDescent="0.2">
      <c r="B144" s="64"/>
      <c r="C144" s="64"/>
      <c r="D144" s="35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</row>
    <row r="145" spans="2:18" x14ac:dyDescent="0.2">
      <c r="B145" s="64"/>
      <c r="C145" s="64"/>
      <c r="D145" s="35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</row>
    <row r="146" spans="2:18" x14ac:dyDescent="0.2">
      <c r="B146" s="64"/>
      <c r="C146" s="64"/>
      <c r="D146" s="35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</row>
    <row r="147" spans="2:18" x14ac:dyDescent="0.2">
      <c r="B147" s="64"/>
      <c r="C147" s="64"/>
      <c r="D147" s="35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</row>
    <row r="148" spans="2:18" x14ac:dyDescent="0.2">
      <c r="B148" s="64"/>
      <c r="C148" s="64"/>
      <c r="D148" s="35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</row>
    <row r="149" spans="2:18" x14ac:dyDescent="0.2">
      <c r="B149" s="64"/>
      <c r="C149" s="64"/>
      <c r="D149" s="35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</row>
    <row r="150" spans="2:18" x14ac:dyDescent="0.2">
      <c r="B150" s="64"/>
      <c r="C150" s="64"/>
      <c r="D150" s="35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</row>
    <row r="151" spans="2:18" x14ac:dyDescent="0.2">
      <c r="B151" s="64"/>
      <c r="C151" s="64"/>
      <c r="D151" s="35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</row>
    <row r="152" spans="2:18" x14ac:dyDescent="0.2">
      <c r="B152" s="64"/>
      <c r="C152" s="64"/>
      <c r="D152" s="35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</row>
    <row r="153" spans="2:18" x14ac:dyDescent="0.2">
      <c r="B153" s="64"/>
      <c r="C153" s="64"/>
      <c r="D153" s="35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</row>
    <row r="154" spans="2:18" x14ac:dyDescent="0.2">
      <c r="B154" s="64"/>
      <c r="C154" s="64"/>
      <c r="D154" s="35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</row>
    <row r="155" spans="2:18" x14ac:dyDescent="0.2">
      <c r="B155" s="64"/>
      <c r="C155" s="64"/>
      <c r="D155" s="35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</row>
    <row r="156" spans="2:18" x14ac:dyDescent="0.2">
      <c r="B156" s="64"/>
      <c r="C156" s="64"/>
      <c r="D156" s="35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</row>
    <row r="157" spans="2:18" x14ac:dyDescent="0.2">
      <c r="B157" s="64"/>
      <c r="C157" s="64"/>
      <c r="D157" s="35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</row>
    <row r="158" spans="2:18" x14ac:dyDescent="0.2">
      <c r="B158" s="64"/>
      <c r="C158" s="64"/>
      <c r="D158" s="35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</row>
    <row r="159" spans="2:18" x14ac:dyDescent="0.2">
      <c r="B159" s="64"/>
      <c r="C159" s="64"/>
      <c r="D159" s="35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</row>
    <row r="160" spans="2:18" x14ac:dyDescent="0.2">
      <c r="B160" s="64"/>
      <c r="C160" s="64"/>
      <c r="D160" s="35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</row>
    <row r="161" spans="2:18" x14ac:dyDescent="0.2">
      <c r="B161" s="64"/>
      <c r="C161" s="64"/>
      <c r="D161" s="35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</row>
    <row r="162" spans="2:18" x14ac:dyDescent="0.2">
      <c r="B162" s="64"/>
      <c r="C162" s="64"/>
      <c r="D162" s="35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</row>
    <row r="163" spans="2:18" x14ac:dyDescent="0.2">
      <c r="B163" s="64"/>
      <c r="C163" s="64"/>
      <c r="D163" s="35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</row>
    <row r="164" spans="2:18" x14ac:dyDescent="0.2">
      <c r="B164" s="64"/>
      <c r="C164" s="64"/>
      <c r="D164" s="35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</row>
    <row r="165" spans="2:18" x14ac:dyDescent="0.2">
      <c r="B165" s="64"/>
      <c r="C165" s="64"/>
      <c r="D165" s="35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</row>
    <row r="166" spans="2:18" x14ac:dyDescent="0.2">
      <c r="B166" s="64"/>
      <c r="C166" s="64"/>
      <c r="D166" s="35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</row>
    <row r="167" spans="2:18" x14ac:dyDescent="0.2">
      <c r="B167" s="64"/>
      <c r="C167" s="64"/>
      <c r="D167" s="35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</row>
    <row r="168" spans="2:18" x14ac:dyDescent="0.2">
      <c r="B168" s="64"/>
      <c r="C168" s="64"/>
      <c r="D168" s="35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</row>
    <row r="169" spans="2:18" x14ac:dyDescent="0.2">
      <c r="B169" s="64"/>
      <c r="C169" s="64"/>
      <c r="D169" s="35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</row>
    <row r="170" spans="2:18" x14ac:dyDescent="0.2">
      <c r="B170" s="64"/>
      <c r="C170" s="64"/>
      <c r="D170" s="35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</row>
    <row r="171" spans="2:18" x14ac:dyDescent="0.2">
      <c r="B171" s="64"/>
      <c r="C171" s="64"/>
      <c r="D171" s="35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</row>
    <row r="172" spans="2:18" x14ac:dyDescent="0.2">
      <c r="B172" s="64"/>
      <c r="C172" s="64"/>
      <c r="D172" s="35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</row>
    <row r="173" spans="2:18" x14ac:dyDescent="0.2">
      <c r="B173" s="64"/>
      <c r="C173" s="64"/>
      <c r="D173" s="35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</row>
    <row r="174" spans="2:18" x14ac:dyDescent="0.2">
      <c r="B174" s="64"/>
      <c r="C174" s="64"/>
      <c r="D174" s="35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</row>
    <row r="175" spans="2:18" x14ac:dyDescent="0.2">
      <c r="B175" s="64"/>
      <c r="C175" s="64"/>
      <c r="D175" s="35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</row>
    <row r="176" spans="2:18" x14ac:dyDescent="0.2">
      <c r="B176" s="64"/>
      <c r="C176" s="64"/>
      <c r="D176" s="35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</row>
    <row r="177" spans="2:18" x14ac:dyDescent="0.2">
      <c r="B177" s="64"/>
      <c r="C177" s="64"/>
      <c r="D177" s="35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</row>
    <row r="178" spans="2:18" x14ac:dyDescent="0.2">
      <c r="B178" s="64"/>
      <c r="C178" s="64"/>
      <c r="D178" s="35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</row>
    <row r="179" spans="2:18" x14ac:dyDescent="0.2">
      <c r="B179" s="64"/>
      <c r="C179" s="64"/>
      <c r="D179" s="35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</row>
    <row r="180" spans="2:18" x14ac:dyDescent="0.2">
      <c r="B180" s="64"/>
      <c r="C180" s="64"/>
      <c r="D180" s="35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</row>
    <row r="181" spans="2:18" x14ac:dyDescent="0.2">
      <c r="B181" s="64"/>
      <c r="C181" s="64"/>
      <c r="D181" s="35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</row>
    <row r="182" spans="2:18" x14ac:dyDescent="0.2">
      <c r="B182" s="64"/>
      <c r="C182" s="64"/>
      <c r="D182" s="35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</row>
    <row r="183" spans="2:18" x14ac:dyDescent="0.2">
      <c r="B183" s="64"/>
      <c r="C183" s="64"/>
      <c r="D183" s="35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</row>
    <row r="184" spans="2:18" x14ac:dyDescent="0.2">
      <c r="B184" s="64"/>
      <c r="C184" s="64"/>
      <c r="D184" s="35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</row>
    <row r="185" spans="2:18" x14ac:dyDescent="0.2">
      <c r="B185" s="64"/>
      <c r="C185" s="64"/>
      <c r="D185" s="35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</row>
    <row r="186" spans="2:18" x14ac:dyDescent="0.2">
      <c r="B186" s="64"/>
      <c r="C186" s="64"/>
      <c r="D186" s="35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</row>
    <row r="187" spans="2:18" x14ac:dyDescent="0.2">
      <c r="B187" s="64"/>
      <c r="C187" s="64"/>
      <c r="D187" s="35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</row>
    <row r="188" spans="2:18" x14ac:dyDescent="0.2">
      <c r="B188" s="64"/>
      <c r="C188" s="64"/>
      <c r="D188" s="35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</row>
    <row r="189" spans="2:18" x14ac:dyDescent="0.2">
      <c r="B189" s="64"/>
      <c r="C189" s="64"/>
      <c r="D189" s="35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</row>
    <row r="190" spans="2:18" x14ac:dyDescent="0.2">
      <c r="B190" s="64"/>
      <c r="C190" s="64"/>
      <c r="D190" s="35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</row>
    <row r="191" spans="2:18" x14ac:dyDescent="0.2">
      <c r="B191" s="64"/>
      <c r="C191" s="64"/>
      <c r="D191" s="35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</row>
    <row r="192" spans="2:18" x14ac:dyDescent="0.2">
      <c r="B192" s="64"/>
      <c r="C192" s="64"/>
      <c r="D192" s="35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</row>
    <row r="193" spans="2:18" x14ac:dyDescent="0.2">
      <c r="B193" s="64"/>
      <c r="C193" s="64"/>
      <c r="D193" s="35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</row>
    <row r="194" spans="2:18" x14ac:dyDescent="0.2">
      <c r="B194" s="64"/>
      <c r="C194" s="64"/>
      <c r="D194" s="35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</row>
    <row r="195" spans="2:18" x14ac:dyDescent="0.2">
      <c r="B195" s="64"/>
      <c r="C195" s="64"/>
      <c r="D195" s="35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</row>
    <row r="196" spans="2:18" x14ac:dyDescent="0.2">
      <c r="B196" s="64"/>
      <c r="C196" s="64"/>
      <c r="D196" s="35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</row>
    <row r="197" spans="2:18" x14ac:dyDescent="0.2">
      <c r="B197" s="64"/>
      <c r="C197" s="64"/>
      <c r="D197" s="35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</row>
    <row r="198" spans="2:18" x14ac:dyDescent="0.2">
      <c r="B198" s="64"/>
      <c r="C198" s="64"/>
      <c r="D198" s="35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</row>
    <row r="199" spans="2:18" x14ac:dyDescent="0.2">
      <c r="B199" s="64"/>
      <c r="C199" s="64"/>
      <c r="D199" s="35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</row>
    <row r="200" spans="2:18" x14ac:dyDescent="0.2">
      <c r="B200" s="64"/>
      <c r="C200" s="64"/>
      <c r="D200" s="35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</row>
    <row r="201" spans="2:18" x14ac:dyDescent="0.2">
      <c r="B201" s="64"/>
      <c r="C201" s="64"/>
      <c r="D201" s="35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</row>
    <row r="202" spans="2:18" x14ac:dyDescent="0.2">
      <c r="B202" s="64"/>
      <c r="C202" s="64"/>
      <c r="D202" s="35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</row>
    <row r="203" spans="2:18" x14ac:dyDescent="0.2">
      <c r="B203" s="64"/>
      <c r="C203" s="64"/>
      <c r="D203" s="35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</row>
    <row r="204" spans="2:18" x14ac:dyDescent="0.2">
      <c r="B204" s="64"/>
      <c r="C204" s="64"/>
      <c r="D204" s="35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</row>
    <row r="205" spans="2:18" x14ac:dyDescent="0.2">
      <c r="B205" s="64"/>
      <c r="C205" s="64"/>
      <c r="D205" s="35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</row>
    <row r="206" spans="2:18" x14ac:dyDescent="0.2">
      <c r="B206" s="64"/>
      <c r="C206" s="64"/>
      <c r="D206" s="35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</row>
    <row r="207" spans="2:18" x14ac:dyDescent="0.2">
      <c r="B207" s="64"/>
      <c r="C207" s="64"/>
      <c r="D207" s="35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</row>
    <row r="208" spans="2:18" x14ac:dyDescent="0.2">
      <c r="B208" s="64"/>
      <c r="C208" s="64"/>
      <c r="D208" s="35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</row>
    <row r="209" spans="2:18" x14ac:dyDescent="0.2">
      <c r="B209" s="64"/>
      <c r="C209" s="64"/>
      <c r="D209" s="35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</row>
    <row r="210" spans="2:18" x14ac:dyDescent="0.2">
      <c r="B210" s="64"/>
      <c r="C210" s="64"/>
      <c r="D210" s="35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</row>
    <row r="211" spans="2:18" x14ac:dyDescent="0.2">
      <c r="B211" s="64"/>
      <c r="C211" s="64"/>
      <c r="D211" s="35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</row>
    <row r="212" spans="2:18" x14ac:dyDescent="0.2">
      <c r="B212" s="64"/>
      <c r="C212" s="64"/>
      <c r="D212" s="35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</row>
    <row r="213" spans="2:18" x14ac:dyDescent="0.2">
      <c r="B213" s="64"/>
      <c r="C213" s="64"/>
      <c r="D213" s="35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</row>
    <row r="214" spans="2:18" x14ac:dyDescent="0.2">
      <c r="B214" s="64"/>
      <c r="C214" s="64"/>
      <c r="D214" s="35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</row>
    <row r="215" spans="2:18" x14ac:dyDescent="0.2">
      <c r="B215" s="64"/>
      <c r="C215" s="64"/>
      <c r="D215" s="35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</row>
    <row r="216" spans="2:18" x14ac:dyDescent="0.2">
      <c r="B216" s="64"/>
      <c r="C216" s="64"/>
      <c r="D216" s="35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</row>
    <row r="217" spans="2:18" x14ac:dyDescent="0.2">
      <c r="B217" s="64"/>
      <c r="C217" s="64"/>
      <c r="D217" s="35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</row>
    <row r="218" spans="2:18" x14ac:dyDescent="0.2">
      <c r="B218" s="64"/>
      <c r="C218" s="64"/>
      <c r="D218" s="35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</row>
    <row r="219" spans="2:18" x14ac:dyDescent="0.2">
      <c r="B219" s="64"/>
      <c r="C219" s="64"/>
      <c r="D219" s="35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</row>
    <row r="220" spans="2:18" x14ac:dyDescent="0.2">
      <c r="B220" s="64"/>
      <c r="C220" s="64"/>
      <c r="D220" s="35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</row>
    <row r="221" spans="2:18" x14ac:dyDescent="0.2">
      <c r="B221" s="64"/>
      <c r="C221" s="64"/>
      <c r="D221" s="35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</row>
    <row r="222" spans="2:18" x14ac:dyDescent="0.2">
      <c r="B222" s="64"/>
      <c r="C222" s="64"/>
      <c r="D222" s="35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</row>
    <row r="223" spans="2:18" x14ac:dyDescent="0.2">
      <c r="B223" s="64"/>
      <c r="C223" s="64"/>
      <c r="D223" s="35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</row>
    <row r="224" spans="2:18" x14ac:dyDescent="0.2">
      <c r="B224" s="64"/>
      <c r="C224" s="64"/>
      <c r="D224" s="35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</row>
    <row r="225" spans="2:18" x14ac:dyDescent="0.2">
      <c r="B225" s="64"/>
      <c r="C225" s="64"/>
      <c r="D225" s="35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</row>
    <row r="226" spans="2:18" x14ac:dyDescent="0.2">
      <c r="B226" s="64"/>
      <c r="C226" s="64"/>
      <c r="D226" s="35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</row>
    <row r="227" spans="2:18" x14ac:dyDescent="0.2">
      <c r="B227" s="64"/>
      <c r="C227" s="64"/>
      <c r="D227" s="35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</row>
    <row r="228" spans="2:18" x14ac:dyDescent="0.2">
      <c r="B228" s="64"/>
      <c r="C228" s="64"/>
      <c r="D228" s="35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</row>
    <row r="229" spans="2:18" x14ac:dyDescent="0.2">
      <c r="B229" s="64"/>
      <c r="C229" s="64"/>
      <c r="D229" s="35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</row>
    <row r="230" spans="2:18" x14ac:dyDescent="0.2">
      <c r="B230" s="64"/>
      <c r="C230" s="64"/>
      <c r="D230" s="35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</row>
    <row r="231" spans="2:18" x14ac:dyDescent="0.2">
      <c r="B231" s="64"/>
      <c r="C231" s="64"/>
      <c r="D231" s="35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</row>
    <row r="232" spans="2:18" x14ac:dyDescent="0.2">
      <c r="B232" s="64"/>
      <c r="C232" s="64"/>
      <c r="D232" s="35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</row>
    <row r="233" spans="2:18" x14ac:dyDescent="0.2">
      <c r="B233" s="64"/>
      <c r="C233" s="64"/>
      <c r="D233" s="35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</row>
    <row r="234" spans="2:18" x14ac:dyDescent="0.2">
      <c r="B234" s="64"/>
      <c r="C234" s="64"/>
      <c r="D234" s="35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</row>
    <row r="235" spans="2:18" x14ac:dyDescent="0.2">
      <c r="B235" s="64"/>
      <c r="C235" s="64"/>
      <c r="D235" s="35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</row>
    <row r="236" spans="2:18" x14ac:dyDescent="0.2">
      <c r="B236" s="64"/>
      <c r="C236" s="64"/>
      <c r="D236" s="35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</row>
    <row r="237" spans="2:18" x14ac:dyDescent="0.2">
      <c r="B237" s="64"/>
      <c r="C237" s="64"/>
      <c r="D237" s="35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</row>
    <row r="238" spans="2:18" x14ac:dyDescent="0.2">
      <c r="B238" s="64"/>
      <c r="C238" s="64"/>
      <c r="D238" s="35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</row>
    <row r="239" spans="2:18" x14ac:dyDescent="0.2">
      <c r="B239" s="64"/>
      <c r="C239" s="64"/>
      <c r="D239" s="35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</row>
    <row r="240" spans="2:18" x14ac:dyDescent="0.2">
      <c r="B240" s="64"/>
      <c r="C240" s="64"/>
      <c r="D240" s="35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</row>
    <row r="241" spans="2:18" x14ac:dyDescent="0.2">
      <c r="B241" s="64"/>
      <c r="C241" s="64"/>
      <c r="D241" s="35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</row>
    <row r="242" spans="2:18" x14ac:dyDescent="0.2">
      <c r="B242" s="64"/>
      <c r="C242" s="64"/>
      <c r="D242" s="35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</row>
    <row r="243" spans="2:18" x14ac:dyDescent="0.2">
      <c r="B243" s="64"/>
      <c r="C243" s="64"/>
      <c r="D243" s="35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</row>
    <row r="244" spans="2:18" x14ac:dyDescent="0.2">
      <c r="B244" s="64"/>
      <c r="C244" s="64"/>
      <c r="D244" s="35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</row>
    <row r="245" spans="2:18" x14ac:dyDescent="0.2">
      <c r="B245" s="64"/>
      <c r="C245" s="64"/>
      <c r="D245" s="35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</row>
    <row r="246" spans="2:18" x14ac:dyDescent="0.2">
      <c r="B246" s="64"/>
      <c r="C246" s="64"/>
      <c r="D246" s="35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</row>
    <row r="247" spans="2:18" x14ac:dyDescent="0.2">
      <c r="B247" s="64"/>
      <c r="C247" s="64"/>
      <c r="D247" s="35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57" bestFit="1" customWidth="1"/>
    <col min="2" max="2" width="13.85546875" style="76" bestFit="1" customWidth="1"/>
    <col min="3" max="3" width="14.7109375" style="76" bestFit="1" customWidth="1"/>
    <col min="4" max="4" width="17.42578125" style="76" bestFit="1" customWidth="1"/>
    <col min="5" max="5" width="15.42578125" style="76" bestFit="1" customWidth="1"/>
    <col min="6" max="6" width="16.28515625" style="57" hidden="1" customWidth="1"/>
    <col min="7" max="7" width="3.5703125" style="57" hidden="1" customWidth="1"/>
    <col min="8" max="8" width="2.28515625" style="57" hidden="1" customWidth="1"/>
    <col min="9" max="9" width="3.5703125" style="37" customWidth="1"/>
    <col min="10" max="10" width="2.42578125" style="37" customWidth="1"/>
    <col min="11" max="16384" width="9.140625" style="57"/>
  </cols>
  <sheetData>
    <row r="3" spans="1:20" ht="18.75" x14ac:dyDescent="0.3">
      <c r="A3" s="1" t="s">
        <v>148</v>
      </c>
      <c r="B3" s="1"/>
      <c r="C3" s="1"/>
      <c r="D3" s="1"/>
      <c r="E3" s="1"/>
      <c r="F3" s="182"/>
      <c r="G3" s="182"/>
      <c r="H3" s="182"/>
    </row>
    <row r="4" spans="1:20" ht="15.75" customHeight="1" x14ac:dyDescent="0.3">
      <c r="A4" s="262" t="e">
        <f>" за станом на " &amp; STRPRESENTDATE</f>
        <v>#REF!</v>
      </c>
      <c r="B4" s="3"/>
      <c r="C4" s="3"/>
      <c r="D4" s="3"/>
      <c r="E4" s="3"/>
      <c r="F4" s="3"/>
      <c r="G4" s="3"/>
      <c r="H4" s="3"/>
      <c r="I4" s="26"/>
      <c r="J4" s="26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ht="18.75" x14ac:dyDescent="0.3">
      <c r="A5" s="1" t="s">
        <v>25</v>
      </c>
      <c r="B5" s="1"/>
      <c r="C5" s="1"/>
      <c r="D5" s="1"/>
      <c r="E5" s="1"/>
      <c r="F5" s="182"/>
      <c r="G5" s="182"/>
      <c r="H5" s="182"/>
    </row>
    <row r="6" spans="1:20" x14ac:dyDescent="0.2">
      <c r="B6" s="64"/>
      <c r="C6" s="64"/>
      <c r="D6" s="64"/>
      <c r="E6" s="64"/>
      <c r="F6" s="48"/>
      <c r="G6" s="48"/>
      <c r="H6" s="48"/>
      <c r="I6" s="26"/>
      <c r="J6" s="26"/>
      <c r="K6" s="48"/>
      <c r="L6" s="48"/>
      <c r="M6" s="48"/>
      <c r="N6" s="48"/>
      <c r="O6" s="48"/>
      <c r="P6" s="48"/>
      <c r="Q6" s="48"/>
      <c r="R6" s="48"/>
    </row>
    <row r="7" spans="1:20" s="224" customFormat="1" x14ac:dyDescent="0.2">
      <c r="B7" s="238"/>
      <c r="C7" s="238"/>
      <c r="D7" s="238"/>
      <c r="E7" s="238"/>
      <c r="I7" s="217"/>
      <c r="J7" s="217"/>
    </row>
    <row r="8" spans="1:20" s="187" customFormat="1" ht="35.25" customHeight="1" x14ac:dyDescent="0.2">
      <c r="A8" s="192" t="s">
        <v>179</v>
      </c>
      <c r="B8" s="203" t="s">
        <v>13</v>
      </c>
      <c r="C8" s="203" t="s">
        <v>129</v>
      </c>
      <c r="D8" s="203" t="s">
        <v>121</v>
      </c>
      <c r="E8" s="203" t="e">
        <f xml:space="preserve"> "Сума боргу " &amp; VALVAL</f>
        <v>#REF!</v>
      </c>
      <c r="F8" s="93" t="s">
        <v>97</v>
      </c>
      <c r="G8" s="93" t="s">
        <v>54</v>
      </c>
      <c r="H8" s="93" t="s">
        <v>53</v>
      </c>
      <c r="I8" s="185"/>
      <c r="J8" s="185"/>
    </row>
    <row r="9" spans="1:20" s="78" customFormat="1" ht="15.75" x14ac:dyDescent="0.2">
      <c r="A9" s="249" t="s">
        <v>148</v>
      </c>
      <c r="B9" s="250">
        <v>6.4160000000000004</v>
      </c>
      <c r="C9" s="250">
        <v>11.12</v>
      </c>
      <c r="D9" s="250">
        <v>9.4600000000000009</v>
      </c>
      <c r="E9" s="250">
        <v>4690181894.25</v>
      </c>
      <c r="F9" s="251">
        <v>0</v>
      </c>
      <c r="G9" s="251">
        <v>0</v>
      </c>
      <c r="H9" s="251">
        <v>3</v>
      </c>
      <c r="I9" s="26" t="str">
        <f t="shared" ref="I9:I53" si="0">IF(A9="","",A9 &amp; "; " &amp;B9 &amp; "%; "&amp;C9 &amp;"р.")</f>
        <v>Державний та гарантований державою борг України; 6,416%; 11,12р.</v>
      </c>
      <c r="J9" s="194">
        <f t="shared" ref="J9:J61" si="1">E9</f>
        <v>4690181894.25</v>
      </c>
    </row>
    <row r="10" spans="1:20" ht="15.75" x14ac:dyDescent="0.25">
      <c r="A10" s="83" t="s">
        <v>26</v>
      </c>
      <c r="B10" s="113">
        <v>6.3860000000000001</v>
      </c>
      <c r="C10" s="113">
        <v>11.25</v>
      </c>
      <c r="D10" s="113">
        <v>9.85</v>
      </c>
      <c r="E10" s="113">
        <v>4372493866.4099998</v>
      </c>
      <c r="F10" s="83">
        <v>0</v>
      </c>
      <c r="G10" s="83">
        <v>0</v>
      </c>
      <c r="H10" s="83">
        <v>2</v>
      </c>
      <c r="I10" s="26" t="str">
        <f t="shared" si="0"/>
        <v xml:space="preserve">    Державний борг; 6,386%; 11,25р.</v>
      </c>
      <c r="J10" s="194">
        <f t="shared" si="1"/>
        <v>4372493866.4099998</v>
      </c>
      <c r="K10" s="48"/>
      <c r="L10" s="48"/>
      <c r="M10" s="48"/>
      <c r="N10" s="48"/>
      <c r="O10" s="48"/>
      <c r="P10" s="48"/>
      <c r="Q10" s="48"/>
      <c r="R10" s="48"/>
    </row>
    <row r="11" spans="1:20" ht="15.75" x14ac:dyDescent="0.25">
      <c r="A11" s="14" t="s">
        <v>77</v>
      </c>
      <c r="B11" s="44">
        <v>12.34</v>
      </c>
      <c r="C11" s="44">
        <v>7.32</v>
      </c>
      <c r="D11" s="44">
        <v>7.95</v>
      </c>
      <c r="E11" s="44">
        <v>1515305823.0699999</v>
      </c>
      <c r="F11" s="83">
        <v>1</v>
      </c>
      <c r="G11" s="83">
        <v>0</v>
      </c>
      <c r="H11" s="83">
        <v>0</v>
      </c>
      <c r="I11" s="26" t="str">
        <f t="shared" si="0"/>
        <v xml:space="preserve">      Державний внутрішній борг; 12,34%; 7,32р.</v>
      </c>
      <c r="J11" s="194">
        <f t="shared" si="1"/>
        <v>1515305823.0699999</v>
      </c>
      <c r="K11" s="48"/>
      <c r="L11" s="48"/>
      <c r="M11" s="48"/>
      <c r="N11" s="48"/>
      <c r="O11" s="48"/>
      <c r="P11" s="48"/>
      <c r="Q11" s="48"/>
      <c r="R11" s="48"/>
    </row>
    <row r="12" spans="1:20" ht="15.75" x14ac:dyDescent="0.25">
      <c r="A12" s="83" t="s">
        <v>140</v>
      </c>
      <c r="B12" s="113">
        <v>12.347</v>
      </c>
      <c r="C12" s="113">
        <v>7.3</v>
      </c>
      <c r="D12" s="113">
        <v>7.96</v>
      </c>
      <c r="E12" s="113">
        <v>1513685729.6700001</v>
      </c>
      <c r="F12" s="83">
        <v>0</v>
      </c>
      <c r="G12" s="83">
        <v>0</v>
      </c>
      <c r="H12" s="83">
        <v>0</v>
      </c>
      <c r="I12" s="26" t="str">
        <f t="shared" si="0"/>
        <v xml:space="preserve">         в т.ч. ОВДП; 12,347%; 7,3р.</v>
      </c>
      <c r="J12" s="194">
        <f t="shared" si="1"/>
        <v>1513685729.6700001</v>
      </c>
      <c r="K12" s="48"/>
      <c r="L12" s="48"/>
      <c r="M12" s="48"/>
      <c r="N12" s="48"/>
      <c r="O12" s="48"/>
      <c r="P12" s="48"/>
      <c r="Q12" s="48"/>
      <c r="R12" s="48"/>
    </row>
    <row r="13" spans="1:20" ht="15.75" x14ac:dyDescent="0.25">
      <c r="A13" s="83" t="s">
        <v>151</v>
      </c>
      <c r="B13" s="113">
        <v>0</v>
      </c>
      <c r="C13" s="113">
        <v>0</v>
      </c>
      <c r="D13" s="113">
        <v>0</v>
      </c>
      <c r="E13" s="113">
        <v>0</v>
      </c>
      <c r="F13" s="83">
        <v>0</v>
      </c>
      <c r="G13" s="83">
        <v>1</v>
      </c>
      <c r="H13" s="83">
        <v>0</v>
      </c>
      <c r="I13" s="26" t="str">
        <f t="shared" si="0"/>
        <v xml:space="preserve">            ОВДП (1 - місячні); 0%; 0р.</v>
      </c>
      <c r="J13" s="194">
        <f t="shared" si="1"/>
        <v>0</v>
      </c>
      <c r="K13" s="48"/>
      <c r="L13" s="48"/>
      <c r="M13" s="48"/>
      <c r="N13" s="48"/>
      <c r="O13" s="48"/>
      <c r="P13" s="48"/>
      <c r="Q13" s="48"/>
      <c r="R13" s="48"/>
    </row>
    <row r="14" spans="1:20" ht="15.75" x14ac:dyDescent="0.25">
      <c r="A14" s="83" t="s">
        <v>204</v>
      </c>
      <c r="B14" s="113">
        <v>10.4</v>
      </c>
      <c r="C14" s="113">
        <v>7.12</v>
      </c>
      <c r="D14" s="113">
        <v>2.1800000000000002</v>
      </c>
      <c r="E14" s="113">
        <v>75401431</v>
      </c>
      <c r="F14" s="83">
        <v>0</v>
      </c>
      <c r="G14" s="83">
        <v>1</v>
      </c>
      <c r="H14" s="83">
        <v>0</v>
      </c>
      <c r="I14" s="26" t="str">
        <f t="shared" si="0"/>
        <v xml:space="preserve">            ОВДП (10 - річні); 10,4%; 7,12р.</v>
      </c>
      <c r="J14" s="194">
        <f t="shared" si="1"/>
        <v>75401431</v>
      </c>
      <c r="K14" s="48"/>
      <c r="L14" s="48"/>
      <c r="M14" s="48"/>
      <c r="N14" s="48"/>
      <c r="O14" s="48"/>
      <c r="P14" s="48"/>
      <c r="Q14" s="48"/>
      <c r="R14" s="48"/>
    </row>
    <row r="15" spans="1:20" ht="15.75" x14ac:dyDescent="0.25">
      <c r="A15" s="83" t="s">
        <v>38</v>
      </c>
      <c r="B15" s="113">
        <v>11.252000000000001</v>
      </c>
      <c r="C15" s="113">
        <v>11</v>
      </c>
      <c r="D15" s="113">
        <v>3.2</v>
      </c>
      <c r="E15" s="113">
        <v>17533000</v>
      </c>
      <c r="F15" s="83">
        <v>0</v>
      </c>
      <c r="G15" s="83">
        <v>1</v>
      </c>
      <c r="H15" s="83">
        <v>0</v>
      </c>
      <c r="I15" s="26" t="str">
        <f t="shared" si="0"/>
        <v xml:space="preserve">            ОВДП (11 - річні); 11,252%; 11р.</v>
      </c>
      <c r="J15" s="194">
        <f t="shared" si="1"/>
        <v>17533000</v>
      </c>
      <c r="K15" s="48"/>
      <c r="L15" s="48"/>
      <c r="M15" s="48"/>
      <c r="N15" s="48"/>
      <c r="O15" s="48"/>
      <c r="P15" s="48"/>
      <c r="Q15" s="48"/>
      <c r="R15" s="48"/>
    </row>
    <row r="16" spans="1:20" ht="15.75" x14ac:dyDescent="0.25">
      <c r="A16" s="83" t="s">
        <v>166</v>
      </c>
      <c r="B16" s="113">
        <v>0</v>
      </c>
      <c r="C16" s="113">
        <v>0.87</v>
      </c>
      <c r="D16" s="113">
        <v>0.65</v>
      </c>
      <c r="E16" s="113">
        <v>96486042.840000004</v>
      </c>
      <c r="F16" s="83">
        <v>0</v>
      </c>
      <c r="G16" s="83">
        <v>1</v>
      </c>
      <c r="H16" s="83">
        <v>0</v>
      </c>
      <c r="I16" s="26" t="str">
        <f t="shared" si="0"/>
        <v xml:space="preserve">            ОВДП (12 - місячні); 0%; 0,87р.</v>
      </c>
      <c r="J16" s="194">
        <f t="shared" si="1"/>
        <v>96486042.840000004</v>
      </c>
      <c r="K16" s="48"/>
      <c r="L16" s="48"/>
      <c r="M16" s="48"/>
      <c r="N16" s="48"/>
      <c r="O16" s="48"/>
      <c r="P16" s="48"/>
      <c r="Q16" s="48"/>
      <c r="R16" s="48"/>
    </row>
    <row r="17" spans="1:18" ht="15.75" x14ac:dyDescent="0.25">
      <c r="A17" s="83" t="s">
        <v>89</v>
      </c>
      <c r="B17" s="113">
        <v>13.244</v>
      </c>
      <c r="C17" s="113">
        <v>12.04</v>
      </c>
      <c r="D17" s="113">
        <v>6.83</v>
      </c>
      <c r="E17" s="113">
        <v>50000000</v>
      </c>
      <c r="F17" s="83">
        <v>0</v>
      </c>
      <c r="G17" s="83">
        <v>1</v>
      </c>
      <c r="H17" s="83">
        <v>0</v>
      </c>
      <c r="I17" s="26" t="str">
        <f t="shared" si="0"/>
        <v xml:space="preserve">            ОВДП (12 - річні); 13,244%; 12,04р.</v>
      </c>
      <c r="J17" s="194">
        <f t="shared" si="1"/>
        <v>50000000</v>
      </c>
      <c r="K17" s="48"/>
      <c r="L17" s="48"/>
      <c r="M17" s="48"/>
      <c r="N17" s="48"/>
      <c r="O17" s="48"/>
      <c r="P17" s="48"/>
      <c r="Q17" s="48"/>
      <c r="R17" s="48"/>
    </row>
    <row r="18" spans="1:18" ht="15.75" x14ac:dyDescent="0.25">
      <c r="A18" s="83" t="s">
        <v>138</v>
      </c>
      <c r="B18" s="113">
        <v>7.5970000000000004</v>
      </c>
      <c r="C18" s="113">
        <v>13.19</v>
      </c>
      <c r="D18" s="113">
        <v>6.38</v>
      </c>
      <c r="E18" s="113">
        <v>28700001</v>
      </c>
      <c r="F18" s="83">
        <v>0</v>
      </c>
      <c r="G18" s="83">
        <v>1</v>
      </c>
      <c r="H18" s="83">
        <v>0</v>
      </c>
      <c r="I18" s="26" t="str">
        <f t="shared" si="0"/>
        <v xml:space="preserve">            ОВДП (13 - річні); 7,597%; 13,19р.</v>
      </c>
      <c r="J18" s="194">
        <f t="shared" si="1"/>
        <v>28700001</v>
      </c>
      <c r="K18" s="48"/>
      <c r="L18" s="48"/>
      <c r="M18" s="48"/>
      <c r="N18" s="48"/>
      <c r="O18" s="48"/>
      <c r="P18" s="48"/>
      <c r="Q18" s="48"/>
      <c r="R18" s="48"/>
    </row>
    <row r="19" spans="1:18" ht="15.75" x14ac:dyDescent="0.25">
      <c r="A19" s="83" t="s">
        <v>198</v>
      </c>
      <c r="B19" s="113">
        <v>7.4379999999999997</v>
      </c>
      <c r="C19" s="113">
        <v>14.04</v>
      </c>
      <c r="D19" s="113">
        <v>7.25</v>
      </c>
      <c r="E19" s="113">
        <v>46900000</v>
      </c>
      <c r="F19" s="83">
        <v>0</v>
      </c>
      <c r="G19" s="83">
        <v>1</v>
      </c>
      <c r="H19" s="83">
        <v>0</v>
      </c>
      <c r="I19" s="26" t="str">
        <f t="shared" si="0"/>
        <v xml:space="preserve">            ОВДП (14 - річні); 7,438%; 14,04р.</v>
      </c>
      <c r="J19" s="194">
        <f t="shared" si="1"/>
        <v>46900000</v>
      </c>
      <c r="K19" s="48"/>
      <c r="L19" s="48"/>
      <c r="M19" s="48"/>
      <c r="N19" s="48"/>
      <c r="O19" s="48"/>
      <c r="P19" s="48"/>
      <c r="Q19" s="48"/>
      <c r="R19" s="48"/>
    </row>
    <row r="20" spans="1:18" ht="15.75" x14ac:dyDescent="0.25">
      <c r="A20" s="83" t="s">
        <v>34</v>
      </c>
      <c r="B20" s="113">
        <v>9.8510000000000009</v>
      </c>
      <c r="C20" s="113">
        <v>14.69</v>
      </c>
      <c r="D20" s="113">
        <v>10.97</v>
      </c>
      <c r="E20" s="113">
        <v>237101957</v>
      </c>
      <c r="F20" s="83">
        <v>0</v>
      </c>
      <c r="G20" s="83">
        <v>1</v>
      </c>
      <c r="H20" s="83">
        <v>0</v>
      </c>
      <c r="I20" s="26" t="str">
        <f t="shared" si="0"/>
        <v xml:space="preserve">            ОВДП (15 - річні); 9,851%; 14,69р.</v>
      </c>
      <c r="J20" s="194">
        <f t="shared" si="1"/>
        <v>237101957</v>
      </c>
      <c r="K20" s="48"/>
      <c r="L20" s="48"/>
      <c r="M20" s="48"/>
      <c r="N20" s="48"/>
      <c r="O20" s="48"/>
      <c r="P20" s="48"/>
      <c r="Q20" s="48"/>
      <c r="R20" s="48"/>
    </row>
    <row r="21" spans="1:18" ht="15.75" x14ac:dyDescent="0.25">
      <c r="A21" s="83" t="s">
        <v>83</v>
      </c>
      <c r="B21" s="113">
        <v>8.5749999999999993</v>
      </c>
      <c r="C21" s="113">
        <v>15.85</v>
      </c>
      <c r="D21" s="113">
        <v>9.7799999999999994</v>
      </c>
      <c r="E21" s="113">
        <v>12097744</v>
      </c>
      <c r="F21" s="83">
        <v>0</v>
      </c>
      <c r="G21" s="83">
        <v>1</v>
      </c>
      <c r="H21" s="83">
        <v>0</v>
      </c>
      <c r="I21" s="26" t="str">
        <f t="shared" si="0"/>
        <v xml:space="preserve">            ОВДП (16 - річні); 8,575%; 15,85р.</v>
      </c>
      <c r="J21" s="194">
        <f t="shared" si="1"/>
        <v>12097744</v>
      </c>
      <c r="K21" s="48"/>
      <c r="L21" s="48"/>
      <c r="M21" s="48"/>
      <c r="N21" s="48"/>
      <c r="O21" s="48"/>
      <c r="P21" s="48"/>
      <c r="Q21" s="48"/>
      <c r="R21" s="48"/>
    </row>
    <row r="22" spans="1:18" ht="15.75" x14ac:dyDescent="0.25">
      <c r="A22" s="14" t="s">
        <v>132</v>
      </c>
      <c r="B22" s="44">
        <v>17.23</v>
      </c>
      <c r="C22" s="44">
        <v>16.899999999999999</v>
      </c>
      <c r="D22" s="44">
        <v>13.7</v>
      </c>
      <c r="E22" s="44">
        <v>27097744</v>
      </c>
      <c r="F22" s="83">
        <v>0</v>
      </c>
      <c r="G22" s="83">
        <v>1</v>
      </c>
      <c r="H22" s="83">
        <v>0</v>
      </c>
      <c r="I22" s="26" t="str">
        <f t="shared" si="0"/>
        <v xml:space="preserve">            ОВДП (17 - річні); 17,23%; 16,9р.</v>
      </c>
      <c r="J22" s="194">
        <f t="shared" si="1"/>
        <v>27097744</v>
      </c>
      <c r="K22" s="48"/>
      <c r="L22" s="48"/>
      <c r="M22" s="48"/>
      <c r="N22" s="48"/>
      <c r="O22" s="48"/>
      <c r="P22" s="48"/>
      <c r="Q22" s="48"/>
      <c r="R22" s="48"/>
    </row>
    <row r="23" spans="1:18" ht="15.75" x14ac:dyDescent="0.25">
      <c r="A23" s="83" t="s">
        <v>23</v>
      </c>
      <c r="B23" s="113">
        <v>13.932</v>
      </c>
      <c r="C23" s="113">
        <v>1.23</v>
      </c>
      <c r="D23" s="113">
        <v>0.49</v>
      </c>
      <c r="E23" s="113">
        <v>48501303.810000002</v>
      </c>
      <c r="F23" s="83">
        <v>0</v>
      </c>
      <c r="G23" s="83">
        <v>1</v>
      </c>
      <c r="H23" s="83">
        <v>0</v>
      </c>
      <c r="I23" s="26" t="str">
        <f t="shared" si="0"/>
        <v xml:space="preserve">            ОВДП (18 - місячні); 13,932%; 1,23р.</v>
      </c>
      <c r="J23" s="194">
        <f t="shared" si="1"/>
        <v>48501303.810000002</v>
      </c>
      <c r="K23" s="48"/>
      <c r="L23" s="48"/>
      <c r="M23" s="48"/>
      <c r="N23" s="48"/>
      <c r="O23" s="48"/>
      <c r="P23" s="48"/>
      <c r="Q23" s="48"/>
      <c r="R23" s="48"/>
    </row>
    <row r="24" spans="1:18" ht="15.75" x14ac:dyDescent="0.25">
      <c r="A24" s="83" t="s">
        <v>193</v>
      </c>
      <c r="B24" s="113">
        <v>8.17</v>
      </c>
      <c r="C24" s="113">
        <v>17.850000000000001</v>
      </c>
      <c r="D24" s="113">
        <v>11.78</v>
      </c>
      <c r="E24" s="113">
        <v>12097744</v>
      </c>
      <c r="F24" s="83">
        <v>0</v>
      </c>
      <c r="G24" s="83">
        <v>1</v>
      </c>
      <c r="H24" s="83">
        <v>0</v>
      </c>
      <c r="I24" s="26" t="str">
        <f t="shared" si="0"/>
        <v xml:space="preserve">            ОВДП (18 - річні); 8,17%; 17,85р.</v>
      </c>
      <c r="J24" s="194">
        <f t="shared" si="1"/>
        <v>12097744</v>
      </c>
      <c r="K24" s="48"/>
      <c r="L24" s="48"/>
      <c r="M24" s="48"/>
      <c r="N24" s="48"/>
      <c r="O24" s="48"/>
      <c r="P24" s="48"/>
      <c r="Q24" s="48"/>
      <c r="R24" s="48"/>
    </row>
    <row r="25" spans="1:18" ht="15.75" x14ac:dyDescent="0.25">
      <c r="A25" s="14" t="s">
        <v>184</v>
      </c>
      <c r="B25" s="44">
        <v>9.3000000000000007</v>
      </c>
      <c r="C25" s="44">
        <v>18.850000000000001</v>
      </c>
      <c r="D25" s="44">
        <v>12.78</v>
      </c>
      <c r="E25" s="44">
        <v>12097744</v>
      </c>
      <c r="F25" s="83">
        <v>0</v>
      </c>
      <c r="G25" s="83">
        <v>1</v>
      </c>
      <c r="H25" s="83">
        <v>0</v>
      </c>
      <c r="I25" s="26" t="str">
        <f t="shared" si="0"/>
        <v xml:space="preserve">            ОВДП (19 - річні); 9,3%; 18,85р.</v>
      </c>
      <c r="J25" s="194">
        <f t="shared" si="1"/>
        <v>12097744</v>
      </c>
      <c r="K25" s="48"/>
      <c r="L25" s="48"/>
      <c r="M25" s="48"/>
      <c r="N25" s="48"/>
      <c r="O25" s="48"/>
      <c r="P25" s="48"/>
      <c r="Q25" s="48"/>
      <c r="R25" s="48"/>
    </row>
    <row r="26" spans="1:18" ht="15.75" x14ac:dyDescent="0.25">
      <c r="A26" s="14" t="s">
        <v>197</v>
      </c>
      <c r="B26" s="44">
        <v>18.620999999999999</v>
      </c>
      <c r="C26" s="44">
        <v>1.72</v>
      </c>
      <c r="D26" s="44">
        <v>1.4</v>
      </c>
      <c r="E26" s="44">
        <v>165159159</v>
      </c>
      <c r="F26" s="83">
        <v>0</v>
      </c>
      <c r="G26" s="83">
        <v>1</v>
      </c>
      <c r="H26" s="83">
        <v>0</v>
      </c>
      <c r="I26" s="26" t="str">
        <f t="shared" si="0"/>
        <v xml:space="preserve">            ОВДП (2 - річні); 18,621%; 1,72р.</v>
      </c>
      <c r="J26" s="194">
        <f t="shared" si="1"/>
        <v>165159159</v>
      </c>
      <c r="K26" s="48"/>
      <c r="L26" s="48"/>
      <c r="M26" s="48"/>
      <c r="N26" s="48"/>
      <c r="O26" s="48"/>
      <c r="P26" s="48"/>
      <c r="Q26" s="48"/>
      <c r="R26" s="48"/>
    </row>
    <row r="27" spans="1:18" ht="15.75" x14ac:dyDescent="0.25">
      <c r="A27" s="83" t="s">
        <v>139</v>
      </c>
      <c r="B27" s="113">
        <v>9.3000000000000007</v>
      </c>
      <c r="C27" s="113">
        <v>19.850000000000001</v>
      </c>
      <c r="D27" s="113">
        <v>13.78</v>
      </c>
      <c r="E27" s="113">
        <v>12097744</v>
      </c>
      <c r="F27" s="83">
        <v>0</v>
      </c>
      <c r="G27" s="83">
        <v>1</v>
      </c>
      <c r="H27" s="83">
        <v>0</v>
      </c>
      <c r="I27" s="26" t="str">
        <f t="shared" si="0"/>
        <v xml:space="preserve">            ОВДП (20 - річні); 9,3%; 19,85р.</v>
      </c>
      <c r="J27" s="194">
        <f t="shared" si="1"/>
        <v>12097744</v>
      </c>
      <c r="K27" s="48"/>
      <c r="L27" s="48"/>
      <c r="M27" s="48"/>
      <c r="N27" s="48"/>
      <c r="O27" s="48"/>
      <c r="P27" s="48"/>
      <c r="Q27" s="48"/>
      <c r="R27" s="48"/>
    </row>
    <row r="28" spans="1:18" ht="15.75" x14ac:dyDescent="0.25">
      <c r="A28" s="83" t="s">
        <v>201</v>
      </c>
      <c r="B28" s="113">
        <v>9.3000000000000007</v>
      </c>
      <c r="C28" s="113">
        <v>20.85</v>
      </c>
      <c r="D28" s="113">
        <v>14.78</v>
      </c>
      <c r="E28" s="113">
        <v>12097744</v>
      </c>
      <c r="F28" s="83">
        <v>0</v>
      </c>
      <c r="G28" s="83">
        <v>1</v>
      </c>
      <c r="H28" s="83">
        <v>0</v>
      </c>
      <c r="I28" s="26" t="str">
        <f t="shared" si="0"/>
        <v xml:space="preserve">            ОВДП (21 - річні); 9,3%; 20,85р.</v>
      </c>
      <c r="J28" s="194">
        <f t="shared" si="1"/>
        <v>12097744</v>
      </c>
      <c r="K28" s="48"/>
      <c r="L28" s="48"/>
      <c r="M28" s="48"/>
      <c r="N28" s="48"/>
      <c r="O28" s="48"/>
      <c r="P28" s="48"/>
      <c r="Q28" s="48"/>
      <c r="R28" s="48"/>
    </row>
    <row r="29" spans="1:18" ht="15.75" x14ac:dyDescent="0.25">
      <c r="A29" s="83" t="s">
        <v>36</v>
      </c>
      <c r="B29" s="113">
        <v>9.3000000000000007</v>
      </c>
      <c r="C29" s="113">
        <v>21.85</v>
      </c>
      <c r="D29" s="113">
        <v>15.78</v>
      </c>
      <c r="E29" s="113">
        <v>12097744</v>
      </c>
      <c r="F29" s="83">
        <v>0</v>
      </c>
      <c r="G29" s="83">
        <v>1</v>
      </c>
      <c r="H29" s="83">
        <v>0</v>
      </c>
      <c r="I29" s="26" t="str">
        <f t="shared" si="0"/>
        <v xml:space="preserve">            ОВДП (22 - річні); 9,3%; 21,85р.</v>
      </c>
      <c r="J29" s="194">
        <f t="shared" si="1"/>
        <v>12097744</v>
      </c>
      <c r="K29" s="48"/>
      <c r="L29" s="48"/>
      <c r="M29" s="48"/>
      <c r="N29" s="48"/>
      <c r="O29" s="48"/>
      <c r="P29" s="48"/>
      <c r="Q29" s="48"/>
      <c r="R29" s="48"/>
    </row>
    <row r="30" spans="1:18" ht="15.75" x14ac:dyDescent="0.25">
      <c r="A30" s="83" t="s">
        <v>84</v>
      </c>
      <c r="B30" s="113">
        <v>9.3000000000000007</v>
      </c>
      <c r="C30" s="113">
        <v>22.85</v>
      </c>
      <c r="D30" s="113">
        <v>16.78</v>
      </c>
      <c r="E30" s="113">
        <v>12097744</v>
      </c>
      <c r="F30" s="83">
        <v>0</v>
      </c>
      <c r="G30" s="83">
        <v>1</v>
      </c>
      <c r="H30" s="83">
        <v>0</v>
      </c>
      <c r="I30" s="26" t="str">
        <f t="shared" si="0"/>
        <v xml:space="preserve">            ОВДП (23 - річні); 9,3%; 22,85р.</v>
      </c>
      <c r="J30" s="194">
        <f t="shared" si="1"/>
        <v>12097744</v>
      </c>
      <c r="K30" s="48"/>
      <c r="L30" s="48"/>
      <c r="M30" s="48"/>
      <c r="N30" s="48"/>
      <c r="O30" s="48"/>
      <c r="P30" s="48"/>
      <c r="Q30" s="48"/>
      <c r="R30" s="48"/>
    </row>
    <row r="31" spans="1:18" ht="15.75" x14ac:dyDescent="0.25">
      <c r="A31" s="83" t="s">
        <v>134</v>
      </c>
      <c r="B31" s="113">
        <v>9.3000000000000007</v>
      </c>
      <c r="C31" s="113">
        <v>23.85</v>
      </c>
      <c r="D31" s="113">
        <v>17.78</v>
      </c>
      <c r="E31" s="113">
        <v>12097744</v>
      </c>
      <c r="F31" s="83">
        <v>0</v>
      </c>
      <c r="G31" s="83">
        <v>1</v>
      </c>
      <c r="H31" s="83">
        <v>0</v>
      </c>
      <c r="I31" s="26" t="str">
        <f t="shared" si="0"/>
        <v xml:space="preserve">            ОВДП (24 - річні); 9,3%; 23,85р.</v>
      </c>
      <c r="J31" s="194">
        <f t="shared" si="1"/>
        <v>12097744</v>
      </c>
      <c r="K31" s="48"/>
      <c r="L31" s="48"/>
      <c r="M31" s="48"/>
      <c r="N31" s="48"/>
      <c r="O31" s="48"/>
      <c r="P31" s="48"/>
      <c r="Q31" s="48"/>
      <c r="R31" s="48"/>
    </row>
    <row r="32" spans="1:18" ht="15.75" x14ac:dyDescent="0.25">
      <c r="A32" s="83" t="s">
        <v>195</v>
      </c>
      <c r="B32" s="113">
        <v>9.3000000000000007</v>
      </c>
      <c r="C32" s="113">
        <v>24.85</v>
      </c>
      <c r="D32" s="113">
        <v>18.78</v>
      </c>
      <c r="E32" s="113">
        <v>12097744</v>
      </c>
      <c r="F32" s="83">
        <v>0</v>
      </c>
      <c r="G32" s="83">
        <v>1</v>
      </c>
      <c r="H32" s="83">
        <v>0</v>
      </c>
      <c r="I32" s="26" t="str">
        <f t="shared" si="0"/>
        <v xml:space="preserve">            ОВДП (25 - річні); 9,3%; 24,85р.</v>
      </c>
      <c r="J32" s="194">
        <f t="shared" si="1"/>
        <v>12097744</v>
      </c>
      <c r="K32" s="48"/>
      <c r="L32" s="48"/>
      <c r="M32" s="48"/>
      <c r="N32" s="48"/>
      <c r="O32" s="48"/>
      <c r="P32" s="48"/>
      <c r="Q32" s="48"/>
      <c r="R32" s="48"/>
    </row>
    <row r="33" spans="1:18" ht="15.75" x14ac:dyDescent="0.25">
      <c r="A33" s="83" t="s">
        <v>29</v>
      </c>
      <c r="B33" s="113">
        <v>9.3000000000000007</v>
      </c>
      <c r="C33" s="113">
        <v>25.85</v>
      </c>
      <c r="D33" s="113">
        <v>19.78</v>
      </c>
      <c r="E33" s="113">
        <v>12097744</v>
      </c>
      <c r="F33" s="83">
        <v>0</v>
      </c>
      <c r="G33" s="83">
        <v>1</v>
      </c>
      <c r="H33" s="83">
        <v>0</v>
      </c>
      <c r="I33" s="26" t="str">
        <f t="shared" si="0"/>
        <v xml:space="preserve">            ОВДП (26 - річні); 9,3%; 25,85р.</v>
      </c>
      <c r="J33" s="194">
        <f t="shared" si="1"/>
        <v>12097744</v>
      </c>
      <c r="K33" s="48"/>
      <c r="L33" s="48"/>
      <c r="M33" s="48"/>
      <c r="N33" s="48"/>
      <c r="O33" s="48"/>
      <c r="P33" s="48"/>
      <c r="Q33" s="48"/>
      <c r="R33" s="48"/>
    </row>
    <row r="34" spans="1:18" ht="15.75" x14ac:dyDescent="0.25">
      <c r="A34" s="83" t="s">
        <v>76</v>
      </c>
      <c r="B34" s="113">
        <v>9.3000000000000007</v>
      </c>
      <c r="C34" s="113">
        <v>26.85</v>
      </c>
      <c r="D34" s="113">
        <v>20.78</v>
      </c>
      <c r="E34" s="113">
        <v>12097744</v>
      </c>
      <c r="F34" s="83">
        <v>0</v>
      </c>
      <c r="G34" s="83">
        <v>1</v>
      </c>
      <c r="H34" s="83">
        <v>0</v>
      </c>
      <c r="I34" s="26" t="str">
        <f t="shared" si="0"/>
        <v xml:space="preserve">            ОВДП (27 - річні); 9,3%; 26,85р.</v>
      </c>
      <c r="J34" s="194">
        <f t="shared" si="1"/>
        <v>12097744</v>
      </c>
      <c r="K34" s="48"/>
      <c r="L34" s="48"/>
      <c r="M34" s="48"/>
      <c r="N34" s="48"/>
      <c r="O34" s="48"/>
      <c r="P34" s="48"/>
      <c r="Q34" s="48"/>
      <c r="R34" s="48"/>
    </row>
    <row r="35" spans="1:18" ht="15.75" x14ac:dyDescent="0.25">
      <c r="A35" s="83" t="s">
        <v>127</v>
      </c>
      <c r="B35" s="113">
        <v>9.3000000000000007</v>
      </c>
      <c r="C35" s="113">
        <v>27.85</v>
      </c>
      <c r="D35" s="113">
        <v>21.78</v>
      </c>
      <c r="E35" s="113">
        <v>12097744</v>
      </c>
      <c r="F35" s="83">
        <v>0</v>
      </c>
      <c r="G35" s="83">
        <v>1</v>
      </c>
      <c r="H35" s="83">
        <v>0</v>
      </c>
      <c r="I35" s="26" t="str">
        <f t="shared" si="0"/>
        <v xml:space="preserve">            ОВДП (28 - річні); 9,3%; 27,85р.</v>
      </c>
      <c r="J35" s="194">
        <f t="shared" si="1"/>
        <v>12097744</v>
      </c>
      <c r="K35" s="48"/>
      <c r="L35" s="48"/>
      <c r="M35" s="48"/>
      <c r="N35" s="48"/>
      <c r="O35" s="48"/>
      <c r="P35" s="48"/>
      <c r="Q35" s="48"/>
      <c r="R35" s="48"/>
    </row>
    <row r="36" spans="1:18" ht="15.75" x14ac:dyDescent="0.25">
      <c r="A36" s="83" t="s">
        <v>190</v>
      </c>
      <c r="B36" s="113">
        <v>9.3000000000000007</v>
      </c>
      <c r="C36" s="113">
        <v>28.85</v>
      </c>
      <c r="D36" s="113">
        <v>22.78</v>
      </c>
      <c r="E36" s="113">
        <v>12097744</v>
      </c>
      <c r="F36" s="83">
        <v>0</v>
      </c>
      <c r="G36" s="83">
        <v>1</v>
      </c>
      <c r="H36" s="83">
        <v>0</v>
      </c>
      <c r="I36" s="26" t="str">
        <f t="shared" si="0"/>
        <v xml:space="preserve">            ОВДП (29 - річні); 9,3%; 28,85р.</v>
      </c>
      <c r="J36" s="194">
        <f t="shared" si="1"/>
        <v>12097744</v>
      </c>
      <c r="K36" s="48"/>
      <c r="L36" s="48"/>
      <c r="M36" s="48"/>
      <c r="N36" s="48"/>
      <c r="O36" s="48"/>
      <c r="P36" s="48"/>
      <c r="Q36" s="48"/>
      <c r="R36" s="48"/>
    </row>
    <row r="37" spans="1:18" ht="15.75" x14ac:dyDescent="0.25">
      <c r="A37" s="83" t="s">
        <v>11</v>
      </c>
      <c r="B37" s="113">
        <v>0</v>
      </c>
      <c r="C37" s="113">
        <v>0</v>
      </c>
      <c r="D37" s="113">
        <v>0</v>
      </c>
      <c r="E37" s="113">
        <v>0</v>
      </c>
      <c r="F37" s="83">
        <v>0</v>
      </c>
      <c r="G37" s="83">
        <v>1</v>
      </c>
      <c r="H37" s="83">
        <v>0</v>
      </c>
      <c r="I37" s="26" t="str">
        <f t="shared" si="0"/>
        <v xml:space="preserve">            ОВДП (3 - місячні); 0%; 0р.</v>
      </c>
      <c r="J37" s="194">
        <f t="shared" si="1"/>
        <v>0</v>
      </c>
      <c r="K37" s="48"/>
      <c r="L37" s="48"/>
      <c r="M37" s="48"/>
      <c r="N37" s="48"/>
      <c r="O37" s="48"/>
      <c r="P37" s="48"/>
      <c r="Q37" s="48"/>
      <c r="R37" s="48"/>
    </row>
    <row r="38" spans="1:18" ht="15.75" x14ac:dyDescent="0.25">
      <c r="A38" s="83" t="s">
        <v>31</v>
      </c>
      <c r="B38" s="113">
        <v>16.626000000000001</v>
      </c>
      <c r="C38" s="113">
        <v>2.2000000000000002</v>
      </c>
      <c r="D38" s="113">
        <v>1.91</v>
      </c>
      <c r="E38" s="113">
        <v>119487045</v>
      </c>
      <c r="F38" s="83">
        <v>0</v>
      </c>
      <c r="G38" s="83">
        <v>1</v>
      </c>
      <c r="H38" s="83">
        <v>0</v>
      </c>
      <c r="I38" s="26" t="str">
        <f t="shared" si="0"/>
        <v xml:space="preserve">            ОВДП (3 - річні); 16,626%; 2,2р.</v>
      </c>
      <c r="J38" s="194">
        <f t="shared" si="1"/>
        <v>119487045</v>
      </c>
      <c r="K38" s="48"/>
      <c r="L38" s="48"/>
      <c r="M38" s="48"/>
      <c r="N38" s="48"/>
      <c r="O38" s="48"/>
      <c r="P38" s="48"/>
      <c r="Q38" s="48"/>
      <c r="R38" s="48"/>
    </row>
    <row r="39" spans="1:18" ht="15.75" x14ac:dyDescent="0.25">
      <c r="A39" s="83" t="s">
        <v>144</v>
      </c>
      <c r="B39" s="113">
        <v>16.649999999999999</v>
      </c>
      <c r="C39" s="113">
        <v>18.600000000000001</v>
      </c>
      <c r="D39" s="113">
        <v>17.16</v>
      </c>
      <c r="E39" s="113">
        <v>262097751</v>
      </c>
      <c r="F39" s="83">
        <v>0</v>
      </c>
      <c r="G39" s="83">
        <v>1</v>
      </c>
      <c r="H39" s="83">
        <v>0</v>
      </c>
      <c r="I39" s="26" t="str">
        <f t="shared" si="0"/>
        <v xml:space="preserve">            ОВДП (30 - річні); 16,65%; 18,6р.</v>
      </c>
      <c r="J39" s="194">
        <f t="shared" si="1"/>
        <v>262097751</v>
      </c>
      <c r="K39" s="48"/>
      <c r="L39" s="48"/>
      <c r="M39" s="48"/>
      <c r="N39" s="48"/>
      <c r="O39" s="48"/>
      <c r="P39" s="48"/>
      <c r="Q39" s="48"/>
      <c r="R39" s="48"/>
    </row>
    <row r="40" spans="1:18" ht="15.75" x14ac:dyDescent="0.25">
      <c r="A40" s="83" t="s">
        <v>82</v>
      </c>
      <c r="B40" s="113">
        <v>10.667999999999999</v>
      </c>
      <c r="C40" s="113">
        <v>2.81</v>
      </c>
      <c r="D40" s="113">
        <v>0.36</v>
      </c>
      <c r="E40" s="113">
        <v>37788384</v>
      </c>
      <c r="F40" s="83">
        <v>0</v>
      </c>
      <c r="G40" s="83">
        <v>1</v>
      </c>
      <c r="H40" s="83">
        <v>0</v>
      </c>
      <c r="I40" s="26" t="str">
        <f t="shared" si="0"/>
        <v xml:space="preserve">            ОВДП (4 - річні); 10,668%; 2,81р.</v>
      </c>
      <c r="J40" s="194">
        <f t="shared" si="1"/>
        <v>37788384</v>
      </c>
      <c r="K40" s="48"/>
      <c r="L40" s="48"/>
      <c r="M40" s="48"/>
      <c r="N40" s="48"/>
      <c r="O40" s="48"/>
      <c r="P40" s="48"/>
      <c r="Q40" s="48"/>
      <c r="R40" s="48"/>
    </row>
    <row r="41" spans="1:18" ht="15.75" x14ac:dyDescent="0.25">
      <c r="A41" s="83" t="s">
        <v>130</v>
      </c>
      <c r="B41" s="113">
        <v>17.619</v>
      </c>
      <c r="C41" s="113">
        <v>3.34</v>
      </c>
      <c r="D41" s="113">
        <v>3.71</v>
      </c>
      <c r="E41" s="113">
        <v>41069236</v>
      </c>
      <c r="F41" s="83">
        <v>0</v>
      </c>
      <c r="G41" s="83">
        <v>1</v>
      </c>
      <c r="H41" s="83">
        <v>0</v>
      </c>
      <c r="I41" s="26" t="str">
        <f t="shared" si="0"/>
        <v xml:space="preserve">            ОВДП (5 - річні); 17,619%; 3,34р.</v>
      </c>
      <c r="J41" s="194">
        <f t="shared" si="1"/>
        <v>41069236</v>
      </c>
      <c r="K41" s="48"/>
      <c r="L41" s="48"/>
      <c r="M41" s="48"/>
      <c r="N41" s="48"/>
      <c r="O41" s="48"/>
      <c r="P41" s="48"/>
      <c r="Q41" s="48"/>
      <c r="R41" s="48"/>
    </row>
    <row r="42" spans="1:18" ht="15.75" x14ac:dyDescent="0.25">
      <c r="A42" s="83" t="s">
        <v>40</v>
      </c>
      <c r="B42" s="113">
        <v>0</v>
      </c>
      <c r="C42" s="113">
        <v>0</v>
      </c>
      <c r="D42" s="113">
        <v>0</v>
      </c>
      <c r="E42" s="113">
        <v>0</v>
      </c>
      <c r="F42" s="83">
        <v>0</v>
      </c>
      <c r="G42" s="83">
        <v>1</v>
      </c>
      <c r="H42" s="83">
        <v>0</v>
      </c>
      <c r="I42" s="26" t="str">
        <f t="shared" si="0"/>
        <v xml:space="preserve">            ОВДП (6 - місячні); 0%; 0р.</v>
      </c>
      <c r="J42" s="194">
        <f t="shared" si="1"/>
        <v>0</v>
      </c>
      <c r="K42" s="48"/>
      <c r="L42" s="48"/>
      <c r="M42" s="48"/>
      <c r="N42" s="48"/>
      <c r="O42" s="48"/>
      <c r="P42" s="48"/>
      <c r="Q42" s="48"/>
      <c r="R42" s="48"/>
    </row>
    <row r="43" spans="1:18" ht="15.75" x14ac:dyDescent="0.25">
      <c r="A43" s="83" t="s">
        <v>122</v>
      </c>
      <c r="B43" s="113">
        <v>15.84</v>
      </c>
      <c r="C43" s="113">
        <v>5.39</v>
      </c>
      <c r="D43" s="113">
        <v>1.32</v>
      </c>
      <c r="E43" s="113">
        <v>41080407</v>
      </c>
      <c r="F43" s="83">
        <v>0</v>
      </c>
      <c r="G43" s="83">
        <v>1</v>
      </c>
      <c r="H43" s="83">
        <v>0</v>
      </c>
      <c r="I43" s="26" t="str">
        <f t="shared" si="0"/>
        <v xml:space="preserve">            ОВДП (6 - річні); 15,84%; 5,39р.</v>
      </c>
      <c r="J43" s="194">
        <f t="shared" si="1"/>
        <v>41080407</v>
      </c>
      <c r="K43" s="48"/>
      <c r="L43" s="48"/>
      <c r="M43" s="48"/>
      <c r="N43" s="48"/>
      <c r="O43" s="48"/>
      <c r="P43" s="48"/>
      <c r="Q43" s="48"/>
      <c r="R43" s="48"/>
    </row>
    <row r="44" spans="1:18" ht="15.75" x14ac:dyDescent="0.25">
      <c r="A44" s="83" t="s">
        <v>183</v>
      </c>
      <c r="B44" s="113">
        <v>10.002000000000001</v>
      </c>
      <c r="C44" s="113">
        <v>5.23</v>
      </c>
      <c r="D44" s="113">
        <v>3.29</v>
      </c>
      <c r="E44" s="113">
        <v>17781691</v>
      </c>
      <c r="F44" s="83">
        <v>0</v>
      </c>
      <c r="G44" s="83">
        <v>1</v>
      </c>
      <c r="H44" s="83">
        <v>0</v>
      </c>
      <c r="I44" s="26" t="str">
        <f t="shared" si="0"/>
        <v xml:space="preserve">            ОВДП (7 - річні); 10,002%; 5,23р.</v>
      </c>
      <c r="J44" s="194">
        <f t="shared" si="1"/>
        <v>17781691</v>
      </c>
      <c r="K44" s="48"/>
      <c r="L44" s="48"/>
      <c r="M44" s="48"/>
      <c r="N44" s="48"/>
      <c r="O44" s="48"/>
      <c r="P44" s="48"/>
      <c r="Q44" s="48"/>
      <c r="R44" s="48"/>
    </row>
    <row r="45" spans="1:18" ht="15.75" x14ac:dyDescent="0.25">
      <c r="A45" s="83" t="s">
        <v>21</v>
      </c>
      <c r="B45" s="113">
        <v>11.29</v>
      </c>
      <c r="C45" s="113">
        <v>8.17</v>
      </c>
      <c r="D45" s="113">
        <v>2.0299999999999998</v>
      </c>
      <c r="E45" s="113">
        <v>2500000</v>
      </c>
      <c r="F45" s="83">
        <v>0</v>
      </c>
      <c r="G45" s="83">
        <v>1</v>
      </c>
      <c r="H45" s="83">
        <v>0</v>
      </c>
      <c r="I45" s="26" t="str">
        <f t="shared" si="0"/>
        <v xml:space="preserve">            ОВДП (8 - річні); 11,29%; 8,17р.</v>
      </c>
      <c r="J45" s="194">
        <f t="shared" si="1"/>
        <v>2500000</v>
      </c>
      <c r="K45" s="48"/>
      <c r="L45" s="48"/>
      <c r="M45" s="48"/>
      <c r="N45" s="48"/>
      <c r="O45" s="48"/>
      <c r="P45" s="48"/>
      <c r="Q45" s="48"/>
      <c r="R45" s="48"/>
    </row>
    <row r="46" spans="1:18" ht="15.75" x14ac:dyDescent="0.25">
      <c r="A46" s="83" t="s">
        <v>128</v>
      </c>
      <c r="B46" s="113">
        <v>0</v>
      </c>
      <c r="C46" s="113">
        <v>0.62</v>
      </c>
      <c r="D46" s="113">
        <v>0.32</v>
      </c>
      <c r="E46" s="113">
        <v>28729905.02</v>
      </c>
      <c r="F46" s="83">
        <v>0</v>
      </c>
      <c r="G46" s="83">
        <v>1</v>
      </c>
      <c r="H46" s="83">
        <v>0</v>
      </c>
      <c r="I46" s="26" t="str">
        <f t="shared" si="0"/>
        <v xml:space="preserve">            ОВДП (9 - місячні); 0%; 0,62р.</v>
      </c>
      <c r="J46" s="194">
        <f t="shared" si="1"/>
        <v>28729905.02</v>
      </c>
      <c r="K46" s="48"/>
      <c r="L46" s="48"/>
      <c r="M46" s="48"/>
      <c r="N46" s="48"/>
      <c r="O46" s="48"/>
      <c r="P46" s="48"/>
      <c r="Q46" s="48"/>
      <c r="R46" s="48"/>
    </row>
    <row r="47" spans="1:18" ht="15.75" x14ac:dyDescent="0.25">
      <c r="A47" s="83" t="s">
        <v>67</v>
      </c>
      <c r="B47" s="113">
        <v>11.683</v>
      </c>
      <c r="C47" s="113">
        <v>9.2899999999999991</v>
      </c>
      <c r="D47" s="113">
        <v>1.65</v>
      </c>
      <c r="E47" s="113">
        <v>13000000</v>
      </c>
      <c r="F47" s="83">
        <v>0</v>
      </c>
      <c r="G47" s="83">
        <v>1</v>
      </c>
      <c r="H47" s="83">
        <v>0</v>
      </c>
      <c r="I47" s="26" t="str">
        <f t="shared" si="0"/>
        <v xml:space="preserve">            ОВДП (9 - річні); 11,683%; 9,29р.</v>
      </c>
      <c r="J47" s="194">
        <f t="shared" si="1"/>
        <v>13000000</v>
      </c>
      <c r="K47" s="48"/>
      <c r="L47" s="48"/>
      <c r="M47" s="48"/>
      <c r="N47" s="48"/>
      <c r="O47" s="48"/>
      <c r="P47" s="48"/>
      <c r="Q47" s="48"/>
      <c r="R47" s="48"/>
    </row>
    <row r="48" spans="1:18" ht="15.75" x14ac:dyDescent="0.25">
      <c r="A48" s="83" t="s">
        <v>56</v>
      </c>
      <c r="B48" s="113">
        <v>3.2280000000000002</v>
      </c>
      <c r="C48" s="113">
        <v>14.68</v>
      </c>
      <c r="D48" s="113">
        <v>10.85</v>
      </c>
      <c r="E48" s="113">
        <v>2857188043.3400002</v>
      </c>
      <c r="F48" s="83">
        <v>1</v>
      </c>
      <c r="G48" s="83">
        <v>0</v>
      </c>
      <c r="H48" s="83">
        <v>0</v>
      </c>
      <c r="I48" s="26" t="str">
        <f t="shared" si="0"/>
        <v xml:space="preserve">      Державний зовнішній борг; 3,228%; 14,68р.</v>
      </c>
      <c r="J48" s="194">
        <f t="shared" si="1"/>
        <v>2857188043.3400002</v>
      </c>
      <c r="K48" s="48"/>
      <c r="L48" s="48"/>
      <c r="M48" s="48"/>
      <c r="N48" s="48"/>
      <c r="O48" s="48"/>
      <c r="P48" s="48"/>
      <c r="Q48" s="48"/>
      <c r="R48" s="48"/>
    </row>
    <row r="49" spans="1:18" ht="15.75" x14ac:dyDescent="0.25">
      <c r="A49" s="83" t="s">
        <v>208</v>
      </c>
      <c r="B49" s="113">
        <v>7.4790000000000001</v>
      </c>
      <c r="C49" s="113">
        <v>12.13</v>
      </c>
      <c r="D49" s="113">
        <v>6.3</v>
      </c>
      <c r="E49" s="113">
        <v>715008911.61000001</v>
      </c>
      <c r="F49" s="83">
        <v>0</v>
      </c>
      <c r="G49" s="83">
        <v>0</v>
      </c>
      <c r="H49" s="83">
        <v>0</v>
      </c>
      <c r="I49" s="26" t="str">
        <f t="shared" si="0"/>
        <v xml:space="preserve">         в т.ч. ОЗДП; 7,479%; 12,13р.</v>
      </c>
      <c r="J49" s="194">
        <f t="shared" si="1"/>
        <v>715008911.61000001</v>
      </c>
      <c r="K49" s="48"/>
      <c r="L49" s="48"/>
      <c r="M49" s="48"/>
      <c r="N49" s="48"/>
      <c r="O49" s="48"/>
      <c r="P49" s="48"/>
      <c r="Q49" s="48"/>
      <c r="R49" s="48"/>
    </row>
    <row r="50" spans="1:18" ht="15.75" x14ac:dyDescent="0.25">
      <c r="A50" s="83" t="s">
        <v>62</v>
      </c>
      <c r="B50" s="113">
        <v>6.835</v>
      </c>
      <c r="C50" s="113">
        <v>9.08</v>
      </c>
      <c r="D50" s="113">
        <v>4.0999999999999996</v>
      </c>
      <c r="E50" s="113">
        <v>317688027.82999998</v>
      </c>
      <c r="F50" s="83">
        <v>0</v>
      </c>
      <c r="G50" s="83">
        <v>0</v>
      </c>
      <c r="H50" s="83">
        <v>2</v>
      </c>
      <c r="I50" s="26" t="str">
        <f t="shared" si="0"/>
        <v xml:space="preserve">   Гарантований борг; 6,835%; 9,08р.</v>
      </c>
      <c r="J50" s="194">
        <f t="shared" si="1"/>
        <v>317688027.82999998</v>
      </c>
      <c r="K50" s="48"/>
      <c r="L50" s="48"/>
      <c r="M50" s="48"/>
      <c r="N50" s="48"/>
      <c r="O50" s="48"/>
      <c r="P50" s="48"/>
      <c r="Q50" s="48"/>
      <c r="R50" s="48"/>
    </row>
    <row r="51" spans="1:18" ht="15.75" x14ac:dyDescent="0.25">
      <c r="A51" s="83" t="s">
        <v>32</v>
      </c>
      <c r="B51" s="113">
        <v>8.6280000000000001</v>
      </c>
      <c r="C51" s="113">
        <v>5.46</v>
      </c>
      <c r="D51" s="113">
        <v>4.6399999999999997</v>
      </c>
      <c r="E51" s="113">
        <v>70968341.769999996</v>
      </c>
      <c r="F51" s="83">
        <v>1</v>
      </c>
      <c r="G51" s="83">
        <v>0</v>
      </c>
      <c r="H51" s="83">
        <v>0</v>
      </c>
      <c r="I51" s="26" t="str">
        <f t="shared" si="0"/>
        <v xml:space="preserve">      Гарантований внутрішній борг; 8,628%; 5,46р.</v>
      </c>
      <c r="J51" s="194">
        <f t="shared" si="1"/>
        <v>70968341.769999996</v>
      </c>
      <c r="K51" s="48"/>
      <c r="L51" s="48"/>
      <c r="M51" s="48"/>
      <c r="N51" s="48"/>
      <c r="O51" s="48"/>
      <c r="P51" s="48"/>
      <c r="Q51" s="48"/>
      <c r="R51" s="48"/>
    </row>
    <row r="52" spans="1:18" ht="15.75" x14ac:dyDescent="0.25">
      <c r="A52" s="83" t="s">
        <v>115</v>
      </c>
      <c r="B52" s="113">
        <v>9.42</v>
      </c>
      <c r="C52" s="113">
        <v>4.33</v>
      </c>
      <c r="D52" s="113">
        <v>2.4900000000000002</v>
      </c>
      <c r="E52" s="113">
        <v>8975011.5999999996</v>
      </c>
      <c r="F52" s="83">
        <v>0</v>
      </c>
      <c r="G52" s="83">
        <v>0</v>
      </c>
      <c r="H52" s="83">
        <v>0</v>
      </c>
      <c r="I52" s="26" t="str">
        <f t="shared" si="0"/>
        <v xml:space="preserve">         в т.ч. Облігації; 9,42%; 4,33р.</v>
      </c>
      <c r="J52" s="194">
        <f t="shared" si="1"/>
        <v>8975011.5999999996</v>
      </c>
      <c r="K52" s="48"/>
      <c r="L52" s="48"/>
      <c r="M52" s="48"/>
      <c r="N52" s="48"/>
      <c r="O52" s="48"/>
      <c r="P52" s="48"/>
      <c r="Q52" s="48"/>
      <c r="R52" s="48"/>
    </row>
    <row r="53" spans="1:18" ht="15.75" x14ac:dyDescent="0.25">
      <c r="A53" s="83" t="s">
        <v>73</v>
      </c>
      <c r="B53" s="113">
        <v>6.32</v>
      </c>
      <c r="C53" s="113">
        <v>10.83</v>
      </c>
      <c r="D53" s="113">
        <v>3.94</v>
      </c>
      <c r="E53" s="113">
        <v>246719686.06</v>
      </c>
      <c r="F53" s="83">
        <v>1</v>
      </c>
      <c r="G53" s="83">
        <v>0</v>
      </c>
      <c r="H53" s="83">
        <v>0</v>
      </c>
      <c r="I53" s="26" t="str">
        <f t="shared" si="0"/>
        <v xml:space="preserve">      Гарантований зовнішній борг; 6,32%; 10,83р.</v>
      </c>
      <c r="J53" s="194">
        <f t="shared" si="1"/>
        <v>246719686.06</v>
      </c>
      <c r="K53" s="48"/>
      <c r="L53" s="48"/>
      <c r="M53" s="48"/>
      <c r="N53" s="48"/>
      <c r="O53" s="48"/>
      <c r="P53" s="48"/>
      <c r="Q53" s="48"/>
      <c r="R53" s="48"/>
    </row>
    <row r="54" spans="1:18" ht="15.75" x14ac:dyDescent="0.25">
      <c r="A54" s="83" t="s">
        <v>208</v>
      </c>
      <c r="B54" s="113">
        <v>6.5880000000000001</v>
      </c>
      <c r="C54" s="113">
        <v>7.58</v>
      </c>
      <c r="D54" s="113">
        <v>5.43</v>
      </c>
      <c r="E54" s="113">
        <v>55542940</v>
      </c>
      <c r="F54" s="83">
        <v>0</v>
      </c>
      <c r="G54" s="83">
        <v>0</v>
      </c>
      <c r="H54" s="83">
        <v>0</v>
      </c>
      <c r="I54" s="26"/>
      <c r="J54" s="194">
        <f t="shared" si="1"/>
        <v>55542940</v>
      </c>
      <c r="K54" s="48"/>
      <c r="L54" s="48"/>
      <c r="M54" s="48"/>
      <c r="N54" s="48"/>
      <c r="O54" s="48"/>
      <c r="P54" s="48"/>
      <c r="Q54" s="48"/>
      <c r="R54" s="48"/>
    </row>
    <row r="55" spans="1:18" x14ac:dyDescent="0.2">
      <c r="B55" s="64"/>
      <c r="C55" s="64"/>
      <c r="D55" s="64"/>
      <c r="E55" s="64"/>
      <c r="F55" s="48"/>
      <c r="G55" s="48"/>
      <c r="H55" s="48"/>
      <c r="I55" s="26"/>
      <c r="J55" s="194">
        <f t="shared" si="1"/>
        <v>0</v>
      </c>
      <c r="K55" s="48"/>
      <c r="L55" s="48"/>
      <c r="M55" s="48"/>
      <c r="N55" s="48"/>
      <c r="O55" s="48"/>
      <c r="P55" s="48"/>
      <c r="Q55" s="48"/>
      <c r="R55" s="48"/>
    </row>
    <row r="56" spans="1:18" x14ac:dyDescent="0.2">
      <c r="B56" s="64"/>
      <c r="C56" s="64"/>
      <c r="D56" s="64"/>
      <c r="E56" s="64"/>
      <c r="F56" s="48"/>
      <c r="G56" s="48"/>
      <c r="H56" s="48"/>
      <c r="I56" s="26"/>
      <c r="J56" s="194">
        <f t="shared" si="1"/>
        <v>0</v>
      </c>
      <c r="K56" s="48"/>
      <c r="L56" s="48"/>
      <c r="M56" s="48"/>
      <c r="N56" s="48"/>
      <c r="O56" s="48"/>
      <c r="P56" s="48"/>
      <c r="Q56" s="48"/>
      <c r="R56" s="48"/>
    </row>
    <row r="57" spans="1:18" x14ac:dyDescent="0.2">
      <c r="B57" s="64"/>
      <c r="C57" s="64"/>
      <c r="D57" s="64"/>
      <c r="E57" s="64"/>
      <c r="F57" s="48"/>
      <c r="G57" s="48"/>
      <c r="H57" s="48"/>
      <c r="I57" s="26"/>
      <c r="J57" s="194">
        <f t="shared" si="1"/>
        <v>0</v>
      </c>
      <c r="K57" s="48"/>
      <c r="L57" s="48"/>
      <c r="M57" s="48"/>
      <c r="N57" s="48"/>
      <c r="O57" s="48"/>
      <c r="P57" s="48"/>
      <c r="Q57" s="48"/>
      <c r="R57" s="48"/>
    </row>
    <row r="58" spans="1:18" x14ac:dyDescent="0.2">
      <c r="B58" s="64"/>
      <c r="C58" s="64"/>
      <c r="D58" s="64"/>
      <c r="E58" s="64"/>
      <c r="F58" s="48"/>
      <c r="G58" s="48"/>
      <c r="H58" s="48"/>
      <c r="I58" s="26"/>
      <c r="J58" s="194">
        <f t="shared" si="1"/>
        <v>0</v>
      </c>
      <c r="K58" s="48"/>
      <c r="L58" s="48"/>
      <c r="M58" s="48"/>
      <c r="N58" s="48"/>
      <c r="O58" s="48"/>
      <c r="P58" s="48"/>
      <c r="Q58" s="48"/>
      <c r="R58" s="48"/>
    </row>
    <row r="59" spans="1:18" x14ac:dyDescent="0.2">
      <c r="B59" s="64"/>
      <c r="C59" s="64"/>
      <c r="D59" s="64"/>
      <c r="E59" s="64"/>
      <c r="F59" s="48"/>
      <c r="G59" s="48"/>
      <c r="H59" s="48"/>
      <c r="I59" s="26"/>
      <c r="J59" s="194">
        <f t="shared" si="1"/>
        <v>0</v>
      </c>
      <c r="K59" s="48"/>
      <c r="L59" s="48"/>
      <c r="M59" s="48"/>
      <c r="N59" s="48"/>
      <c r="O59" s="48"/>
      <c r="P59" s="48"/>
      <c r="Q59" s="48"/>
      <c r="R59" s="48"/>
    </row>
    <row r="60" spans="1:18" x14ac:dyDescent="0.2">
      <c r="B60" s="64"/>
      <c r="C60" s="64"/>
      <c r="D60" s="64"/>
      <c r="E60" s="64"/>
      <c r="F60" s="48"/>
      <c r="G60" s="48"/>
      <c r="H60" s="48"/>
      <c r="I60" s="26"/>
      <c r="J60" s="194">
        <f t="shared" si="1"/>
        <v>0</v>
      </c>
      <c r="K60" s="48"/>
      <c r="L60" s="48"/>
      <c r="M60" s="48"/>
      <c r="N60" s="48"/>
      <c r="O60" s="48"/>
      <c r="P60" s="48"/>
      <c r="Q60" s="48"/>
      <c r="R60" s="48"/>
    </row>
    <row r="61" spans="1:18" x14ac:dyDescent="0.2">
      <c r="B61" s="64"/>
      <c r="C61" s="64"/>
      <c r="D61" s="64"/>
      <c r="E61" s="64"/>
      <c r="F61" s="48"/>
      <c r="G61" s="48"/>
      <c r="H61" s="48"/>
      <c r="I61" s="26"/>
      <c r="J61" s="194">
        <f t="shared" si="1"/>
        <v>0</v>
      </c>
      <c r="K61" s="48"/>
      <c r="L61" s="48"/>
      <c r="M61" s="48"/>
      <c r="N61" s="48"/>
      <c r="O61" s="48"/>
      <c r="P61" s="48"/>
      <c r="Q61" s="48"/>
      <c r="R61" s="48"/>
    </row>
    <row r="62" spans="1:18" x14ac:dyDescent="0.2">
      <c r="B62" s="64"/>
      <c r="C62" s="64"/>
      <c r="D62" s="64"/>
      <c r="E62" s="64"/>
      <c r="F62" s="48"/>
      <c r="G62" s="48"/>
      <c r="H62" s="48"/>
      <c r="I62" s="26"/>
      <c r="J62" s="26"/>
      <c r="K62" s="48"/>
      <c r="L62" s="48"/>
      <c r="M62" s="48"/>
      <c r="N62" s="48"/>
      <c r="O62" s="48"/>
      <c r="P62" s="48"/>
      <c r="Q62" s="48"/>
      <c r="R62" s="48"/>
    </row>
    <row r="63" spans="1:18" x14ac:dyDescent="0.2">
      <c r="B63" s="64"/>
      <c r="C63" s="64"/>
      <c r="D63" s="64"/>
      <c r="E63" s="64"/>
      <c r="F63" s="48"/>
      <c r="G63" s="48"/>
      <c r="H63" s="48"/>
      <c r="I63" s="26"/>
      <c r="J63" s="26"/>
      <c r="K63" s="48"/>
      <c r="L63" s="48"/>
      <c r="M63" s="48"/>
      <c r="N63" s="48"/>
      <c r="O63" s="48"/>
      <c r="P63" s="48"/>
      <c r="Q63" s="48"/>
      <c r="R63" s="48"/>
    </row>
    <row r="64" spans="1:18" x14ac:dyDescent="0.2">
      <c r="B64" s="64"/>
      <c r="C64" s="64"/>
      <c r="D64" s="64"/>
      <c r="E64" s="64"/>
      <c r="F64" s="48"/>
      <c r="G64" s="48"/>
      <c r="H64" s="48"/>
      <c r="I64" s="26"/>
      <c r="J64" s="26"/>
      <c r="K64" s="48"/>
      <c r="L64" s="48"/>
      <c r="M64" s="48"/>
      <c r="N64" s="48"/>
      <c r="O64" s="48"/>
      <c r="P64" s="48"/>
      <c r="Q64" s="48"/>
      <c r="R64" s="48"/>
    </row>
    <row r="65" spans="2:18" x14ac:dyDescent="0.2">
      <c r="B65" s="64"/>
      <c r="C65" s="64"/>
      <c r="D65" s="64"/>
      <c r="E65" s="64"/>
      <c r="F65" s="48"/>
      <c r="G65" s="48"/>
      <c r="H65" s="48"/>
      <c r="I65" s="26"/>
      <c r="J65" s="26"/>
      <c r="K65" s="48"/>
      <c r="L65" s="48"/>
      <c r="M65" s="48"/>
      <c r="N65" s="48"/>
      <c r="O65" s="48"/>
      <c r="P65" s="48"/>
      <c r="Q65" s="48"/>
      <c r="R65" s="48"/>
    </row>
    <row r="66" spans="2:18" x14ac:dyDescent="0.2">
      <c r="B66" s="64"/>
      <c r="C66" s="64"/>
      <c r="D66" s="64"/>
      <c r="E66" s="64"/>
      <c r="F66" s="48"/>
      <c r="G66" s="48"/>
      <c r="H66" s="48"/>
      <c r="I66" s="26"/>
      <c r="J66" s="26"/>
      <c r="K66" s="48"/>
      <c r="L66" s="48"/>
      <c r="M66" s="48"/>
      <c r="N66" s="48"/>
      <c r="O66" s="48"/>
      <c r="P66" s="48"/>
      <c r="Q66" s="48"/>
      <c r="R66" s="48"/>
    </row>
    <row r="67" spans="2:18" x14ac:dyDescent="0.2">
      <c r="B67" s="64"/>
      <c r="C67" s="64"/>
      <c r="D67" s="64"/>
      <c r="E67" s="64"/>
      <c r="F67" s="48"/>
      <c r="G67" s="48"/>
      <c r="H67" s="48"/>
      <c r="I67" s="26"/>
      <c r="J67" s="26"/>
      <c r="K67" s="48"/>
      <c r="L67" s="48"/>
      <c r="M67" s="48"/>
      <c r="N67" s="48"/>
      <c r="O67" s="48"/>
      <c r="P67" s="48"/>
      <c r="Q67" s="48"/>
      <c r="R67" s="48"/>
    </row>
    <row r="68" spans="2:18" x14ac:dyDescent="0.2">
      <c r="B68" s="64"/>
      <c r="C68" s="64"/>
      <c r="D68" s="64"/>
      <c r="E68" s="64"/>
      <c r="F68" s="48"/>
      <c r="G68" s="48"/>
      <c r="H68" s="48"/>
      <c r="I68" s="26"/>
      <c r="J68" s="26"/>
      <c r="K68" s="48"/>
      <c r="L68" s="48"/>
      <c r="M68" s="48"/>
      <c r="N68" s="48"/>
      <c r="O68" s="48"/>
      <c r="P68" s="48"/>
      <c r="Q68" s="48"/>
      <c r="R68" s="48"/>
    </row>
    <row r="69" spans="2:18" x14ac:dyDescent="0.2">
      <c r="B69" s="64"/>
      <c r="C69" s="64"/>
      <c r="D69" s="64"/>
      <c r="E69" s="64"/>
      <c r="F69" s="48"/>
      <c r="G69" s="48"/>
      <c r="H69" s="48"/>
      <c r="I69" s="26"/>
      <c r="J69" s="26"/>
      <c r="K69" s="48"/>
      <c r="L69" s="48"/>
      <c r="M69" s="48"/>
      <c r="N69" s="48"/>
      <c r="O69" s="48"/>
      <c r="P69" s="48"/>
      <c r="Q69" s="48"/>
      <c r="R69" s="48"/>
    </row>
    <row r="70" spans="2:18" x14ac:dyDescent="0.2">
      <c r="B70" s="64"/>
      <c r="C70" s="64"/>
      <c r="D70" s="64"/>
      <c r="E70" s="64"/>
      <c r="F70" s="48"/>
      <c r="G70" s="48"/>
      <c r="H70" s="48"/>
      <c r="I70" s="26"/>
      <c r="J70" s="26"/>
      <c r="K70" s="48"/>
      <c r="L70" s="48"/>
      <c r="M70" s="48"/>
      <c r="N70" s="48"/>
      <c r="O70" s="48"/>
      <c r="P70" s="48"/>
      <c r="Q70" s="48"/>
      <c r="R70" s="48"/>
    </row>
    <row r="71" spans="2:18" x14ac:dyDescent="0.2">
      <c r="B71" s="64"/>
      <c r="C71" s="64"/>
      <c r="D71" s="64"/>
      <c r="E71" s="64"/>
      <c r="F71" s="48"/>
      <c r="G71" s="48"/>
      <c r="H71" s="48"/>
      <c r="I71" s="26"/>
      <c r="J71" s="26"/>
      <c r="K71" s="48"/>
      <c r="L71" s="48"/>
      <c r="M71" s="48"/>
      <c r="N71" s="48"/>
      <c r="O71" s="48"/>
      <c r="P71" s="48"/>
      <c r="Q71" s="48"/>
      <c r="R71" s="48"/>
    </row>
    <row r="72" spans="2:18" x14ac:dyDescent="0.2">
      <c r="B72" s="64"/>
      <c r="C72" s="64"/>
      <c r="D72" s="64"/>
      <c r="E72" s="64"/>
      <c r="F72" s="48"/>
      <c r="G72" s="48"/>
      <c r="H72" s="48"/>
      <c r="I72" s="26"/>
      <c r="J72" s="26"/>
      <c r="K72" s="48"/>
      <c r="L72" s="48"/>
      <c r="M72" s="48"/>
      <c r="N72" s="48"/>
      <c r="O72" s="48"/>
      <c r="P72" s="48"/>
      <c r="Q72" s="48"/>
      <c r="R72" s="48"/>
    </row>
    <row r="73" spans="2:18" x14ac:dyDescent="0.2">
      <c r="B73" s="64"/>
      <c r="C73" s="64"/>
      <c r="D73" s="64"/>
      <c r="E73" s="64"/>
      <c r="F73" s="48"/>
      <c r="G73" s="48"/>
      <c r="H73" s="48"/>
      <c r="I73" s="26"/>
      <c r="J73" s="26"/>
      <c r="K73" s="48"/>
      <c r="L73" s="48"/>
      <c r="M73" s="48"/>
      <c r="N73" s="48"/>
      <c r="O73" s="48"/>
      <c r="P73" s="48"/>
      <c r="Q73" s="48"/>
      <c r="R73" s="48"/>
    </row>
    <row r="74" spans="2:18" x14ac:dyDescent="0.2">
      <c r="B74" s="64"/>
      <c r="C74" s="64"/>
      <c r="D74" s="64"/>
      <c r="E74" s="64"/>
      <c r="F74" s="48"/>
      <c r="G74" s="48"/>
      <c r="H74" s="48"/>
      <c r="I74" s="26"/>
      <c r="J74" s="26"/>
      <c r="K74" s="48"/>
      <c r="L74" s="48"/>
      <c r="M74" s="48"/>
      <c r="N74" s="48"/>
      <c r="O74" s="48"/>
      <c r="P74" s="48"/>
      <c r="Q74" s="48"/>
      <c r="R74" s="48"/>
    </row>
    <row r="75" spans="2:18" x14ac:dyDescent="0.2">
      <c r="B75" s="64"/>
      <c r="C75" s="64"/>
      <c r="D75" s="64"/>
      <c r="E75" s="64"/>
      <c r="F75" s="48"/>
      <c r="G75" s="48"/>
      <c r="H75" s="48"/>
      <c r="I75" s="26"/>
      <c r="J75" s="26"/>
      <c r="K75" s="48"/>
      <c r="L75" s="48"/>
      <c r="M75" s="48"/>
      <c r="N75" s="48"/>
      <c r="O75" s="48"/>
      <c r="P75" s="48"/>
      <c r="Q75" s="48"/>
      <c r="R75" s="48"/>
    </row>
    <row r="76" spans="2:18" x14ac:dyDescent="0.2">
      <c r="B76" s="64"/>
      <c r="C76" s="64"/>
      <c r="D76" s="64"/>
      <c r="E76" s="64"/>
      <c r="F76" s="48"/>
      <c r="G76" s="48"/>
      <c r="H76" s="48"/>
      <c r="I76" s="26"/>
      <c r="J76" s="26"/>
      <c r="K76" s="48"/>
      <c r="L76" s="48"/>
      <c r="M76" s="48"/>
      <c r="N76" s="48"/>
      <c r="O76" s="48"/>
      <c r="P76" s="48"/>
      <c r="Q76" s="48"/>
      <c r="R76" s="48"/>
    </row>
    <row r="77" spans="2:18" x14ac:dyDescent="0.2">
      <c r="B77" s="64"/>
      <c r="C77" s="64"/>
      <c r="D77" s="64"/>
      <c r="E77" s="64"/>
      <c r="F77" s="48"/>
      <c r="G77" s="48"/>
      <c r="H77" s="48"/>
      <c r="I77" s="26"/>
      <c r="J77" s="26"/>
      <c r="K77" s="48"/>
      <c r="L77" s="48"/>
      <c r="M77" s="48"/>
      <c r="N77" s="48"/>
      <c r="O77" s="48"/>
      <c r="P77" s="48"/>
      <c r="Q77" s="48"/>
      <c r="R77" s="48"/>
    </row>
    <row r="78" spans="2:18" x14ac:dyDescent="0.2">
      <c r="B78" s="64"/>
      <c r="C78" s="64"/>
      <c r="D78" s="64"/>
      <c r="E78" s="64"/>
      <c r="F78" s="48"/>
      <c r="G78" s="48"/>
      <c r="H78" s="48"/>
      <c r="I78" s="26"/>
      <c r="J78" s="26"/>
      <c r="K78" s="48"/>
      <c r="L78" s="48"/>
      <c r="M78" s="48"/>
      <c r="N78" s="48"/>
      <c r="O78" s="48"/>
      <c r="P78" s="48"/>
      <c r="Q78" s="48"/>
      <c r="R78" s="48"/>
    </row>
    <row r="79" spans="2:18" x14ac:dyDescent="0.2">
      <c r="B79" s="64"/>
      <c r="C79" s="64"/>
      <c r="D79" s="64"/>
      <c r="E79" s="64"/>
      <c r="F79" s="48"/>
      <c r="G79" s="48"/>
      <c r="H79" s="48"/>
      <c r="I79" s="26"/>
      <c r="J79" s="26"/>
      <c r="K79" s="48"/>
      <c r="L79" s="48"/>
      <c r="M79" s="48"/>
      <c r="N79" s="48"/>
      <c r="O79" s="48"/>
      <c r="P79" s="48"/>
      <c r="Q79" s="48"/>
      <c r="R79" s="48"/>
    </row>
    <row r="80" spans="2:18" x14ac:dyDescent="0.2">
      <c r="B80" s="64"/>
      <c r="C80" s="64"/>
      <c r="D80" s="64"/>
      <c r="E80" s="64"/>
      <c r="F80" s="48"/>
      <c r="G80" s="48"/>
      <c r="H80" s="48"/>
      <c r="I80" s="26"/>
      <c r="J80" s="26"/>
      <c r="K80" s="48"/>
      <c r="L80" s="48"/>
      <c r="M80" s="48"/>
      <c r="N80" s="48"/>
      <c r="O80" s="48"/>
      <c r="P80" s="48"/>
      <c r="Q80" s="48"/>
      <c r="R80" s="48"/>
    </row>
    <row r="81" spans="2:18" x14ac:dyDescent="0.2">
      <c r="B81" s="64"/>
      <c r="C81" s="64"/>
      <c r="D81" s="64"/>
      <c r="E81" s="64"/>
      <c r="F81" s="48"/>
      <c r="G81" s="48"/>
      <c r="H81" s="48"/>
      <c r="I81" s="26"/>
      <c r="J81" s="26"/>
      <c r="K81" s="48"/>
      <c r="L81" s="48"/>
      <c r="M81" s="48"/>
      <c r="N81" s="48"/>
      <c r="O81" s="48"/>
      <c r="P81" s="48"/>
      <c r="Q81" s="48"/>
      <c r="R81" s="48"/>
    </row>
    <row r="82" spans="2:18" x14ac:dyDescent="0.2">
      <c r="B82" s="64"/>
      <c r="C82" s="64"/>
      <c r="D82" s="64"/>
      <c r="E82" s="64"/>
      <c r="F82" s="48"/>
      <c r="G82" s="48"/>
      <c r="H82" s="48"/>
      <c r="I82" s="26"/>
      <c r="J82" s="26"/>
      <c r="K82" s="48"/>
      <c r="L82" s="48"/>
      <c r="M82" s="48"/>
      <c r="N82" s="48"/>
      <c r="O82" s="48"/>
      <c r="P82" s="48"/>
      <c r="Q82" s="48"/>
      <c r="R82" s="48"/>
    </row>
    <row r="83" spans="2:18" x14ac:dyDescent="0.2">
      <c r="B83" s="64"/>
      <c r="C83" s="64"/>
      <c r="D83" s="64"/>
      <c r="E83" s="64"/>
      <c r="F83" s="48"/>
      <c r="G83" s="48"/>
      <c r="H83" s="48"/>
      <c r="I83" s="26"/>
      <c r="J83" s="26"/>
      <c r="K83" s="48"/>
      <c r="L83" s="48"/>
      <c r="M83" s="48"/>
      <c r="N83" s="48"/>
      <c r="O83" s="48"/>
      <c r="P83" s="48"/>
      <c r="Q83" s="48"/>
      <c r="R83" s="48"/>
    </row>
    <row r="84" spans="2:18" x14ac:dyDescent="0.2">
      <c r="B84" s="64"/>
      <c r="C84" s="64"/>
      <c r="D84" s="64"/>
      <c r="E84" s="64"/>
      <c r="F84" s="48"/>
      <c r="G84" s="48"/>
      <c r="H84" s="48"/>
      <c r="I84" s="26"/>
      <c r="J84" s="26"/>
      <c r="K84" s="48"/>
      <c r="L84" s="48"/>
      <c r="M84" s="48"/>
      <c r="N84" s="48"/>
      <c r="O84" s="48"/>
      <c r="P84" s="48"/>
      <c r="Q84" s="48"/>
      <c r="R84" s="48"/>
    </row>
    <row r="85" spans="2:18" x14ac:dyDescent="0.2">
      <c r="B85" s="64"/>
      <c r="C85" s="64"/>
      <c r="D85" s="64"/>
      <c r="E85" s="64"/>
      <c r="F85" s="48"/>
      <c r="G85" s="48"/>
      <c r="H85" s="48"/>
      <c r="I85" s="26"/>
      <c r="J85" s="26"/>
      <c r="K85" s="48"/>
      <c r="L85" s="48"/>
      <c r="M85" s="48"/>
      <c r="N85" s="48"/>
      <c r="O85" s="48"/>
      <c r="P85" s="48"/>
      <c r="Q85" s="48"/>
      <c r="R85" s="48"/>
    </row>
    <row r="86" spans="2:18" x14ac:dyDescent="0.2">
      <c r="B86" s="64"/>
      <c r="C86" s="64"/>
      <c r="D86" s="64"/>
      <c r="E86" s="64"/>
      <c r="F86" s="48"/>
      <c r="G86" s="48"/>
      <c r="H86" s="48"/>
      <c r="I86" s="26"/>
      <c r="J86" s="26"/>
      <c r="K86" s="48"/>
      <c r="L86" s="48"/>
      <c r="M86" s="48"/>
      <c r="N86" s="48"/>
      <c r="O86" s="48"/>
      <c r="P86" s="48"/>
      <c r="Q86" s="48"/>
      <c r="R86" s="48"/>
    </row>
    <row r="87" spans="2:18" x14ac:dyDescent="0.2">
      <c r="B87" s="64"/>
      <c r="C87" s="64"/>
      <c r="D87" s="64"/>
      <c r="E87" s="64"/>
      <c r="F87" s="48"/>
      <c r="G87" s="48"/>
      <c r="H87" s="48"/>
      <c r="I87" s="26"/>
      <c r="J87" s="26"/>
      <c r="K87" s="48"/>
      <c r="L87" s="48"/>
      <c r="M87" s="48"/>
      <c r="N87" s="48"/>
      <c r="O87" s="48"/>
      <c r="P87" s="48"/>
      <c r="Q87" s="48"/>
      <c r="R87" s="48"/>
    </row>
    <row r="88" spans="2:18" x14ac:dyDescent="0.2">
      <c r="B88" s="64"/>
      <c r="C88" s="64"/>
      <c r="D88" s="64"/>
      <c r="E88" s="64"/>
      <c r="F88" s="48"/>
      <c r="G88" s="48"/>
      <c r="H88" s="48"/>
      <c r="I88" s="26"/>
      <c r="J88" s="26"/>
      <c r="K88" s="48"/>
      <c r="L88" s="48"/>
      <c r="M88" s="48"/>
      <c r="N88" s="48"/>
      <c r="O88" s="48"/>
      <c r="P88" s="48"/>
      <c r="Q88" s="48"/>
      <c r="R88" s="48"/>
    </row>
    <row r="89" spans="2:18" x14ac:dyDescent="0.2">
      <c r="B89" s="64"/>
      <c r="C89" s="64"/>
      <c r="D89" s="64"/>
      <c r="E89" s="64"/>
      <c r="F89" s="48"/>
      <c r="G89" s="48"/>
      <c r="H89" s="48"/>
      <c r="I89" s="26"/>
      <c r="J89" s="26"/>
      <c r="K89" s="48"/>
      <c r="L89" s="48"/>
      <c r="M89" s="48"/>
      <c r="N89" s="48"/>
      <c r="O89" s="48"/>
      <c r="P89" s="48"/>
      <c r="Q89" s="48"/>
      <c r="R89" s="48"/>
    </row>
    <row r="90" spans="2:18" x14ac:dyDescent="0.2">
      <c r="B90" s="64"/>
      <c r="C90" s="64"/>
      <c r="D90" s="64"/>
      <c r="E90" s="64"/>
      <c r="F90" s="48"/>
      <c r="G90" s="48"/>
      <c r="H90" s="48"/>
      <c r="I90" s="26"/>
      <c r="J90" s="26"/>
      <c r="K90" s="48"/>
      <c r="L90" s="48"/>
      <c r="M90" s="48"/>
      <c r="N90" s="48"/>
      <c r="O90" s="48"/>
      <c r="P90" s="48"/>
      <c r="Q90" s="48"/>
      <c r="R90" s="48"/>
    </row>
    <row r="91" spans="2:18" x14ac:dyDescent="0.2">
      <c r="B91" s="64"/>
      <c r="C91" s="64"/>
      <c r="D91" s="64"/>
      <c r="E91" s="64"/>
      <c r="F91" s="48"/>
      <c r="G91" s="48"/>
      <c r="H91" s="48"/>
      <c r="I91" s="26"/>
      <c r="J91" s="26"/>
      <c r="K91" s="48"/>
      <c r="L91" s="48"/>
      <c r="M91" s="48"/>
      <c r="N91" s="48"/>
      <c r="O91" s="48"/>
      <c r="P91" s="48"/>
      <c r="Q91" s="48"/>
      <c r="R91" s="48"/>
    </row>
    <row r="92" spans="2:18" x14ac:dyDescent="0.2">
      <c r="B92" s="64"/>
      <c r="C92" s="64"/>
      <c r="D92" s="64"/>
      <c r="E92" s="64"/>
      <c r="F92" s="48"/>
      <c r="G92" s="48"/>
      <c r="H92" s="48"/>
      <c r="I92" s="26"/>
      <c r="J92" s="26"/>
      <c r="K92" s="48"/>
      <c r="L92" s="48"/>
      <c r="M92" s="48"/>
      <c r="N92" s="48"/>
      <c r="O92" s="48"/>
      <c r="P92" s="48"/>
      <c r="Q92" s="48"/>
      <c r="R92" s="48"/>
    </row>
    <row r="93" spans="2:18" x14ac:dyDescent="0.2">
      <c r="B93" s="64"/>
      <c r="C93" s="64"/>
      <c r="D93" s="64"/>
      <c r="E93" s="64"/>
      <c r="F93" s="48"/>
      <c r="G93" s="48"/>
      <c r="H93" s="48"/>
      <c r="I93" s="26"/>
      <c r="J93" s="26"/>
      <c r="K93" s="48"/>
      <c r="L93" s="48"/>
      <c r="M93" s="48"/>
      <c r="N93" s="48"/>
      <c r="O93" s="48"/>
      <c r="P93" s="48"/>
      <c r="Q93" s="48"/>
      <c r="R93" s="48"/>
    </row>
    <row r="94" spans="2:18" x14ac:dyDescent="0.2">
      <c r="B94" s="64"/>
      <c r="C94" s="64"/>
      <c r="D94" s="64"/>
      <c r="E94" s="64"/>
      <c r="F94" s="48"/>
      <c r="G94" s="48"/>
      <c r="H94" s="48"/>
      <c r="I94" s="26"/>
      <c r="J94" s="26"/>
      <c r="K94" s="48"/>
      <c r="L94" s="48"/>
      <c r="M94" s="48"/>
      <c r="N94" s="48"/>
      <c r="O94" s="48"/>
      <c r="P94" s="48"/>
      <c r="Q94" s="48"/>
      <c r="R94" s="48"/>
    </row>
    <row r="95" spans="2:18" x14ac:dyDescent="0.2">
      <c r="B95" s="64"/>
      <c r="C95" s="64"/>
      <c r="D95" s="64"/>
      <c r="E95" s="64"/>
      <c r="F95" s="48"/>
      <c r="G95" s="48"/>
      <c r="H95" s="48"/>
      <c r="I95" s="26"/>
      <c r="J95" s="26"/>
      <c r="K95" s="48"/>
      <c r="L95" s="48"/>
      <c r="M95" s="48"/>
      <c r="N95" s="48"/>
      <c r="O95" s="48"/>
      <c r="P95" s="48"/>
      <c r="Q95" s="48"/>
      <c r="R95" s="48"/>
    </row>
    <row r="96" spans="2:18" x14ac:dyDescent="0.2">
      <c r="B96" s="64"/>
      <c r="C96" s="64"/>
      <c r="D96" s="64"/>
      <c r="E96" s="64"/>
      <c r="F96" s="48"/>
      <c r="G96" s="48"/>
      <c r="H96" s="48"/>
      <c r="I96" s="26"/>
      <c r="J96" s="26"/>
      <c r="K96" s="48"/>
      <c r="L96" s="48"/>
      <c r="M96" s="48"/>
      <c r="N96" s="48"/>
      <c r="O96" s="48"/>
      <c r="P96" s="48"/>
      <c r="Q96" s="48"/>
      <c r="R96" s="48"/>
    </row>
    <row r="97" spans="2:18" x14ac:dyDescent="0.2">
      <c r="B97" s="64"/>
      <c r="C97" s="64"/>
      <c r="D97" s="64"/>
      <c r="E97" s="64"/>
      <c r="F97" s="48"/>
      <c r="G97" s="48"/>
      <c r="H97" s="48"/>
      <c r="I97" s="26"/>
      <c r="J97" s="26"/>
      <c r="K97" s="48"/>
      <c r="L97" s="48"/>
      <c r="M97" s="48"/>
      <c r="N97" s="48"/>
      <c r="O97" s="48"/>
      <c r="P97" s="48"/>
      <c r="Q97" s="48"/>
      <c r="R97" s="48"/>
    </row>
    <row r="98" spans="2:18" x14ac:dyDescent="0.2">
      <c r="B98" s="64"/>
      <c r="C98" s="64"/>
      <c r="D98" s="64"/>
      <c r="E98" s="64"/>
      <c r="F98" s="48"/>
      <c r="G98" s="48"/>
      <c r="H98" s="48"/>
      <c r="I98" s="26"/>
      <c r="J98" s="26"/>
      <c r="K98" s="48"/>
      <c r="L98" s="48"/>
      <c r="M98" s="48"/>
      <c r="N98" s="48"/>
      <c r="O98" s="48"/>
      <c r="P98" s="48"/>
      <c r="Q98" s="48"/>
      <c r="R98" s="48"/>
    </row>
    <row r="99" spans="2:18" x14ac:dyDescent="0.2">
      <c r="B99" s="64"/>
      <c r="C99" s="64"/>
      <c r="D99" s="64"/>
      <c r="E99" s="64"/>
      <c r="F99" s="48"/>
      <c r="G99" s="48"/>
      <c r="H99" s="48"/>
      <c r="I99" s="26"/>
      <c r="J99" s="26"/>
      <c r="K99" s="48"/>
      <c r="L99" s="48"/>
      <c r="M99" s="48"/>
      <c r="N99" s="48"/>
      <c r="O99" s="48"/>
      <c r="P99" s="48"/>
      <c r="Q99" s="48"/>
      <c r="R99" s="48"/>
    </row>
    <row r="100" spans="2:18" x14ac:dyDescent="0.2">
      <c r="B100" s="64"/>
      <c r="C100" s="64"/>
      <c r="D100" s="64"/>
      <c r="E100" s="64"/>
      <c r="F100" s="48"/>
      <c r="G100" s="48"/>
      <c r="H100" s="48"/>
      <c r="I100" s="26"/>
      <c r="J100" s="26"/>
      <c r="K100" s="48"/>
      <c r="L100" s="48"/>
      <c r="M100" s="48"/>
      <c r="N100" s="48"/>
      <c r="O100" s="48"/>
      <c r="P100" s="48"/>
      <c r="Q100" s="48"/>
      <c r="R100" s="48"/>
    </row>
    <row r="101" spans="2:18" x14ac:dyDescent="0.2">
      <c r="B101" s="64"/>
      <c r="C101" s="64"/>
      <c r="D101" s="64"/>
      <c r="E101" s="64"/>
      <c r="F101" s="48"/>
      <c r="G101" s="48"/>
      <c r="H101" s="48"/>
      <c r="I101" s="26"/>
      <c r="J101" s="26"/>
      <c r="K101" s="48"/>
      <c r="L101" s="48"/>
      <c r="M101" s="48"/>
      <c r="N101" s="48"/>
      <c r="O101" s="48"/>
      <c r="P101" s="48"/>
      <c r="Q101" s="48"/>
      <c r="R101" s="48"/>
    </row>
    <row r="102" spans="2:18" x14ac:dyDescent="0.2">
      <c r="B102" s="64"/>
      <c r="C102" s="64"/>
      <c r="D102" s="64"/>
      <c r="E102" s="64"/>
      <c r="F102" s="48"/>
      <c r="G102" s="48"/>
      <c r="H102" s="48"/>
      <c r="I102" s="26"/>
      <c r="J102" s="26"/>
      <c r="K102" s="48"/>
      <c r="L102" s="48"/>
      <c r="M102" s="48"/>
      <c r="N102" s="48"/>
      <c r="O102" s="48"/>
      <c r="P102" s="48"/>
      <c r="Q102" s="48"/>
      <c r="R102" s="48"/>
    </row>
    <row r="103" spans="2:18" x14ac:dyDescent="0.2">
      <c r="B103" s="64"/>
      <c r="C103" s="64"/>
      <c r="D103" s="64"/>
      <c r="E103" s="64"/>
      <c r="F103" s="48"/>
      <c r="G103" s="48"/>
      <c r="H103" s="48"/>
      <c r="I103" s="26"/>
      <c r="J103" s="26"/>
      <c r="K103" s="48"/>
      <c r="L103" s="48"/>
      <c r="M103" s="48"/>
      <c r="N103" s="48"/>
      <c r="O103" s="48"/>
      <c r="P103" s="48"/>
      <c r="Q103" s="48"/>
      <c r="R103" s="48"/>
    </row>
    <row r="104" spans="2:18" x14ac:dyDescent="0.2">
      <c r="B104" s="64"/>
      <c r="C104" s="64"/>
      <c r="D104" s="64"/>
      <c r="E104" s="64"/>
      <c r="F104" s="48"/>
      <c r="G104" s="48"/>
      <c r="H104" s="48"/>
      <c r="I104" s="26"/>
      <c r="J104" s="26"/>
      <c r="K104" s="48"/>
      <c r="L104" s="48"/>
      <c r="M104" s="48"/>
      <c r="N104" s="48"/>
      <c r="O104" s="48"/>
      <c r="P104" s="48"/>
      <c r="Q104" s="48"/>
      <c r="R104" s="48"/>
    </row>
    <row r="105" spans="2:18" x14ac:dyDescent="0.2">
      <c r="B105" s="64"/>
      <c r="C105" s="64"/>
      <c r="D105" s="64"/>
      <c r="E105" s="64"/>
      <c r="F105" s="48"/>
      <c r="G105" s="48"/>
      <c r="H105" s="48"/>
      <c r="I105" s="26"/>
      <c r="J105" s="26"/>
      <c r="K105" s="48"/>
      <c r="L105" s="48"/>
      <c r="M105" s="48"/>
      <c r="N105" s="48"/>
      <c r="O105" s="48"/>
      <c r="P105" s="48"/>
      <c r="Q105" s="48"/>
      <c r="R105" s="48"/>
    </row>
    <row r="106" spans="2:18" x14ac:dyDescent="0.2">
      <c r="B106" s="64"/>
      <c r="C106" s="64"/>
      <c r="D106" s="64"/>
      <c r="E106" s="64"/>
      <c r="F106" s="48"/>
      <c r="G106" s="48"/>
      <c r="H106" s="48"/>
      <c r="I106" s="26"/>
      <c r="J106" s="26"/>
      <c r="K106" s="48"/>
      <c r="L106" s="48"/>
      <c r="M106" s="48"/>
      <c r="N106" s="48"/>
      <c r="O106" s="48"/>
      <c r="P106" s="48"/>
      <c r="Q106" s="48"/>
      <c r="R106" s="48"/>
    </row>
    <row r="107" spans="2:18" x14ac:dyDescent="0.2">
      <c r="B107" s="64"/>
      <c r="C107" s="64"/>
      <c r="D107" s="64"/>
      <c r="E107" s="64"/>
      <c r="F107" s="48"/>
      <c r="G107" s="48"/>
      <c r="H107" s="48"/>
      <c r="I107" s="26"/>
      <c r="J107" s="26"/>
      <c r="K107" s="48"/>
      <c r="L107" s="48"/>
      <c r="M107" s="48"/>
      <c r="N107" s="48"/>
      <c r="O107" s="48"/>
      <c r="P107" s="48"/>
      <c r="Q107" s="48"/>
      <c r="R107" s="48"/>
    </row>
    <row r="108" spans="2:18" x14ac:dyDescent="0.2">
      <c r="B108" s="64"/>
      <c r="C108" s="64"/>
      <c r="D108" s="64"/>
      <c r="E108" s="64"/>
      <c r="F108" s="48"/>
      <c r="G108" s="48"/>
      <c r="H108" s="48"/>
      <c r="I108" s="26"/>
      <c r="J108" s="26"/>
      <c r="K108" s="48"/>
      <c r="L108" s="48"/>
      <c r="M108" s="48"/>
      <c r="N108" s="48"/>
      <c r="O108" s="48"/>
      <c r="P108" s="48"/>
      <c r="Q108" s="48"/>
      <c r="R108" s="48"/>
    </row>
    <row r="109" spans="2:18" x14ac:dyDescent="0.2">
      <c r="B109" s="64"/>
      <c r="C109" s="64"/>
      <c r="D109" s="64"/>
      <c r="E109" s="64"/>
      <c r="F109" s="48"/>
      <c r="G109" s="48"/>
      <c r="H109" s="48"/>
      <c r="I109" s="26"/>
      <c r="J109" s="26"/>
      <c r="K109" s="48"/>
      <c r="L109" s="48"/>
      <c r="M109" s="48"/>
      <c r="N109" s="48"/>
      <c r="O109" s="48"/>
      <c r="P109" s="48"/>
      <c r="Q109" s="48"/>
      <c r="R109" s="48"/>
    </row>
    <row r="110" spans="2:18" x14ac:dyDescent="0.2">
      <c r="B110" s="64"/>
      <c r="C110" s="64"/>
      <c r="D110" s="64"/>
      <c r="E110" s="64"/>
      <c r="F110" s="48"/>
      <c r="G110" s="48"/>
      <c r="H110" s="48"/>
      <c r="I110" s="26"/>
      <c r="J110" s="26"/>
      <c r="K110" s="48"/>
      <c r="L110" s="48"/>
      <c r="M110" s="48"/>
      <c r="N110" s="48"/>
      <c r="O110" s="48"/>
      <c r="P110" s="48"/>
      <c r="Q110" s="48"/>
      <c r="R110" s="48"/>
    </row>
    <row r="111" spans="2:18" x14ac:dyDescent="0.2">
      <c r="B111" s="64"/>
      <c r="C111" s="64"/>
      <c r="D111" s="64"/>
      <c r="E111" s="64"/>
      <c r="F111" s="48"/>
      <c r="G111" s="48"/>
      <c r="H111" s="48"/>
      <c r="I111" s="26"/>
      <c r="J111" s="26"/>
      <c r="K111" s="48"/>
      <c r="L111" s="48"/>
      <c r="M111" s="48"/>
      <c r="N111" s="48"/>
      <c r="O111" s="48"/>
      <c r="P111" s="48"/>
      <c r="Q111" s="48"/>
      <c r="R111" s="48"/>
    </row>
    <row r="112" spans="2:18" x14ac:dyDescent="0.2">
      <c r="B112" s="64"/>
      <c r="C112" s="64"/>
      <c r="D112" s="64"/>
      <c r="E112" s="64"/>
      <c r="F112" s="48"/>
      <c r="G112" s="48"/>
      <c r="H112" s="48"/>
      <c r="I112" s="26"/>
      <c r="J112" s="26"/>
      <c r="K112" s="48"/>
      <c r="L112" s="48"/>
      <c r="M112" s="48"/>
      <c r="N112" s="48"/>
      <c r="O112" s="48"/>
      <c r="P112" s="48"/>
      <c r="Q112" s="48"/>
      <c r="R112" s="48"/>
    </row>
    <row r="113" spans="2:18" x14ac:dyDescent="0.2">
      <c r="B113" s="64"/>
      <c r="C113" s="64"/>
      <c r="D113" s="64"/>
      <c r="E113" s="64"/>
      <c r="F113" s="48"/>
      <c r="G113" s="48"/>
      <c r="H113" s="48"/>
      <c r="I113" s="26"/>
      <c r="J113" s="26"/>
      <c r="K113" s="48"/>
      <c r="L113" s="48"/>
      <c r="M113" s="48"/>
      <c r="N113" s="48"/>
      <c r="O113" s="48"/>
      <c r="P113" s="48"/>
      <c r="Q113" s="48"/>
      <c r="R113" s="48"/>
    </row>
    <row r="114" spans="2:18" x14ac:dyDescent="0.2">
      <c r="B114" s="64"/>
      <c r="C114" s="64"/>
      <c r="D114" s="64"/>
      <c r="E114" s="64"/>
      <c r="F114" s="48"/>
      <c r="G114" s="48"/>
      <c r="H114" s="48"/>
      <c r="I114" s="26"/>
      <c r="J114" s="26"/>
      <c r="K114" s="48"/>
      <c r="L114" s="48"/>
      <c r="M114" s="48"/>
      <c r="N114" s="48"/>
      <c r="O114" s="48"/>
      <c r="P114" s="48"/>
      <c r="Q114" s="48"/>
      <c r="R114" s="48"/>
    </row>
    <row r="115" spans="2:18" x14ac:dyDescent="0.2">
      <c r="B115" s="64"/>
      <c r="C115" s="64"/>
      <c r="D115" s="64"/>
      <c r="E115" s="64"/>
      <c r="F115" s="48"/>
      <c r="G115" s="48"/>
      <c r="H115" s="48"/>
      <c r="I115" s="26"/>
      <c r="J115" s="26"/>
      <c r="K115" s="48"/>
      <c r="L115" s="48"/>
      <c r="M115" s="48"/>
      <c r="N115" s="48"/>
      <c r="O115" s="48"/>
      <c r="P115" s="48"/>
      <c r="Q115" s="48"/>
      <c r="R115" s="48"/>
    </row>
    <row r="116" spans="2:18" x14ac:dyDescent="0.2">
      <c r="B116" s="64"/>
      <c r="C116" s="64"/>
      <c r="D116" s="64"/>
      <c r="E116" s="64"/>
      <c r="F116" s="48"/>
      <c r="G116" s="48"/>
      <c r="H116" s="48"/>
      <c r="I116" s="26"/>
      <c r="J116" s="26"/>
      <c r="K116" s="48"/>
      <c r="L116" s="48"/>
      <c r="M116" s="48"/>
      <c r="N116" s="48"/>
      <c r="O116" s="48"/>
      <c r="P116" s="48"/>
      <c r="Q116" s="48"/>
      <c r="R116" s="48"/>
    </row>
    <row r="117" spans="2:18" x14ac:dyDescent="0.2">
      <c r="B117" s="64"/>
      <c r="C117" s="64"/>
      <c r="D117" s="64"/>
      <c r="E117" s="64"/>
      <c r="F117" s="48"/>
      <c r="G117" s="48"/>
      <c r="H117" s="48"/>
      <c r="I117" s="26"/>
      <c r="J117" s="26"/>
      <c r="K117" s="48"/>
      <c r="L117" s="48"/>
      <c r="M117" s="48"/>
      <c r="N117" s="48"/>
      <c r="O117" s="48"/>
      <c r="P117" s="48"/>
      <c r="Q117" s="48"/>
      <c r="R117" s="48"/>
    </row>
    <row r="118" spans="2:18" x14ac:dyDescent="0.2">
      <c r="B118" s="64"/>
      <c r="C118" s="64"/>
      <c r="D118" s="64"/>
      <c r="E118" s="64"/>
      <c r="F118" s="48"/>
      <c r="G118" s="48"/>
      <c r="H118" s="48"/>
      <c r="I118" s="26"/>
      <c r="J118" s="26"/>
      <c r="K118" s="48"/>
      <c r="L118" s="48"/>
      <c r="M118" s="48"/>
      <c r="N118" s="48"/>
      <c r="O118" s="48"/>
      <c r="P118" s="48"/>
      <c r="Q118" s="48"/>
      <c r="R118" s="48"/>
    </row>
    <row r="119" spans="2:18" x14ac:dyDescent="0.2">
      <c r="B119" s="64"/>
      <c r="C119" s="64"/>
      <c r="D119" s="64"/>
      <c r="E119" s="64"/>
      <c r="F119" s="48"/>
      <c r="G119" s="48"/>
      <c r="H119" s="48"/>
      <c r="I119" s="26"/>
      <c r="J119" s="26"/>
      <c r="K119" s="48"/>
      <c r="L119" s="48"/>
      <c r="M119" s="48"/>
      <c r="N119" s="48"/>
      <c r="O119" s="48"/>
      <c r="P119" s="48"/>
      <c r="Q119" s="48"/>
      <c r="R119" s="48"/>
    </row>
    <row r="120" spans="2:18" x14ac:dyDescent="0.2">
      <c r="B120" s="64"/>
      <c r="C120" s="64"/>
      <c r="D120" s="64"/>
      <c r="E120" s="64"/>
      <c r="F120" s="48"/>
      <c r="G120" s="48"/>
      <c r="H120" s="48"/>
      <c r="I120" s="26"/>
      <c r="J120" s="26"/>
      <c r="K120" s="48"/>
      <c r="L120" s="48"/>
      <c r="M120" s="48"/>
      <c r="N120" s="48"/>
      <c r="O120" s="48"/>
      <c r="P120" s="48"/>
      <c r="Q120" s="48"/>
      <c r="R120" s="48"/>
    </row>
    <row r="121" spans="2:18" x14ac:dyDescent="0.2">
      <c r="B121" s="64"/>
      <c r="C121" s="64"/>
      <c r="D121" s="64"/>
      <c r="E121" s="64"/>
      <c r="F121" s="48"/>
      <c r="G121" s="48"/>
      <c r="H121" s="48"/>
      <c r="I121" s="26"/>
      <c r="J121" s="26"/>
      <c r="K121" s="48"/>
      <c r="L121" s="48"/>
      <c r="M121" s="48"/>
      <c r="N121" s="48"/>
      <c r="O121" s="48"/>
      <c r="P121" s="48"/>
      <c r="Q121" s="48"/>
      <c r="R121" s="48"/>
    </row>
    <row r="122" spans="2:18" x14ac:dyDescent="0.2">
      <c r="B122" s="64"/>
      <c r="C122" s="64"/>
      <c r="D122" s="64"/>
      <c r="E122" s="64"/>
      <c r="F122" s="48"/>
      <c r="G122" s="48"/>
      <c r="H122" s="48"/>
      <c r="I122" s="26"/>
      <c r="J122" s="26"/>
      <c r="K122" s="48"/>
      <c r="L122" s="48"/>
      <c r="M122" s="48"/>
      <c r="N122" s="48"/>
      <c r="O122" s="48"/>
      <c r="P122" s="48"/>
      <c r="Q122" s="48"/>
      <c r="R122" s="48"/>
    </row>
    <row r="123" spans="2:18" x14ac:dyDescent="0.2">
      <c r="B123" s="64"/>
      <c r="C123" s="64"/>
      <c r="D123" s="64"/>
      <c r="E123" s="64"/>
      <c r="F123" s="48"/>
      <c r="G123" s="48"/>
      <c r="H123" s="48"/>
      <c r="I123" s="26"/>
      <c r="J123" s="26"/>
      <c r="K123" s="48"/>
      <c r="L123" s="48"/>
      <c r="M123" s="48"/>
      <c r="N123" s="48"/>
      <c r="O123" s="48"/>
      <c r="P123" s="48"/>
      <c r="Q123" s="48"/>
      <c r="R123" s="48"/>
    </row>
    <row r="124" spans="2:18" x14ac:dyDescent="0.2">
      <c r="B124" s="64"/>
      <c r="C124" s="64"/>
      <c r="D124" s="64"/>
      <c r="E124" s="64"/>
      <c r="F124" s="48"/>
      <c r="G124" s="48"/>
      <c r="H124" s="48"/>
      <c r="I124" s="26"/>
      <c r="J124" s="26"/>
      <c r="K124" s="48"/>
      <c r="L124" s="48"/>
      <c r="M124" s="48"/>
      <c r="N124" s="48"/>
      <c r="O124" s="48"/>
      <c r="P124" s="48"/>
      <c r="Q124" s="48"/>
      <c r="R124" s="48"/>
    </row>
    <row r="125" spans="2:18" x14ac:dyDescent="0.2">
      <c r="B125" s="64"/>
      <c r="C125" s="64"/>
      <c r="D125" s="64"/>
      <c r="E125" s="64"/>
      <c r="F125" s="48"/>
      <c r="G125" s="48"/>
      <c r="H125" s="48"/>
      <c r="I125" s="26"/>
      <c r="J125" s="26"/>
      <c r="K125" s="48"/>
      <c r="L125" s="48"/>
      <c r="M125" s="48"/>
      <c r="N125" s="48"/>
      <c r="O125" s="48"/>
      <c r="P125" s="48"/>
      <c r="Q125" s="48"/>
      <c r="R125" s="48"/>
    </row>
    <row r="126" spans="2:18" x14ac:dyDescent="0.2">
      <c r="B126" s="64"/>
      <c r="C126" s="64"/>
      <c r="D126" s="64"/>
      <c r="E126" s="64"/>
      <c r="F126" s="48"/>
      <c r="G126" s="48"/>
      <c r="H126" s="48"/>
      <c r="I126" s="26"/>
      <c r="J126" s="26"/>
      <c r="K126" s="48"/>
      <c r="L126" s="48"/>
      <c r="M126" s="48"/>
      <c r="N126" s="48"/>
      <c r="O126" s="48"/>
      <c r="P126" s="48"/>
      <c r="Q126" s="48"/>
      <c r="R126" s="48"/>
    </row>
    <row r="127" spans="2:18" x14ac:dyDescent="0.2">
      <c r="B127" s="64"/>
      <c r="C127" s="64"/>
      <c r="D127" s="64"/>
      <c r="E127" s="64"/>
      <c r="F127" s="48"/>
      <c r="G127" s="48"/>
      <c r="H127" s="48"/>
      <c r="I127" s="26"/>
      <c r="J127" s="26"/>
      <c r="K127" s="48"/>
      <c r="L127" s="48"/>
      <c r="M127" s="48"/>
      <c r="N127" s="48"/>
      <c r="O127" s="48"/>
      <c r="P127" s="48"/>
      <c r="Q127" s="48"/>
      <c r="R127" s="48"/>
    </row>
    <row r="128" spans="2:18" x14ac:dyDescent="0.2">
      <c r="B128" s="64"/>
      <c r="C128" s="64"/>
      <c r="D128" s="64"/>
      <c r="E128" s="64"/>
      <c r="F128" s="48"/>
      <c r="G128" s="48"/>
      <c r="H128" s="48"/>
      <c r="I128" s="26"/>
      <c r="J128" s="26"/>
      <c r="K128" s="48"/>
      <c r="L128" s="48"/>
      <c r="M128" s="48"/>
      <c r="N128" s="48"/>
      <c r="O128" s="48"/>
      <c r="P128" s="48"/>
      <c r="Q128" s="48"/>
      <c r="R128" s="48"/>
    </row>
    <row r="129" spans="2:18" x14ac:dyDescent="0.2">
      <c r="B129" s="64"/>
      <c r="C129" s="64"/>
      <c r="D129" s="64"/>
      <c r="E129" s="64"/>
      <c r="F129" s="48"/>
      <c r="G129" s="48"/>
      <c r="H129" s="48"/>
      <c r="I129" s="26"/>
      <c r="J129" s="26"/>
      <c r="K129" s="48"/>
      <c r="L129" s="48"/>
      <c r="M129" s="48"/>
      <c r="N129" s="48"/>
      <c r="O129" s="48"/>
      <c r="P129" s="48"/>
      <c r="Q129" s="48"/>
      <c r="R129" s="48"/>
    </row>
    <row r="130" spans="2:18" x14ac:dyDescent="0.2">
      <c r="B130" s="64"/>
      <c r="C130" s="64"/>
      <c r="D130" s="64"/>
      <c r="E130" s="64"/>
      <c r="F130" s="48"/>
      <c r="G130" s="48"/>
      <c r="H130" s="48"/>
      <c r="I130" s="26"/>
      <c r="J130" s="26"/>
      <c r="K130" s="48"/>
      <c r="L130" s="48"/>
      <c r="M130" s="48"/>
      <c r="N130" s="48"/>
      <c r="O130" s="48"/>
      <c r="P130" s="48"/>
      <c r="Q130" s="48"/>
      <c r="R130" s="48"/>
    </row>
    <row r="131" spans="2:18" x14ac:dyDescent="0.2">
      <c r="B131" s="64"/>
      <c r="C131" s="64"/>
      <c r="D131" s="64"/>
      <c r="E131" s="64"/>
      <c r="F131" s="48"/>
      <c r="G131" s="48"/>
      <c r="H131" s="48"/>
      <c r="I131" s="26"/>
      <c r="J131" s="26"/>
      <c r="K131" s="48"/>
      <c r="L131" s="48"/>
      <c r="M131" s="48"/>
      <c r="N131" s="48"/>
      <c r="O131" s="48"/>
      <c r="P131" s="48"/>
      <c r="Q131" s="48"/>
      <c r="R131" s="48"/>
    </row>
    <row r="132" spans="2:18" x14ac:dyDescent="0.2">
      <c r="B132" s="64"/>
      <c r="C132" s="64"/>
      <c r="D132" s="64"/>
      <c r="E132" s="64"/>
      <c r="F132" s="48"/>
      <c r="G132" s="48"/>
      <c r="H132" s="48"/>
      <c r="I132" s="26"/>
      <c r="J132" s="26"/>
      <c r="K132" s="48"/>
      <c r="L132" s="48"/>
      <c r="M132" s="48"/>
      <c r="N132" s="48"/>
      <c r="O132" s="48"/>
      <c r="P132" s="48"/>
      <c r="Q132" s="48"/>
      <c r="R132" s="48"/>
    </row>
    <row r="133" spans="2:18" x14ac:dyDescent="0.2">
      <c r="B133" s="64"/>
      <c r="C133" s="64"/>
      <c r="D133" s="64"/>
      <c r="E133" s="64"/>
      <c r="F133" s="48"/>
      <c r="G133" s="48"/>
      <c r="H133" s="48"/>
      <c r="I133" s="26"/>
      <c r="J133" s="26"/>
      <c r="K133" s="48"/>
      <c r="L133" s="48"/>
      <c r="M133" s="48"/>
      <c r="N133" s="48"/>
      <c r="O133" s="48"/>
      <c r="P133" s="48"/>
      <c r="Q133" s="48"/>
      <c r="R133" s="48"/>
    </row>
    <row r="134" spans="2:18" x14ac:dyDescent="0.2">
      <c r="B134" s="64"/>
      <c r="C134" s="64"/>
      <c r="D134" s="64"/>
      <c r="E134" s="64"/>
      <c r="F134" s="48"/>
      <c r="G134" s="48"/>
      <c r="H134" s="48"/>
      <c r="I134" s="26"/>
      <c r="J134" s="26"/>
      <c r="K134" s="48"/>
      <c r="L134" s="48"/>
      <c r="M134" s="48"/>
      <c r="N134" s="48"/>
      <c r="O134" s="48"/>
      <c r="P134" s="48"/>
      <c r="Q134" s="48"/>
      <c r="R134" s="48"/>
    </row>
    <row r="135" spans="2:18" x14ac:dyDescent="0.2">
      <c r="B135" s="64"/>
      <c r="C135" s="64"/>
      <c r="D135" s="64"/>
      <c r="E135" s="64"/>
      <c r="F135" s="48"/>
      <c r="G135" s="48"/>
      <c r="H135" s="48"/>
      <c r="I135" s="26"/>
      <c r="J135" s="26"/>
      <c r="K135" s="48"/>
      <c r="L135" s="48"/>
      <c r="M135" s="48"/>
      <c r="N135" s="48"/>
      <c r="O135" s="48"/>
      <c r="P135" s="48"/>
      <c r="Q135" s="48"/>
      <c r="R135" s="48"/>
    </row>
    <row r="136" spans="2:18" x14ac:dyDescent="0.2">
      <c r="B136" s="64"/>
      <c r="C136" s="64"/>
      <c r="D136" s="64"/>
      <c r="E136" s="64"/>
      <c r="F136" s="48"/>
      <c r="G136" s="48"/>
      <c r="H136" s="48"/>
      <c r="I136" s="26"/>
      <c r="J136" s="26"/>
      <c r="K136" s="48"/>
      <c r="L136" s="48"/>
      <c r="M136" s="48"/>
      <c r="N136" s="48"/>
      <c r="O136" s="48"/>
      <c r="P136" s="48"/>
      <c r="Q136" s="48"/>
      <c r="R136" s="48"/>
    </row>
    <row r="137" spans="2:18" x14ac:dyDescent="0.2">
      <c r="B137" s="64"/>
      <c r="C137" s="64"/>
      <c r="D137" s="64"/>
      <c r="E137" s="64"/>
      <c r="F137" s="48"/>
      <c r="G137" s="48"/>
      <c r="H137" s="48"/>
      <c r="I137" s="26"/>
      <c r="J137" s="26"/>
      <c r="K137" s="48"/>
      <c r="L137" s="48"/>
      <c r="M137" s="48"/>
      <c r="N137" s="48"/>
      <c r="O137" s="48"/>
      <c r="P137" s="48"/>
      <c r="Q137" s="48"/>
      <c r="R137" s="48"/>
    </row>
    <row r="138" spans="2:18" x14ac:dyDescent="0.2">
      <c r="B138" s="64"/>
      <c r="C138" s="64"/>
      <c r="D138" s="64"/>
      <c r="E138" s="64"/>
      <c r="F138" s="48"/>
      <c r="G138" s="48"/>
      <c r="H138" s="48"/>
      <c r="I138" s="26"/>
      <c r="J138" s="26"/>
      <c r="K138" s="48"/>
      <c r="L138" s="48"/>
      <c r="M138" s="48"/>
      <c r="N138" s="48"/>
      <c r="O138" s="48"/>
      <c r="P138" s="48"/>
      <c r="Q138" s="48"/>
      <c r="R138" s="48"/>
    </row>
    <row r="139" spans="2:18" x14ac:dyDescent="0.2">
      <c r="B139" s="64"/>
      <c r="C139" s="64"/>
      <c r="D139" s="64"/>
      <c r="E139" s="64"/>
      <c r="F139" s="48"/>
      <c r="G139" s="48"/>
      <c r="H139" s="48"/>
      <c r="I139" s="26"/>
      <c r="J139" s="26"/>
      <c r="K139" s="48"/>
      <c r="L139" s="48"/>
      <c r="M139" s="48"/>
      <c r="N139" s="48"/>
      <c r="O139" s="48"/>
      <c r="P139" s="48"/>
      <c r="Q139" s="48"/>
      <c r="R139" s="48"/>
    </row>
    <row r="140" spans="2:18" x14ac:dyDescent="0.2">
      <c r="B140" s="64"/>
      <c r="C140" s="64"/>
      <c r="D140" s="64"/>
      <c r="E140" s="64"/>
      <c r="F140" s="48"/>
      <c r="G140" s="48"/>
      <c r="H140" s="48"/>
      <c r="I140" s="26"/>
      <c r="J140" s="26"/>
      <c r="K140" s="48"/>
      <c r="L140" s="48"/>
      <c r="M140" s="48"/>
      <c r="N140" s="48"/>
      <c r="O140" s="48"/>
      <c r="P140" s="48"/>
      <c r="Q140" s="48"/>
      <c r="R140" s="48"/>
    </row>
    <row r="141" spans="2:18" x14ac:dyDescent="0.2">
      <c r="B141" s="64"/>
      <c r="C141" s="64"/>
      <c r="D141" s="64"/>
      <c r="E141" s="64"/>
      <c r="F141" s="48"/>
      <c r="G141" s="48"/>
      <c r="H141" s="48"/>
      <c r="I141" s="26"/>
      <c r="J141" s="26"/>
      <c r="K141" s="48"/>
      <c r="L141" s="48"/>
      <c r="M141" s="48"/>
      <c r="N141" s="48"/>
      <c r="O141" s="48"/>
      <c r="P141" s="48"/>
      <c r="Q141" s="48"/>
      <c r="R141" s="48"/>
    </row>
    <row r="142" spans="2:18" x14ac:dyDescent="0.2">
      <c r="B142" s="64"/>
      <c r="C142" s="64"/>
      <c r="D142" s="64"/>
      <c r="E142" s="64"/>
      <c r="F142" s="48"/>
      <c r="G142" s="48"/>
      <c r="H142" s="48"/>
      <c r="I142" s="26"/>
      <c r="J142" s="26"/>
      <c r="K142" s="48"/>
      <c r="L142" s="48"/>
      <c r="M142" s="48"/>
      <c r="N142" s="48"/>
      <c r="O142" s="48"/>
      <c r="P142" s="48"/>
      <c r="Q142" s="48"/>
      <c r="R142" s="48"/>
    </row>
    <row r="143" spans="2:18" x14ac:dyDescent="0.2">
      <c r="B143" s="64"/>
      <c r="C143" s="64"/>
      <c r="D143" s="64"/>
      <c r="E143" s="64"/>
      <c r="F143" s="48"/>
      <c r="G143" s="48"/>
      <c r="H143" s="48"/>
      <c r="I143" s="26"/>
      <c r="J143" s="26"/>
      <c r="K143" s="48"/>
      <c r="L143" s="48"/>
      <c r="M143" s="48"/>
      <c r="N143" s="48"/>
      <c r="O143" s="48"/>
      <c r="P143" s="48"/>
      <c r="Q143" s="48"/>
      <c r="R143" s="48"/>
    </row>
    <row r="144" spans="2:18" x14ac:dyDescent="0.2">
      <c r="B144" s="64"/>
      <c r="C144" s="64"/>
      <c r="D144" s="64"/>
      <c r="E144" s="64"/>
      <c r="F144" s="48"/>
      <c r="G144" s="48"/>
      <c r="H144" s="48"/>
      <c r="I144" s="26"/>
      <c r="J144" s="26"/>
      <c r="K144" s="48"/>
      <c r="L144" s="48"/>
      <c r="M144" s="48"/>
      <c r="N144" s="48"/>
      <c r="O144" s="48"/>
      <c r="P144" s="48"/>
      <c r="Q144" s="48"/>
      <c r="R144" s="48"/>
    </row>
    <row r="145" spans="2:18" x14ac:dyDescent="0.2">
      <c r="B145" s="64"/>
      <c r="C145" s="64"/>
      <c r="D145" s="64"/>
      <c r="E145" s="64"/>
      <c r="F145" s="48"/>
      <c r="G145" s="48"/>
      <c r="H145" s="48"/>
      <c r="I145" s="26"/>
      <c r="J145" s="26"/>
      <c r="K145" s="48"/>
      <c r="L145" s="48"/>
      <c r="M145" s="48"/>
      <c r="N145" s="48"/>
      <c r="O145" s="48"/>
      <c r="P145" s="48"/>
      <c r="Q145" s="48"/>
      <c r="R145" s="48"/>
    </row>
    <row r="146" spans="2:18" x14ac:dyDescent="0.2">
      <c r="B146" s="64"/>
      <c r="C146" s="64"/>
      <c r="D146" s="64"/>
      <c r="E146" s="64"/>
      <c r="F146" s="48"/>
      <c r="G146" s="48"/>
      <c r="H146" s="48"/>
      <c r="I146" s="26"/>
      <c r="J146" s="26"/>
      <c r="K146" s="48"/>
      <c r="L146" s="48"/>
      <c r="M146" s="48"/>
      <c r="N146" s="48"/>
      <c r="O146" s="48"/>
      <c r="P146" s="48"/>
      <c r="Q146" s="48"/>
      <c r="R146" s="48"/>
    </row>
    <row r="147" spans="2:18" x14ac:dyDescent="0.2">
      <c r="B147" s="64"/>
      <c r="C147" s="64"/>
      <c r="D147" s="64"/>
      <c r="E147" s="64"/>
      <c r="F147" s="48"/>
      <c r="G147" s="48"/>
      <c r="H147" s="48"/>
      <c r="I147" s="26"/>
      <c r="J147" s="26"/>
      <c r="K147" s="48"/>
      <c r="L147" s="48"/>
      <c r="M147" s="48"/>
      <c r="N147" s="48"/>
      <c r="O147" s="48"/>
      <c r="P147" s="48"/>
      <c r="Q147" s="48"/>
      <c r="R147" s="48"/>
    </row>
    <row r="148" spans="2:18" x14ac:dyDescent="0.2">
      <c r="B148" s="64"/>
      <c r="C148" s="64"/>
      <c r="D148" s="64"/>
      <c r="E148" s="64"/>
      <c r="F148" s="48"/>
      <c r="G148" s="48"/>
      <c r="H148" s="48"/>
      <c r="I148" s="26"/>
      <c r="J148" s="26"/>
      <c r="K148" s="48"/>
      <c r="L148" s="48"/>
      <c r="M148" s="48"/>
      <c r="N148" s="48"/>
      <c r="O148" s="48"/>
      <c r="P148" s="48"/>
      <c r="Q148" s="48"/>
      <c r="R148" s="48"/>
    </row>
    <row r="149" spans="2:18" x14ac:dyDescent="0.2">
      <c r="B149" s="64"/>
      <c r="C149" s="64"/>
      <c r="D149" s="64"/>
      <c r="E149" s="64"/>
      <c r="F149" s="48"/>
      <c r="G149" s="48"/>
      <c r="H149" s="48"/>
      <c r="I149" s="26"/>
      <c r="J149" s="26"/>
      <c r="K149" s="48"/>
      <c r="L149" s="48"/>
      <c r="M149" s="48"/>
      <c r="N149" s="48"/>
      <c r="O149" s="48"/>
      <c r="P149" s="48"/>
      <c r="Q149" s="48"/>
      <c r="R149" s="48"/>
    </row>
    <row r="150" spans="2:18" x14ac:dyDescent="0.2">
      <c r="B150" s="64"/>
      <c r="C150" s="64"/>
      <c r="D150" s="64"/>
      <c r="E150" s="64"/>
      <c r="F150" s="48"/>
      <c r="G150" s="48"/>
      <c r="H150" s="48"/>
      <c r="I150" s="26"/>
      <c r="J150" s="26"/>
      <c r="K150" s="48"/>
      <c r="L150" s="48"/>
      <c r="M150" s="48"/>
      <c r="N150" s="48"/>
      <c r="O150" s="48"/>
      <c r="P150" s="48"/>
      <c r="Q150" s="48"/>
      <c r="R150" s="48"/>
    </row>
    <row r="151" spans="2:18" x14ac:dyDescent="0.2">
      <c r="B151" s="64"/>
      <c r="C151" s="64"/>
      <c r="D151" s="64"/>
      <c r="E151" s="64"/>
      <c r="F151" s="48"/>
      <c r="G151" s="48"/>
      <c r="H151" s="48"/>
      <c r="I151" s="26"/>
      <c r="J151" s="26"/>
      <c r="K151" s="48"/>
      <c r="L151" s="48"/>
      <c r="M151" s="48"/>
      <c r="N151" s="48"/>
      <c r="O151" s="48"/>
      <c r="P151" s="48"/>
      <c r="Q151" s="48"/>
      <c r="R151" s="48"/>
    </row>
    <row r="152" spans="2:18" x14ac:dyDescent="0.2">
      <c r="B152" s="64"/>
      <c r="C152" s="64"/>
      <c r="D152" s="64"/>
      <c r="E152" s="64"/>
      <c r="F152" s="48"/>
      <c r="G152" s="48"/>
      <c r="H152" s="48"/>
      <c r="I152" s="26"/>
      <c r="J152" s="26"/>
      <c r="K152" s="48"/>
      <c r="L152" s="48"/>
      <c r="M152" s="48"/>
      <c r="N152" s="48"/>
      <c r="O152" s="48"/>
      <c r="P152" s="48"/>
      <c r="Q152" s="48"/>
      <c r="R152" s="48"/>
    </row>
    <row r="153" spans="2:18" x14ac:dyDescent="0.2">
      <c r="B153" s="64"/>
      <c r="C153" s="64"/>
      <c r="D153" s="64"/>
      <c r="E153" s="64"/>
      <c r="F153" s="48"/>
      <c r="G153" s="48"/>
      <c r="H153" s="48"/>
      <c r="I153" s="26"/>
      <c r="J153" s="26"/>
      <c r="K153" s="48"/>
      <c r="L153" s="48"/>
      <c r="M153" s="48"/>
      <c r="N153" s="48"/>
      <c r="O153" s="48"/>
      <c r="P153" s="48"/>
      <c r="Q153" s="48"/>
      <c r="R153" s="48"/>
    </row>
    <row r="154" spans="2:18" x14ac:dyDescent="0.2">
      <c r="B154" s="64"/>
      <c r="C154" s="64"/>
      <c r="D154" s="64"/>
      <c r="E154" s="64"/>
      <c r="F154" s="48"/>
      <c r="G154" s="48"/>
      <c r="H154" s="48"/>
      <c r="I154" s="26"/>
      <c r="J154" s="26"/>
      <c r="K154" s="48"/>
      <c r="L154" s="48"/>
      <c r="M154" s="48"/>
      <c r="N154" s="48"/>
      <c r="O154" s="48"/>
      <c r="P154" s="48"/>
      <c r="Q154" s="48"/>
      <c r="R154" s="48"/>
    </row>
    <row r="155" spans="2:18" x14ac:dyDescent="0.2">
      <c r="B155" s="64"/>
      <c r="C155" s="64"/>
      <c r="D155" s="64"/>
      <c r="E155" s="64"/>
      <c r="F155" s="48"/>
      <c r="G155" s="48"/>
      <c r="H155" s="48"/>
      <c r="I155" s="26"/>
      <c r="J155" s="26"/>
      <c r="K155" s="48"/>
      <c r="L155" s="48"/>
      <c r="M155" s="48"/>
      <c r="N155" s="48"/>
      <c r="O155" s="48"/>
      <c r="P155" s="48"/>
      <c r="Q155" s="48"/>
      <c r="R155" s="48"/>
    </row>
    <row r="156" spans="2:18" x14ac:dyDescent="0.2">
      <c r="B156" s="64"/>
      <c r="C156" s="64"/>
      <c r="D156" s="64"/>
      <c r="E156" s="64"/>
      <c r="F156" s="48"/>
      <c r="G156" s="48"/>
      <c r="H156" s="48"/>
      <c r="I156" s="26"/>
      <c r="J156" s="26"/>
      <c r="K156" s="48"/>
      <c r="L156" s="48"/>
      <c r="M156" s="48"/>
      <c r="N156" s="48"/>
      <c r="O156" s="48"/>
      <c r="P156" s="48"/>
      <c r="Q156" s="48"/>
      <c r="R156" s="48"/>
    </row>
    <row r="157" spans="2:18" x14ac:dyDescent="0.2">
      <c r="B157" s="64"/>
      <c r="C157" s="64"/>
      <c r="D157" s="64"/>
      <c r="E157" s="64"/>
      <c r="F157" s="48"/>
      <c r="G157" s="48"/>
      <c r="H157" s="48"/>
      <c r="I157" s="26"/>
      <c r="J157" s="26"/>
      <c r="K157" s="48"/>
      <c r="L157" s="48"/>
      <c r="M157" s="48"/>
      <c r="N157" s="48"/>
      <c r="O157" s="48"/>
      <c r="P157" s="48"/>
      <c r="Q157" s="48"/>
      <c r="R157" s="48"/>
    </row>
    <row r="158" spans="2:18" x14ac:dyDescent="0.2">
      <c r="B158" s="64"/>
      <c r="C158" s="64"/>
      <c r="D158" s="64"/>
      <c r="E158" s="64"/>
      <c r="F158" s="48"/>
      <c r="G158" s="48"/>
      <c r="H158" s="48"/>
      <c r="I158" s="26"/>
      <c r="J158" s="26"/>
      <c r="K158" s="48"/>
      <c r="L158" s="48"/>
      <c r="M158" s="48"/>
      <c r="N158" s="48"/>
      <c r="O158" s="48"/>
      <c r="P158" s="48"/>
      <c r="Q158" s="48"/>
      <c r="R158" s="48"/>
    </row>
    <row r="159" spans="2:18" x14ac:dyDescent="0.2">
      <c r="B159" s="64"/>
      <c r="C159" s="64"/>
      <c r="D159" s="64"/>
      <c r="E159" s="64"/>
      <c r="F159" s="48"/>
      <c r="G159" s="48"/>
      <c r="H159" s="48"/>
      <c r="I159" s="26"/>
      <c r="J159" s="26"/>
      <c r="K159" s="48"/>
      <c r="L159" s="48"/>
      <c r="M159" s="48"/>
      <c r="N159" s="48"/>
      <c r="O159" s="48"/>
      <c r="P159" s="48"/>
      <c r="Q159" s="48"/>
      <c r="R159" s="48"/>
    </row>
    <row r="160" spans="2:18" x14ac:dyDescent="0.2">
      <c r="B160" s="64"/>
      <c r="C160" s="64"/>
      <c r="D160" s="64"/>
      <c r="E160" s="64"/>
      <c r="F160" s="48"/>
      <c r="G160" s="48"/>
      <c r="H160" s="48"/>
      <c r="I160" s="26"/>
      <c r="J160" s="26"/>
      <c r="K160" s="48"/>
      <c r="L160" s="48"/>
      <c r="M160" s="48"/>
      <c r="N160" s="48"/>
      <c r="O160" s="48"/>
      <c r="P160" s="48"/>
      <c r="Q160" s="48"/>
      <c r="R160" s="48"/>
    </row>
    <row r="161" spans="2:18" x14ac:dyDescent="0.2">
      <c r="B161" s="64"/>
      <c r="C161" s="64"/>
      <c r="D161" s="64"/>
      <c r="E161" s="64"/>
      <c r="F161" s="48"/>
      <c r="G161" s="48"/>
      <c r="H161" s="48"/>
      <c r="I161" s="26"/>
      <c r="J161" s="26"/>
      <c r="K161" s="48"/>
      <c r="L161" s="48"/>
      <c r="M161" s="48"/>
      <c r="N161" s="48"/>
      <c r="O161" s="48"/>
      <c r="P161" s="48"/>
      <c r="Q161" s="48"/>
      <c r="R161" s="48"/>
    </row>
    <row r="162" spans="2:18" x14ac:dyDescent="0.2">
      <c r="B162" s="64"/>
      <c r="C162" s="64"/>
      <c r="D162" s="64"/>
      <c r="E162" s="64"/>
      <c r="F162" s="48"/>
      <c r="G162" s="48"/>
      <c r="H162" s="48"/>
      <c r="I162" s="26"/>
      <c r="J162" s="26"/>
      <c r="K162" s="48"/>
      <c r="L162" s="48"/>
      <c r="M162" s="48"/>
      <c r="N162" s="48"/>
      <c r="O162" s="48"/>
      <c r="P162" s="48"/>
      <c r="Q162" s="48"/>
      <c r="R162" s="48"/>
    </row>
    <row r="163" spans="2:18" x14ac:dyDescent="0.2">
      <c r="B163" s="64"/>
      <c r="C163" s="64"/>
      <c r="D163" s="64"/>
      <c r="E163" s="64"/>
      <c r="F163" s="48"/>
      <c r="G163" s="48"/>
      <c r="H163" s="48"/>
      <c r="I163" s="26"/>
      <c r="J163" s="26"/>
      <c r="K163" s="48"/>
      <c r="L163" s="48"/>
      <c r="M163" s="48"/>
      <c r="N163" s="48"/>
      <c r="O163" s="48"/>
      <c r="P163" s="48"/>
      <c r="Q163" s="48"/>
      <c r="R163" s="48"/>
    </row>
    <row r="164" spans="2:18" x14ac:dyDescent="0.2">
      <c r="B164" s="64"/>
      <c r="C164" s="64"/>
      <c r="D164" s="64"/>
      <c r="E164" s="64"/>
      <c r="F164" s="48"/>
      <c r="G164" s="48"/>
      <c r="H164" s="48"/>
      <c r="I164" s="26"/>
      <c r="J164" s="26"/>
      <c r="K164" s="48"/>
      <c r="L164" s="48"/>
      <c r="M164" s="48"/>
      <c r="N164" s="48"/>
      <c r="O164" s="48"/>
      <c r="P164" s="48"/>
      <c r="Q164" s="48"/>
      <c r="R164" s="48"/>
    </row>
    <row r="165" spans="2:18" x14ac:dyDescent="0.2">
      <c r="B165" s="64"/>
      <c r="C165" s="64"/>
      <c r="D165" s="64"/>
      <c r="E165" s="64"/>
      <c r="F165" s="48"/>
      <c r="G165" s="48"/>
      <c r="H165" s="48"/>
      <c r="I165" s="26"/>
      <c r="J165" s="26"/>
      <c r="K165" s="48"/>
      <c r="L165" s="48"/>
      <c r="M165" s="48"/>
      <c r="N165" s="48"/>
      <c r="O165" s="48"/>
      <c r="P165" s="48"/>
      <c r="Q165" s="48"/>
      <c r="R165" s="48"/>
    </row>
    <row r="166" spans="2:18" x14ac:dyDescent="0.2">
      <c r="B166" s="64"/>
      <c r="C166" s="64"/>
      <c r="D166" s="64"/>
      <c r="E166" s="64"/>
      <c r="F166" s="48"/>
      <c r="G166" s="48"/>
      <c r="H166" s="48"/>
      <c r="I166" s="26"/>
      <c r="J166" s="26"/>
      <c r="K166" s="48"/>
      <c r="L166" s="48"/>
      <c r="M166" s="48"/>
      <c r="N166" s="48"/>
      <c r="O166" s="48"/>
      <c r="P166" s="48"/>
      <c r="Q166" s="48"/>
      <c r="R166" s="48"/>
    </row>
    <row r="167" spans="2:18" x14ac:dyDescent="0.2">
      <c r="B167" s="64"/>
      <c r="C167" s="64"/>
      <c r="D167" s="64"/>
      <c r="E167" s="64"/>
      <c r="F167" s="48"/>
      <c r="G167" s="48"/>
      <c r="H167" s="48"/>
      <c r="I167" s="26"/>
      <c r="J167" s="26"/>
      <c r="K167" s="48"/>
      <c r="L167" s="48"/>
      <c r="M167" s="48"/>
      <c r="N167" s="48"/>
      <c r="O167" s="48"/>
      <c r="P167" s="48"/>
      <c r="Q167" s="48"/>
      <c r="R167" s="48"/>
    </row>
    <row r="168" spans="2:18" x14ac:dyDescent="0.2">
      <c r="B168" s="64"/>
      <c r="C168" s="64"/>
      <c r="D168" s="64"/>
      <c r="E168" s="64"/>
      <c r="F168" s="48"/>
      <c r="G168" s="48"/>
      <c r="H168" s="48"/>
      <c r="I168" s="26"/>
      <c r="J168" s="26"/>
      <c r="K168" s="48"/>
      <c r="L168" s="48"/>
      <c r="M168" s="48"/>
      <c r="N168" s="48"/>
      <c r="O168" s="48"/>
      <c r="P168" s="48"/>
      <c r="Q168" s="48"/>
      <c r="R168" s="48"/>
    </row>
    <row r="169" spans="2:18" x14ac:dyDescent="0.2">
      <c r="B169" s="64"/>
      <c r="C169" s="64"/>
      <c r="D169" s="64"/>
      <c r="E169" s="64"/>
      <c r="F169" s="48"/>
      <c r="G169" s="48"/>
      <c r="H169" s="48"/>
      <c r="I169" s="26"/>
      <c r="J169" s="26"/>
      <c r="K169" s="48"/>
      <c r="L169" s="48"/>
      <c r="M169" s="48"/>
      <c r="N169" s="48"/>
      <c r="O169" s="48"/>
      <c r="P169" s="48"/>
      <c r="Q169" s="48"/>
      <c r="R169" s="48"/>
    </row>
    <row r="170" spans="2:18" x14ac:dyDescent="0.2">
      <c r="B170" s="64"/>
      <c r="C170" s="64"/>
      <c r="D170" s="64"/>
      <c r="E170" s="64"/>
      <c r="F170" s="48"/>
      <c r="G170" s="48"/>
      <c r="H170" s="48"/>
      <c r="I170" s="26"/>
      <c r="J170" s="26"/>
      <c r="K170" s="48"/>
      <c r="L170" s="48"/>
      <c r="M170" s="48"/>
      <c r="N170" s="48"/>
      <c r="O170" s="48"/>
      <c r="P170" s="48"/>
      <c r="Q170" s="48"/>
      <c r="R170" s="48"/>
    </row>
    <row r="171" spans="2:18" x14ac:dyDescent="0.2">
      <c r="B171" s="64"/>
      <c r="C171" s="64"/>
      <c r="D171" s="64"/>
      <c r="E171" s="64"/>
      <c r="F171" s="48"/>
      <c r="G171" s="48"/>
      <c r="H171" s="48"/>
      <c r="I171" s="26"/>
      <c r="J171" s="26"/>
      <c r="K171" s="48"/>
      <c r="L171" s="48"/>
      <c r="M171" s="48"/>
      <c r="N171" s="48"/>
      <c r="O171" s="48"/>
      <c r="P171" s="48"/>
      <c r="Q171" s="48"/>
      <c r="R171" s="48"/>
    </row>
    <row r="172" spans="2:18" x14ac:dyDescent="0.2">
      <c r="B172" s="64"/>
      <c r="C172" s="64"/>
      <c r="D172" s="64"/>
      <c r="E172" s="64"/>
      <c r="F172" s="48"/>
      <c r="G172" s="48"/>
      <c r="H172" s="48"/>
      <c r="I172" s="26"/>
      <c r="J172" s="26"/>
      <c r="K172" s="48"/>
      <c r="L172" s="48"/>
      <c r="M172" s="48"/>
      <c r="N172" s="48"/>
      <c r="O172" s="48"/>
      <c r="P172" s="48"/>
      <c r="Q172" s="48"/>
      <c r="R172" s="48"/>
    </row>
    <row r="173" spans="2:18" x14ac:dyDescent="0.2">
      <c r="B173" s="64"/>
      <c r="C173" s="64"/>
      <c r="D173" s="64"/>
      <c r="E173" s="64"/>
      <c r="F173" s="48"/>
      <c r="G173" s="48"/>
      <c r="H173" s="48"/>
      <c r="I173" s="26"/>
      <c r="J173" s="26"/>
      <c r="K173" s="48"/>
      <c r="L173" s="48"/>
      <c r="M173" s="48"/>
      <c r="N173" s="48"/>
      <c r="O173" s="48"/>
      <c r="P173" s="48"/>
      <c r="Q173" s="48"/>
      <c r="R173" s="48"/>
    </row>
    <row r="174" spans="2:18" x14ac:dyDescent="0.2">
      <c r="B174" s="64"/>
      <c r="C174" s="64"/>
      <c r="D174" s="64"/>
      <c r="E174" s="64"/>
      <c r="F174" s="48"/>
      <c r="G174" s="48"/>
      <c r="H174" s="48"/>
      <c r="I174" s="26"/>
      <c r="J174" s="26"/>
      <c r="K174" s="48"/>
      <c r="L174" s="48"/>
      <c r="M174" s="48"/>
      <c r="N174" s="48"/>
      <c r="O174" s="48"/>
      <c r="P174" s="48"/>
      <c r="Q174" s="48"/>
      <c r="R174" s="48"/>
    </row>
    <row r="175" spans="2:18" x14ac:dyDescent="0.2">
      <c r="B175" s="64"/>
      <c r="C175" s="64"/>
      <c r="D175" s="64"/>
      <c r="E175" s="64"/>
      <c r="F175" s="48"/>
      <c r="G175" s="48"/>
      <c r="H175" s="48"/>
      <c r="I175" s="26"/>
      <c r="J175" s="26"/>
      <c r="K175" s="48"/>
      <c r="L175" s="48"/>
      <c r="M175" s="48"/>
      <c r="N175" s="48"/>
      <c r="O175" s="48"/>
      <c r="P175" s="48"/>
      <c r="Q175" s="48"/>
      <c r="R175" s="48"/>
    </row>
    <row r="176" spans="2:18" x14ac:dyDescent="0.2">
      <c r="B176" s="64"/>
      <c r="C176" s="64"/>
      <c r="D176" s="64"/>
      <c r="E176" s="64"/>
      <c r="F176" s="48"/>
      <c r="G176" s="48"/>
      <c r="H176" s="48"/>
      <c r="I176" s="26"/>
      <c r="J176" s="26"/>
      <c r="K176" s="48"/>
      <c r="L176" s="48"/>
      <c r="M176" s="48"/>
      <c r="N176" s="48"/>
      <c r="O176" s="48"/>
      <c r="P176" s="48"/>
      <c r="Q176" s="48"/>
      <c r="R176" s="48"/>
    </row>
    <row r="177" spans="2:18" x14ac:dyDescent="0.2">
      <c r="B177" s="64"/>
      <c r="C177" s="64"/>
      <c r="D177" s="64"/>
      <c r="E177" s="64"/>
      <c r="F177" s="48"/>
      <c r="G177" s="48"/>
      <c r="H177" s="48"/>
      <c r="I177" s="26"/>
      <c r="J177" s="26"/>
      <c r="K177" s="48"/>
      <c r="L177" s="48"/>
      <c r="M177" s="48"/>
      <c r="N177" s="48"/>
      <c r="O177" s="48"/>
      <c r="P177" s="48"/>
      <c r="Q177" s="48"/>
      <c r="R177" s="48"/>
    </row>
    <row r="178" spans="2:18" x14ac:dyDescent="0.2">
      <c r="B178" s="64"/>
      <c r="C178" s="64"/>
      <c r="D178" s="64"/>
      <c r="E178" s="64"/>
      <c r="F178" s="48"/>
      <c r="G178" s="48"/>
      <c r="H178" s="48"/>
      <c r="I178" s="26"/>
      <c r="J178" s="26"/>
      <c r="K178" s="48"/>
      <c r="L178" s="48"/>
      <c r="M178" s="48"/>
      <c r="N178" s="48"/>
      <c r="O178" s="48"/>
      <c r="P178" s="48"/>
      <c r="Q178" s="48"/>
      <c r="R178" s="48"/>
    </row>
    <row r="179" spans="2:18" x14ac:dyDescent="0.2">
      <c r="B179" s="64"/>
      <c r="C179" s="64"/>
      <c r="D179" s="64"/>
      <c r="E179" s="64"/>
      <c r="F179" s="48"/>
      <c r="G179" s="48"/>
      <c r="H179" s="48"/>
      <c r="I179" s="26"/>
      <c r="J179" s="26"/>
      <c r="K179" s="48"/>
      <c r="L179" s="48"/>
      <c r="M179" s="48"/>
      <c r="N179" s="48"/>
      <c r="O179" s="48"/>
      <c r="P179" s="48"/>
      <c r="Q179" s="48"/>
      <c r="R179" s="48"/>
    </row>
    <row r="180" spans="2:18" x14ac:dyDescent="0.2">
      <c r="B180" s="64"/>
      <c r="C180" s="64"/>
      <c r="D180" s="64"/>
      <c r="E180" s="64"/>
      <c r="F180" s="48"/>
      <c r="G180" s="48"/>
      <c r="H180" s="48"/>
      <c r="I180" s="26"/>
      <c r="J180" s="26"/>
      <c r="K180" s="48"/>
      <c r="L180" s="48"/>
      <c r="M180" s="48"/>
      <c r="N180" s="48"/>
      <c r="O180" s="48"/>
      <c r="P180" s="48"/>
      <c r="Q180" s="48"/>
      <c r="R180" s="48"/>
    </row>
    <row r="181" spans="2:18" x14ac:dyDescent="0.2">
      <c r="B181" s="64"/>
      <c r="C181" s="64"/>
      <c r="D181" s="64"/>
      <c r="E181" s="64"/>
      <c r="F181" s="48"/>
      <c r="G181" s="48"/>
      <c r="H181" s="48"/>
      <c r="I181" s="26"/>
      <c r="J181" s="26"/>
      <c r="K181" s="48"/>
      <c r="L181" s="48"/>
      <c r="M181" s="48"/>
      <c r="N181" s="48"/>
      <c r="O181" s="48"/>
      <c r="P181" s="48"/>
      <c r="Q181" s="48"/>
      <c r="R181" s="48"/>
    </row>
    <row r="182" spans="2:18" x14ac:dyDescent="0.2">
      <c r="B182" s="64"/>
      <c r="C182" s="64"/>
      <c r="D182" s="64"/>
      <c r="E182" s="64"/>
      <c r="F182" s="48"/>
      <c r="G182" s="48"/>
      <c r="H182" s="48"/>
      <c r="I182" s="26"/>
      <c r="J182" s="26"/>
      <c r="K182" s="48"/>
      <c r="L182" s="48"/>
      <c r="M182" s="48"/>
      <c r="N182" s="48"/>
      <c r="O182" s="48"/>
      <c r="P182" s="48"/>
      <c r="Q182" s="48"/>
      <c r="R182" s="48"/>
    </row>
    <row r="183" spans="2:18" x14ac:dyDescent="0.2">
      <c r="B183" s="64"/>
      <c r="C183" s="64"/>
      <c r="D183" s="64"/>
      <c r="E183" s="64"/>
      <c r="F183" s="48"/>
      <c r="G183" s="48"/>
      <c r="H183" s="48"/>
      <c r="I183" s="26"/>
      <c r="J183" s="26"/>
      <c r="K183" s="48"/>
      <c r="L183" s="48"/>
      <c r="M183" s="48"/>
      <c r="N183" s="48"/>
      <c r="O183" s="48"/>
      <c r="P183" s="48"/>
      <c r="Q183" s="48"/>
      <c r="R183" s="48"/>
    </row>
    <row r="184" spans="2:18" x14ac:dyDescent="0.2">
      <c r="B184" s="64"/>
      <c r="C184" s="64"/>
      <c r="D184" s="64"/>
      <c r="E184" s="64"/>
      <c r="F184" s="48"/>
      <c r="G184" s="48"/>
      <c r="H184" s="48"/>
      <c r="I184" s="26"/>
      <c r="J184" s="26"/>
      <c r="K184" s="48"/>
      <c r="L184" s="48"/>
      <c r="M184" s="48"/>
      <c r="N184" s="48"/>
      <c r="O184" s="48"/>
      <c r="P184" s="48"/>
      <c r="Q184" s="48"/>
      <c r="R184" s="48"/>
    </row>
    <row r="185" spans="2:18" x14ac:dyDescent="0.2">
      <c r="B185" s="64"/>
      <c r="C185" s="64"/>
      <c r="D185" s="64"/>
      <c r="E185" s="64"/>
      <c r="F185" s="48"/>
      <c r="G185" s="48"/>
      <c r="H185" s="48"/>
      <c r="I185" s="26"/>
      <c r="J185" s="26"/>
      <c r="K185" s="48"/>
      <c r="L185" s="48"/>
      <c r="M185" s="48"/>
      <c r="N185" s="48"/>
      <c r="O185" s="48"/>
      <c r="P185" s="48"/>
      <c r="Q185" s="48"/>
      <c r="R185" s="48"/>
    </row>
    <row r="186" spans="2:18" x14ac:dyDescent="0.2">
      <c r="B186" s="64"/>
      <c r="C186" s="64"/>
      <c r="D186" s="64"/>
      <c r="E186" s="64"/>
      <c r="F186" s="48"/>
      <c r="G186" s="48"/>
      <c r="H186" s="48"/>
      <c r="I186" s="26"/>
      <c r="J186" s="26"/>
      <c r="K186" s="48"/>
      <c r="L186" s="48"/>
      <c r="M186" s="48"/>
      <c r="N186" s="48"/>
      <c r="O186" s="48"/>
      <c r="P186" s="48"/>
      <c r="Q186" s="48"/>
      <c r="R186" s="48"/>
    </row>
    <row r="187" spans="2:18" x14ac:dyDescent="0.2">
      <c r="B187" s="64"/>
      <c r="C187" s="64"/>
      <c r="D187" s="64"/>
      <c r="E187" s="64"/>
      <c r="F187" s="48"/>
      <c r="G187" s="48"/>
      <c r="H187" s="48"/>
      <c r="I187" s="26"/>
      <c r="J187" s="26"/>
      <c r="K187" s="48"/>
      <c r="L187" s="48"/>
      <c r="M187" s="48"/>
      <c r="N187" s="48"/>
      <c r="O187" s="48"/>
      <c r="P187" s="48"/>
      <c r="Q187" s="48"/>
      <c r="R187" s="48"/>
    </row>
    <row r="188" spans="2:18" x14ac:dyDescent="0.2">
      <c r="B188" s="64"/>
      <c r="C188" s="64"/>
      <c r="D188" s="64"/>
      <c r="E188" s="64"/>
      <c r="F188" s="48"/>
      <c r="G188" s="48"/>
      <c r="H188" s="48"/>
      <c r="I188" s="26"/>
      <c r="J188" s="26"/>
      <c r="K188" s="48"/>
      <c r="L188" s="48"/>
      <c r="M188" s="48"/>
      <c r="N188" s="48"/>
      <c r="O188" s="48"/>
      <c r="P188" s="48"/>
      <c r="Q188" s="48"/>
      <c r="R188" s="48"/>
    </row>
    <row r="189" spans="2:18" x14ac:dyDescent="0.2">
      <c r="B189" s="64"/>
      <c r="C189" s="64"/>
      <c r="D189" s="64"/>
      <c r="E189" s="64"/>
      <c r="F189" s="48"/>
      <c r="G189" s="48"/>
      <c r="H189" s="48"/>
      <c r="I189" s="26"/>
      <c r="J189" s="26"/>
      <c r="K189" s="48"/>
      <c r="L189" s="48"/>
      <c r="M189" s="48"/>
      <c r="N189" s="48"/>
      <c r="O189" s="48"/>
      <c r="P189" s="48"/>
      <c r="Q189" s="48"/>
      <c r="R189" s="48"/>
    </row>
    <row r="190" spans="2:18" x14ac:dyDescent="0.2">
      <c r="B190" s="64"/>
      <c r="C190" s="64"/>
      <c r="D190" s="64"/>
      <c r="E190" s="64"/>
      <c r="F190" s="48"/>
      <c r="G190" s="48"/>
      <c r="H190" s="48"/>
      <c r="I190" s="26"/>
      <c r="J190" s="26"/>
      <c r="K190" s="48"/>
      <c r="L190" s="48"/>
      <c r="M190" s="48"/>
      <c r="N190" s="48"/>
      <c r="O190" s="48"/>
      <c r="P190" s="48"/>
      <c r="Q190" s="48"/>
      <c r="R190" s="48"/>
    </row>
    <row r="191" spans="2:18" x14ac:dyDescent="0.2">
      <c r="B191" s="64"/>
      <c r="C191" s="64"/>
      <c r="D191" s="64"/>
      <c r="E191" s="64"/>
      <c r="F191" s="48"/>
      <c r="G191" s="48"/>
      <c r="H191" s="48"/>
      <c r="I191" s="26"/>
      <c r="J191" s="26"/>
      <c r="K191" s="48"/>
      <c r="L191" s="48"/>
      <c r="M191" s="48"/>
      <c r="N191" s="48"/>
      <c r="O191" s="48"/>
      <c r="P191" s="48"/>
      <c r="Q191" s="48"/>
      <c r="R191" s="48"/>
    </row>
    <row r="192" spans="2:18" x14ac:dyDescent="0.2">
      <c r="B192" s="64"/>
      <c r="C192" s="64"/>
      <c r="D192" s="64"/>
      <c r="E192" s="64"/>
      <c r="F192" s="48"/>
      <c r="G192" s="48"/>
      <c r="H192" s="48"/>
      <c r="I192" s="26"/>
      <c r="J192" s="26"/>
      <c r="K192" s="48"/>
      <c r="L192" s="48"/>
      <c r="M192" s="48"/>
      <c r="N192" s="48"/>
      <c r="O192" s="48"/>
      <c r="P192" s="48"/>
      <c r="Q192" s="48"/>
      <c r="R192" s="48"/>
    </row>
    <row r="193" spans="2:18" x14ac:dyDescent="0.2">
      <c r="B193" s="64"/>
      <c r="C193" s="64"/>
      <c r="D193" s="64"/>
      <c r="E193" s="64"/>
      <c r="F193" s="48"/>
      <c r="G193" s="48"/>
      <c r="H193" s="48"/>
      <c r="I193" s="26"/>
      <c r="J193" s="26"/>
      <c r="K193" s="48"/>
      <c r="L193" s="48"/>
      <c r="M193" s="48"/>
      <c r="N193" s="48"/>
      <c r="O193" s="48"/>
      <c r="P193" s="48"/>
      <c r="Q193" s="48"/>
      <c r="R193" s="48"/>
    </row>
    <row r="194" spans="2:18" x14ac:dyDescent="0.2">
      <c r="B194" s="64"/>
      <c r="C194" s="64"/>
      <c r="D194" s="64"/>
      <c r="E194" s="64"/>
      <c r="F194" s="48"/>
      <c r="G194" s="48"/>
      <c r="H194" s="48"/>
      <c r="I194" s="26"/>
      <c r="J194" s="26"/>
      <c r="K194" s="48"/>
      <c r="L194" s="48"/>
      <c r="M194" s="48"/>
      <c r="N194" s="48"/>
      <c r="O194" s="48"/>
      <c r="P194" s="48"/>
      <c r="Q194" s="48"/>
      <c r="R194" s="48"/>
    </row>
    <row r="195" spans="2:18" x14ac:dyDescent="0.2">
      <c r="B195" s="64"/>
      <c r="C195" s="64"/>
      <c r="D195" s="64"/>
      <c r="E195" s="64"/>
      <c r="F195" s="48"/>
      <c r="G195" s="48"/>
      <c r="H195" s="48"/>
      <c r="I195" s="26"/>
      <c r="J195" s="26"/>
      <c r="K195" s="48"/>
      <c r="L195" s="48"/>
      <c r="M195" s="48"/>
      <c r="N195" s="48"/>
      <c r="O195" s="48"/>
      <c r="P195" s="48"/>
      <c r="Q195" s="48"/>
      <c r="R195" s="48"/>
    </row>
    <row r="196" spans="2:18" x14ac:dyDescent="0.2">
      <c r="B196" s="64"/>
      <c r="C196" s="64"/>
      <c r="D196" s="64"/>
      <c r="E196" s="64"/>
      <c r="F196" s="48"/>
      <c r="G196" s="48"/>
      <c r="H196" s="48"/>
      <c r="I196" s="26"/>
      <c r="J196" s="26"/>
      <c r="K196" s="48"/>
      <c r="L196" s="48"/>
      <c r="M196" s="48"/>
      <c r="N196" s="48"/>
      <c r="O196" s="48"/>
      <c r="P196" s="48"/>
      <c r="Q196" s="48"/>
      <c r="R196" s="48"/>
    </row>
    <row r="197" spans="2:18" x14ac:dyDescent="0.2">
      <c r="B197" s="64"/>
      <c r="C197" s="64"/>
      <c r="D197" s="64"/>
      <c r="E197" s="64"/>
      <c r="F197" s="48"/>
      <c r="G197" s="48"/>
      <c r="H197" s="48"/>
      <c r="I197" s="26"/>
      <c r="J197" s="26"/>
      <c r="K197" s="48"/>
      <c r="L197" s="48"/>
      <c r="M197" s="48"/>
      <c r="N197" s="48"/>
      <c r="O197" s="48"/>
      <c r="P197" s="48"/>
      <c r="Q197" s="48"/>
      <c r="R197" s="48"/>
    </row>
    <row r="198" spans="2:18" x14ac:dyDescent="0.2">
      <c r="B198" s="64"/>
      <c r="C198" s="64"/>
      <c r="D198" s="64"/>
      <c r="E198" s="64"/>
      <c r="F198" s="48"/>
      <c r="G198" s="48"/>
      <c r="H198" s="48"/>
      <c r="I198" s="26"/>
      <c r="J198" s="26"/>
      <c r="K198" s="48"/>
      <c r="L198" s="48"/>
      <c r="M198" s="48"/>
      <c r="N198" s="48"/>
      <c r="O198" s="48"/>
      <c r="P198" s="48"/>
      <c r="Q198" s="48"/>
      <c r="R198" s="48"/>
    </row>
    <row r="199" spans="2:18" x14ac:dyDescent="0.2">
      <c r="B199" s="64"/>
      <c r="C199" s="64"/>
      <c r="D199" s="64"/>
      <c r="E199" s="64"/>
      <c r="F199" s="48"/>
      <c r="G199" s="48"/>
      <c r="H199" s="48"/>
      <c r="I199" s="26"/>
      <c r="J199" s="26"/>
      <c r="K199" s="48"/>
      <c r="L199" s="48"/>
      <c r="M199" s="48"/>
      <c r="N199" s="48"/>
      <c r="O199" s="48"/>
      <c r="P199" s="48"/>
      <c r="Q199" s="48"/>
      <c r="R199" s="48"/>
    </row>
    <row r="200" spans="2:18" x14ac:dyDescent="0.2">
      <c r="B200" s="64"/>
      <c r="C200" s="64"/>
      <c r="D200" s="64"/>
      <c r="E200" s="64"/>
      <c r="F200" s="48"/>
      <c r="G200" s="48"/>
      <c r="H200" s="48"/>
      <c r="I200" s="26"/>
      <c r="J200" s="26"/>
      <c r="K200" s="48"/>
      <c r="L200" s="48"/>
      <c r="M200" s="48"/>
      <c r="N200" s="48"/>
      <c r="O200" s="48"/>
      <c r="P200" s="48"/>
      <c r="Q200" s="48"/>
      <c r="R200" s="48"/>
    </row>
    <row r="201" spans="2:18" x14ac:dyDescent="0.2">
      <c r="B201" s="64"/>
      <c r="C201" s="64"/>
      <c r="D201" s="64"/>
      <c r="E201" s="64"/>
      <c r="F201" s="48"/>
      <c r="G201" s="48"/>
      <c r="H201" s="48"/>
      <c r="I201" s="26"/>
      <c r="J201" s="26"/>
      <c r="K201" s="48"/>
      <c r="L201" s="48"/>
      <c r="M201" s="48"/>
      <c r="N201" s="48"/>
      <c r="O201" s="48"/>
      <c r="P201" s="48"/>
      <c r="Q201" s="48"/>
      <c r="R201" s="48"/>
    </row>
    <row r="202" spans="2:18" x14ac:dyDescent="0.2">
      <c r="B202" s="64"/>
      <c r="C202" s="64"/>
      <c r="D202" s="64"/>
      <c r="E202" s="64"/>
      <c r="F202" s="48"/>
      <c r="G202" s="48"/>
      <c r="H202" s="48"/>
      <c r="I202" s="26"/>
      <c r="J202" s="26"/>
      <c r="K202" s="48"/>
      <c r="L202" s="48"/>
      <c r="M202" s="48"/>
      <c r="N202" s="48"/>
      <c r="O202" s="48"/>
      <c r="P202" s="48"/>
      <c r="Q202" s="48"/>
      <c r="R202" s="48"/>
    </row>
    <row r="203" spans="2:18" x14ac:dyDescent="0.2">
      <c r="B203" s="64"/>
      <c r="C203" s="64"/>
      <c r="D203" s="64"/>
      <c r="E203" s="64"/>
      <c r="F203" s="48"/>
      <c r="G203" s="48"/>
      <c r="H203" s="48"/>
      <c r="I203" s="26"/>
      <c r="J203" s="26"/>
      <c r="K203" s="48"/>
      <c r="L203" s="48"/>
      <c r="M203" s="48"/>
      <c r="N203" s="48"/>
      <c r="O203" s="48"/>
      <c r="P203" s="48"/>
      <c r="Q203" s="48"/>
      <c r="R203" s="48"/>
    </row>
    <row r="204" spans="2:18" x14ac:dyDescent="0.2">
      <c r="B204" s="64"/>
      <c r="C204" s="64"/>
      <c r="D204" s="64"/>
      <c r="E204" s="64"/>
      <c r="F204" s="48"/>
      <c r="G204" s="48"/>
      <c r="H204" s="48"/>
      <c r="I204" s="26"/>
      <c r="J204" s="26"/>
      <c r="K204" s="48"/>
      <c r="L204" s="48"/>
      <c r="M204" s="48"/>
      <c r="N204" s="48"/>
      <c r="O204" s="48"/>
      <c r="P204" s="48"/>
      <c r="Q204" s="48"/>
      <c r="R204" s="48"/>
    </row>
    <row r="205" spans="2:18" x14ac:dyDescent="0.2">
      <c r="B205" s="64"/>
      <c r="C205" s="64"/>
      <c r="D205" s="64"/>
      <c r="E205" s="64"/>
      <c r="F205" s="48"/>
      <c r="G205" s="48"/>
      <c r="H205" s="48"/>
      <c r="I205" s="26"/>
      <c r="J205" s="26"/>
      <c r="K205" s="48"/>
      <c r="L205" s="48"/>
      <c r="M205" s="48"/>
      <c r="N205" s="48"/>
      <c r="O205" s="48"/>
      <c r="P205" s="48"/>
      <c r="Q205" s="48"/>
      <c r="R205" s="48"/>
    </row>
    <row r="206" spans="2:18" x14ac:dyDescent="0.2">
      <c r="B206" s="64"/>
      <c r="C206" s="64"/>
      <c r="D206" s="64"/>
      <c r="E206" s="64"/>
      <c r="F206" s="48"/>
      <c r="G206" s="48"/>
      <c r="H206" s="48"/>
      <c r="I206" s="26"/>
      <c r="J206" s="26"/>
      <c r="K206" s="48"/>
      <c r="L206" s="48"/>
      <c r="M206" s="48"/>
      <c r="N206" s="48"/>
      <c r="O206" s="48"/>
      <c r="P206" s="48"/>
      <c r="Q206" s="48"/>
      <c r="R206" s="48"/>
    </row>
    <row r="207" spans="2:18" x14ac:dyDescent="0.2">
      <c r="B207" s="64"/>
      <c r="C207" s="64"/>
      <c r="D207" s="64"/>
      <c r="E207" s="64"/>
      <c r="F207" s="48"/>
      <c r="G207" s="48"/>
      <c r="H207" s="48"/>
      <c r="I207" s="26"/>
      <c r="J207" s="26"/>
      <c r="K207" s="48"/>
      <c r="L207" s="48"/>
      <c r="M207" s="48"/>
      <c r="N207" s="48"/>
      <c r="O207" s="48"/>
      <c r="P207" s="48"/>
      <c r="Q207" s="48"/>
      <c r="R207" s="48"/>
    </row>
    <row r="208" spans="2:18" x14ac:dyDescent="0.2">
      <c r="B208" s="64"/>
      <c r="C208" s="64"/>
      <c r="D208" s="64"/>
      <c r="E208" s="64"/>
      <c r="F208" s="48"/>
      <c r="G208" s="48"/>
      <c r="H208" s="48"/>
      <c r="I208" s="26"/>
      <c r="J208" s="26"/>
      <c r="K208" s="48"/>
      <c r="L208" s="48"/>
      <c r="M208" s="48"/>
      <c r="N208" s="48"/>
      <c r="O208" s="48"/>
      <c r="P208" s="48"/>
      <c r="Q208" s="48"/>
      <c r="R208" s="48"/>
    </row>
    <row r="209" spans="2:18" x14ac:dyDescent="0.2">
      <c r="B209" s="64"/>
      <c r="C209" s="64"/>
      <c r="D209" s="64"/>
      <c r="E209" s="64"/>
      <c r="F209" s="48"/>
      <c r="G209" s="48"/>
      <c r="H209" s="48"/>
      <c r="I209" s="26"/>
      <c r="J209" s="26"/>
      <c r="K209" s="48"/>
      <c r="L209" s="48"/>
      <c r="M209" s="48"/>
      <c r="N209" s="48"/>
      <c r="O209" s="48"/>
      <c r="P209" s="48"/>
      <c r="Q209" s="48"/>
      <c r="R209" s="48"/>
    </row>
    <row r="210" spans="2:18" x14ac:dyDescent="0.2">
      <c r="B210" s="64"/>
      <c r="C210" s="64"/>
      <c r="D210" s="64"/>
      <c r="E210" s="64"/>
      <c r="F210" s="48"/>
      <c r="G210" s="48"/>
      <c r="H210" s="48"/>
      <c r="I210" s="26"/>
      <c r="J210" s="26"/>
      <c r="K210" s="48"/>
      <c r="L210" s="48"/>
      <c r="M210" s="48"/>
      <c r="N210" s="48"/>
      <c r="O210" s="48"/>
      <c r="P210" s="48"/>
      <c r="Q210" s="48"/>
      <c r="R210" s="48"/>
    </row>
    <row r="211" spans="2:18" x14ac:dyDescent="0.2">
      <c r="B211" s="64"/>
      <c r="C211" s="64"/>
      <c r="D211" s="64"/>
      <c r="E211" s="64"/>
      <c r="F211" s="48"/>
      <c r="G211" s="48"/>
      <c r="H211" s="48"/>
      <c r="I211" s="26"/>
      <c r="J211" s="26"/>
      <c r="K211" s="48"/>
      <c r="L211" s="48"/>
      <c r="M211" s="48"/>
      <c r="N211" s="48"/>
      <c r="O211" s="48"/>
      <c r="P211" s="48"/>
      <c r="Q211" s="48"/>
      <c r="R211" s="48"/>
    </row>
    <row r="212" spans="2:18" x14ac:dyDescent="0.2">
      <c r="B212" s="64"/>
      <c r="C212" s="64"/>
      <c r="D212" s="64"/>
      <c r="E212" s="64"/>
      <c r="F212" s="48"/>
      <c r="G212" s="48"/>
      <c r="H212" s="48"/>
      <c r="I212" s="26"/>
      <c r="J212" s="26"/>
      <c r="K212" s="48"/>
      <c r="L212" s="48"/>
      <c r="M212" s="48"/>
      <c r="N212" s="48"/>
      <c r="O212" s="48"/>
      <c r="P212" s="48"/>
      <c r="Q212" s="48"/>
      <c r="R212" s="48"/>
    </row>
    <row r="213" spans="2:18" x14ac:dyDescent="0.2">
      <c r="B213" s="64"/>
      <c r="C213" s="64"/>
      <c r="D213" s="64"/>
      <c r="E213" s="64"/>
      <c r="F213" s="48"/>
      <c r="G213" s="48"/>
      <c r="H213" s="48"/>
      <c r="I213" s="26"/>
      <c r="J213" s="26"/>
      <c r="K213" s="48"/>
      <c r="L213" s="48"/>
      <c r="M213" s="48"/>
      <c r="N213" s="48"/>
      <c r="O213" s="48"/>
      <c r="P213" s="48"/>
      <c r="Q213" s="48"/>
      <c r="R213" s="48"/>
    </row>
    <row r="214" spans="2:18" x14ac:dyDescent="0.2">
      <c r="B214" s="64"/>
      <c r="C214" s="64"/>
      <c r="D214" s="64"/>
      <c r="E214" s="64"/>
      <c r="F214" s="48"/>
      <c r="G214" s="48"/>
      <c r="H214" s="48"/>
      <c r="I214" s="26"/>
      <c r="J214" s="26"/>
      <c r="K214" s="48"/>
      <c r="L214" s="48"/>
      <c r="M214" s="48"/>
      <c r="N214" s="48"/>
      <c r="O214" s="48"/>
      <c r="P214" s="48"/>
      <c r="Q214" s="48"/>
      <c r="R214" s="48"/>
    </row>
    <row r="215" spans="2:18" x14ac:dyDescent="0.2">
      <c r="B215" s="64"/>
      <c r="C215" s="64"/>
      <c r="D215" s="64"/>
      <c r="E215" s="64"/>
      <c r="F215" s="48"/>
      <c r="G215" s="48"/>
      <c r="H215" s="48"/>
      <c r="I215" s="26"/>
      <c r="J215" s="26"/>
      <c r="K215" s="48"/>
      <c r="L215" s="48"/>
      <c r="M215" s="48"/>
      <c r="N215" s="48"/>
      <c r="O215" s="48"/>
      <c r="P215" s="48"/>
      <c r="Q215" s="48"/>
      <c r="R215" s="48"/>
    </row>
    <row r="216" spans="2:18" x14ac:dyDescent="0.2">
      <c r="B216" s="64"/>
      <c r="C216" s="64"/>
      <c r="D216" s="64"/>
      <c r="E216" s="64"/>
      <c r="F216" s="48"/>
      <c r="G216" s="48"/>
      <c r="H216" s="48"/>
      <c r="I216" s="26"/>
      <c r="J216" s="26"/>
      <c r="K216" s="48"/>
      <c r="L216" s="48"/>
      <c r="M216" s="48"/>
      <c r="N216" s="48"/>
      <c r="O216" s="48"/>
      <c r="P216" s="48"/>
      <c r="Q216" s="48"/>
      <c r="R216" s="48"/>
    </row>
    <row r="217" spans="2:18" x14ac:dyDescent="0.2">
      <c r="B217" s="64"/>
      <c r="C217" s="64"/>
      <c r="D217" s="64"/>
      <c r="E217" s="64"/>
      <c r="F217" s="48"/>
      <c r="G217" s="48"/>
      <c r="H217" s="48"/>
      <c r="I217" s="26"/>
      <c r="J217" s="26"/>
      <c r="K217" s="48"/>
      <c r="L217" s="48"/>
      <c r="M217" s="48"/>
      <c r="N217" s="48"/>
      <c r="O217" s="48"/>
      <c r="P217" s="48"/>
      <c r="Q217" s="48"/>
      <c r="R217" s="48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Q180"/>
  <sheetViews>
    <sheetView showGridLines="0" zoomScale="70" zoomScaleNormal="70" workbookViewId="0">
      <selection sqref="A1:XFD1048576"/>
    </sheetView>
  </sheetViews>
  <sheetFormatPr defaultRowHeight="11.25" outlineLevelRow="3" x14ac:dyDescent="0.2"/>
  <cols>
    <col min="1" max="1" width="52" style="104" customWidth="1"/>
    <col min="2" max="12" width="16.28515625" style="129" customWidth="1"/>
    <col min="13" max="16384" width="9.140625" style="104"/>
  </cols>
  <sheetData>
    <row r="1" spans="1:17" s="57" customFormat="1" ht="9.9499999999999993" customHeight="1" x14ac:dyDescent="0.2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7" s="57" customFormat="1" ht="18.75" x14ac:dyDescent="0.2">
      <c r="A2" s="5" t="s">
        <v>244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2"/>
      <c r="N2" s="102"/>
      <c r="O2" s="102"/>
      <c r="P2" s="102"/>
      <c r="Q2" s="102"/>
    </row>
    <row r="3" spans="1:17" s="57" customFormat="1" ht="12.75" x14ac:dyDescent="0.2">
      <c r="A3" s="231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7" s="224" customFormat="1" ht="12.75" x14ac:dyDescent="0.2"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 t="s">
        <v>261</v>
      </c>
    </row>
    <row r="5" spans="1:17" s="146" customFormat="1" ht="12.75" x14ac:dyDescent="0.2">
      <c r="A5" s="98"/>
      <c r="B5" s="100">
        <v>44926</v>
      </c>
      <c r="C5" s="100">
        <v>44957</v>
      </c>
      <c r="D5" s="100">
        <v>44985</v>
      </c>
      <c r="E5" s="100">
        <v>45016</v>
      </c>
      <c r="F5" s="100">
        <v>45046</v>
      </c>
      <c r="G5" s="100">
        <v>45077</v>
      </c>
      <c r="H5" s="100">
        <v>45107</v>
      </c>
      <c r="I5" s="100">
        <v>45138</v>
      </c>
      <c r="J5" s="100">
        <v>45169</v>
      </c>
      <c r="K5" s="100">
        <v>45199</v>
      </c>
      <c r="L5" s="100">
        <v>45230</v>
      </c>
    </row>
    <row r="6" spans="1:17" s="142" customFormat="1" ht="15.75" x14ac:dyDescent="0.2">
      <c r="A6" s="252" t="s">
        <v>231</v>
      </c>
      <c r="B6" s="86">
        <f t="shared" ref="B6:L6" si="0">B$7+B$81</f>
        <v>4075.4500576791606</v>
      </c>
      <c r="C6" s="86">
        <f t="shared" si="0"/>
        <v>4266.4444729174002</v>
      </c>
      <c r="D6" s="86">
        <f t="shared" si="0"/>
        <v>4243.6864571060505</v>
      </c>
      <c r="E6" s="86">
        <f t="shared" si="0"/>
        <v>4386.56830035034</v>
      </c>
      <c r="F6" s="86">
        <f t="shared" si="0"/>
        <v>4546.8280831245502</v>
      </c>
      <c r="G6" s="86">
        <f t="shared" si="0"/>
        <v>4593.4941187673803</v>
      </c>
      <c r="H6" s="86">
        <f t="shared" si="0"/>
        <v>4714.3619978262795</v>
      </c>
      <c r="I6" s="86">
        <f t="shared" si="0"/>
        <v>4860.5947048425514</v>
      </c>
      <c r="J6" s="86">
        <f t="shared" si="0"/>
        <v>4898.0302811053098</v>
      </c>
      <c r="K6" s="86">
        <f t="shared" si="0"/>
        <v>4886.6011720644201</v>
      </c>
      <c r="L6" s="86">
        <f t="shared" si="0"/>
        <v>4958.3703342402205</v>
      </c>
    </row>
    <row r="7" spans="1:17" s="241" customFormat="1" ht="15" x14ac:dyDescent="0.2">
      <c r="A7" s="144" t="s">
        <v>155</v>
      </c>
      <c r="B7" s="227">
        <f t="shared" ref="B7:L7" si="1">B$8+B$45</f>
        <v>3715.1336317660907</v>
      </c>
      <c r="C7" s="227">
        <f t="shared" si="1"/>
        <v>3891.2493464376103</v>
      </c>
      <c r="D7" s="227">
        <f t="shared" si="1"/>
        <v>3881.8475557880101</v>
      </c>
      <c r="E7" s="227">
        <f t="shared" si="1"/>
        <v>4045.1595006161101</v>
      </c>
      <c r="F7" s="227">
        <f t="shared" si="1"/>
        <v>4208.3465256813306</v>
      </c>
      <c r="G7" s="227">
        <f t="shared" si="1"/>
        <v>4257.0990983127604</v>
      </c>
      <c r="H7" s="227">
        <f t="shared" si="1"/>
        <v>4376.4828361153195</v>
      </c>
      <c r="I7" s="227">
        <f t="shared" si="1"/>
        <v>4521.089312509861</v>
      </c>
      <c r="J7" s="227">
        <f t="shared" si="1"/>
        <v>4555.6883448342796</v>
      </c>
      <c r="K7" s="227">
        <f t="shared" si="1"/>
        <v>4560.43089883009</v>
      </c>
      <c r="L7" s="227">
        <f t="shared" si="1"/>
        <v>4638.2696191427303</v>
      </c>
    </row>
    <row r="8" spans="1:17" s="155" customFormat="1" ht="15" outlineLevel="1" x14ac:dyDescent="0.2">
      <c r="A8" s="85" t="s">
        <v>35</v>
      </c>
      <c r="B8" s="200">
        <f t="shared" ref="B8:L8" si="2">B$9+B$43</f>
        <v>1389.6902523549404</v>
      </c>
      <c r="C8" s="200">
        <f t="shared" si="2"/>
        <v>1420.4619873613403</v>
      </c>
      <c r="D8" s="200">
        <f t="shared" si="2"/>
        <v>1431.3214009277401</v>
      </c>
      <c r="E8" s="200">
        <f t="shared" si="2"/>
        <v>1444.7466166493205</v>
      </c>
      <c r="F8" s="200">
        <f t="shared" si="2"/>
        <v>1436.7151325735203</v>
      </c>
      <c r="G8" s="200">
        <f t="shared" si="2"/>
        <v>1452.7460593247204</v>
      </c>
      <c r="H8" s="200">
        <f t="shared" si="2"/>
        <v>1454.9498949169001</v>
      </c>
      <c r="I8" s="200">
        <f t="shared" si="2"/>
        <v>1470.7542204037002</v>
      </c>
      <c r="J8" s="200">
        <f t="shared" si="2"/>
        <v>1472.6374231902003</v>
      </c>
      <c r="K8" s="200">
        <f t="shared" si="2"/>
        <v>1481.0277772898003</v>
      </c>
      <c r="L8" s="200">
        <f t="shared" si="2"/>
        <v>1515.3457303958803</v>
      </c>
    </row>
    <row r="9" spans="1:17" s="145" customFormat="1" ht="12.75" outlineLevel="2" x14ac:dyDescent="0.2">
      <c r="A9" s="106" t="s">
        <v>213</v>
      </c>
      <c r="B9" s="13">
        <f t="shared" ref="B9:L9" si="3">SUM(B$10:B$42)</f>
        <v>1387.9709695622005</v>
      </c>
      <c r="C9" s="13">
        <f t="shared" si="3"/>
        <v>1418.7427045686004</v>
      </c>
      <c r="D9" s="13">
        <f t="shared" si="3"/>
        <v>1429.6021181350002</v>
      </c>
      <c r="E9" s="13">
        <f t="shared" si="3"/>
        <v>1443.0603969872004</v>
      </c>
      <c r="F9" s="13">
        <f t="shared" si="3"/>
        <v>1435.0289129114003</v>
      </c>
      <c r="G9" s="13">
        <f t="shared" si="3"/>
        <v>1451.0598396626003</v>
      </c>
      <c r="H9" s="13">
        <f t="shared" si="3"/>
        <v>1453.2967383854002</v>
      </c>
      <c r="I9" s="13">
        <f t="shared" si="3"/>
        <v>1469.1010638722003</v>
      </c>
      <c r="J9" s="13">
        <f t="shared" si="3"/>
        <v>1470.9842666587003</v>
      </c>
      <c r="K9" s="13">
        <f t="shared" si="3"/>
        <v>1479.3746207583004</v>
      </c>
      <c r="L9" s="13">
        <f t="shared" si="3"/>
        <v>1513.7256369950003</v>
      </c>
    </row>
    <row r="10" spans="1:17" s="116" customFormat="1" ht="12.75" outlineLevel="3" x14ac:dyDescent="0.2">
      <c r="A10" s="169" t="s">
        <v>20</v>
      </c>
      <c r="B10" s="124">
        <v>53.805816397400001</v>
      </c>
      <c r="C10" s="124">
        <v>60.100565103400001</v>
      </c>
      <c r="D10" s="124">
        <v>59.919900869400003</v>
      </c>
      <c r="E10" s="124">
        <v>36.428837740600002</v>
      </c>
      <c r="F10" s="124">
        <v>45.627005399700003</v>
      </c>
      <c r="G10" s="124">
        <v>65.804164349399997</v>
      </c>
      <c r="H10" s="124">
        <v>64.836286087800005</v>
      </c>
      <c r="I10" s="124">
        <v>72.684683448800001</v>
      </c>
      <c r="J10" s="124">
        <v>73.374790963500004</v>
      </c>
      <c r="K10" s="124">
        <v>87.748379639500001</v>
      </c>
      <c r="L10" s="124">
        <v>96.453731661099994</v>
      </c>
    </row>
    <row r="11" spans="1:17" ht="12.75" outlineLevel="3" x14ac:dyDescent="0.2">
      <c r="A11" s="60" t="s">
        <v>133</v>
      </c>
      <c r="B11" s="81">
        <v>46.997578392000001</v>
      </c>
      <c r="C11" s="81">
        <v>42.057100557600002</v>
      </c>
      <c r="D11" s="81">
        <v>53.814358717799998</v>
      </c>
      <c r="E11" s="81">
        <v>68.555168780599999</v>
      </c>
      <c r="F11" s="81">
        <v>50.8375737414</v>
      </c>
      <c r="G11" s="81">
        <v>28.0068884302</v>
      </c>
      <c r="H11" s="81">
        <v>28.0488157102</v>
      </c>
      <c r="I11" s="81">
        <v>16.562885264399998</v>
      </c>
      <c r="J11" s="81">
        <v>14.2198463844</v>
      </c>
      <c r="K11" s="81">
        <v>0</v>
      </c>
      <c r="L11" s="81">
        <v>0</v>
      </c>
      <c r="M11" s="92"/>
      <c r="N11" s="92"/>
      <c r="O11" s="92"/>
    </row>
    <row r="12" spans="1:17" ht="12.75" outlineLevel="3" x14ac:dyDescent="0.2">
      <c r="A12" s="60" t="s">
        <v>168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19.8379504824</v>
      </c>
      <c r="H12" s="81">
        <v>29.2921862872</v>
      </c>
      <c r="I12" s="81">
        <v>29.370550526599999</v>
      </c>
      <c r="J12" s="81">
        <v>29.2282607653</v>
      </c>
      <c r="K12" s="81">
        <v>28.8525501373</v>
      </c>
      <c r="L12" s="81">
        <v>28.760043517300002</v>
      </c>
      <c r="M12" s="92"/>
      <c r="N12" s="92"/>
      <c r="O12" s="92"/>
    </row>
    <row r="13" spans="1:17" ht="12.75" outlineLevel="3" x14ac:dyDescent="0.2">
      <c r="A13" s="60" t="s">
        <v>14</v>
      </c>
      <c r="B13" s="81">
        <v>81.333449999999999</v>
      </c>
      <c r="C13" s="81">
        <v>81.333449999999999</v>
      </c>
      <c r="D13" s="81">
        <v>81.333449999999999</v>
      </c>
      <c r="E13" s="81">
        <v>81.323449999999994</v>
      </c>
      <c r="F13" s="81">
        <v>81.323449999999994</v>
      </c>
      <c r="G13" s="81">
        <v>81.323449999999994</v>
      </c>
      <c r="H13" s="81">
        <v>82.045950000000005</v>
      </c>
      <c r="I13" s="81">
        <v>83.223194000000007</v>
      </c>
      <c r="J13" s="81">
        <v>63.096680999999997</v>
      </c>
      <c r="K13" s="81">
        <v>65.568376000000001</v>
      </c>
      <c r="L13" s="81">
        <v>75.401431000000002</v>
      </c>
      <c r="M13" s="92"/>
      <c r="N13" s="92"/>
      <c r="O13" s="92"/>
    </row>
    <row r="14" spans="1:17" ht="12.75" outlineLevel="3" x14ac:dyDescent="0.2">
      <c r="A14" s="60" t="s">
        <v>51</v>
      </c>
      <c r="B14" s="81">
        <v>17.533000000000001</v>
      </c>
      <c r="C14" s="81">
        <v>17.533000000000001</v>
      </c>
      <c r="D14" s="81">
        <v>17.533000000000001</v>
      </c>
      <c r="E14" s="81">
        <v>17.533000000000001</v>
      </c>
      <c r="F14" s="81">
        <v>17.533000000000001</v>
      </c>
      <c r="G14" s="81">
        <v>17.533000000000001</v>
      </c>
      <c r="H14" s="81">
        <v>17.533000000000001</v>
      </c>
      <c r="I14" s="81">
        <v>17.533000000000001</v>
      </c>
      <c r="J14" s="81">
        <v>17.533000000000001</v>
      </c>
      <c r="K14" s="81">
        <v>17.533000000000001</v>
      </c>
      <c r="L14" s="81">
        <v>17.533000000000001</v>
      </c>
      <c r="M14" s="92"/>
      <c r="N14" s="92"/>
      <c r="O14" s="92"/>
    </row>
    <row r="15" spans="1:17" ht="12.75" outlineLevel="3" x14ac:dyDescent="0.2">
      <c r="A15" s="60" t="s">
        <v>104</v>
      </c>
      <c r="B15" s="81">
        <v>50</v>
      </c>
      <c r="C15" s="81">
        <v>50</v>
      </c>
      <c r="D15" s="81">
        <v>50</v>
      </c>
      <c r="E15" s="81">
        <v>50</v>
      </c>
      <c r="F15" s="81">
        <v>50</v>
      </c>
      <c r="G15" s="81">
        <v>50</v>
      </c>
      <c r="H15" s="81">
        <v>50</v>
      </c>
      <c r="I15" s="81">
        <v>50</v>
      </c>
      <c r="J15" s="81">
        <v>50</v>
      </c>
      <c r="K15" s="81">
        <v>50</v>
      </c>
      <c r="L15" s="81">
        <v>50</v>
      </c>
      <c r="M15" s="92"/>
      <c r="N15" s="92"/>
      <c r="O15" s="92"/>
    </row>
    <row r="16" spans="1:17" ht="12.75" outlineLevel="3" x14ac:dyDescent="0.2">
      <c r="A16" s="60" t="s">
        <v>154</v>
      </c>
      <c r="B16" s="81">
        <v>28.700001</v>
      </c>
      <c r="C16" s="81">
        <v>28.700001</v>
      </c>
      <c r="D16" s="81">
        <v>28.700001</v>
      </c>
      <c r="E16" s="81">
        <v>28.700001</v>
      </c>
      <c r="F16" s="81">
        <v>28.700001</v>
      </c>
      <c r="G16" s="81">
        <v>28.700001</v>
      </c>
      <c r="H16" s="81">
        <v>28.700001</v>
      </c>
      <c r="I16" s="81">
        <v>28.700001</v>
      </c>
      <c r="J16" s="81">
        <v>28.700001</v>
      </c>
      <c r="K16" s="81">
        <v>28.700001</v>
      </c>
      <c r="L16" s="81">
        <v>28.700001</v>
      </c>
      <c r="M16" s="92"/>
      <c r="N16" s="92"/>
      <c r="O16" s="92"/>
    </row>
    <row r="17" spans="1:15" ht="12.75" outlineLevel="3" x14ac:dyDescent="0.2">
      <c r="A17" s="60" t="s">
        <v>212</v>
      </c>
      <c r="B17" s="81">
        <v>46.9</v>
      </c>
      <c r="C17" s="81">
        <v>46.9</v>
      </c>
      <c r="D17" s="81">
        <v>46.9</v>
      </c>
      <c r="E17" s="81">
        <v>46.9</v>
      </c>
      <c r="F17" s="81">
        <v>46.9</v>
      </c>
      <c r="G17" s="81">
        <v>46.9</v>
      </c>
      <c r="H17" s="81">
        <v>46.9</v>
      </c>
      <c r="I17" s="81">
        <v>46.9</v>
      </c>
      <c r="J17" s="81">
        <v>46.9</v>
      </c>
      <c r="K17" s="81">
        <v>46.9</v>
      </c>
      <c r="L17" s="81">
        <v>46.9</v>
      </c>
      <c r="M17" s="92"/>
      <c r="N17" s="92"/>
      <c r="O17" s="92"/>
    </row>
    <row r="18" spans="1:15" ht="12.75" outlineLevel="3" x14ac:dyDescent="0.2">
      <c r="A18" s="60" t="s">
        <v>42</v>
      </c>
      <c r="B18" s="81">
        <v>237.101957</v>
      </c>
      <c r="C18" s="81">
        <v>237.101957</v>
      </c>
      <c r="D18" s="81">
        <v>237.101957</v>
      </c>
      <c r="E18" s="81">
        <v>237.101957</v>
      </c>
      <c r="F18" s="81">
        <v>237.101957</v>
      </c>
      <c r="G18" s="81">
        <v>237.101957</v>
      </c>
      <c r="H18" s="81">
        <v>237.101957</v>
      </c>
      <c r="I18" s="81">
        <v>237.101957</v>
      </c>
      <c r="J18" s="81">
        <v>237.101957</v>
      </c>
      <c r="K18" s="81">
        <v>237.101957</v>
      </c>
      <c r="L18" s="81">
        <v>237.101957</v>
      </c>
      <c r="M18" s="92"/>
      <c r="N18" s="92"/>
      <c r="O18" s="92"/>
    </row>
    <row r="19" spans="1:15" ht="12.75" outlineLevel="3" x14ac:dyDescent="0.2">
      <c r="A19" s="60" t="s">
        <v>33</v>
      </c>
      <c r="B19" s="81">
        <v>12.097744</v>
      </c>
      <c r="C19" s="81">
        <v>12.097744</v>
      </c>
      <c r="D19" s="81">
        <v>12.097744</v>
      </c>
      <c r="E19" s="81">
        <v>12.097744</v>
      </c>
      <c r="F19" s="81">
        <v>12.097744</v>
      </c>
      <c r="G19" s="81">
        <v>12.097744</v>
      </c>
      <c r="H19" s="81">
        <v>12.097744</v>
      </c>
      <c r="I19" s="81">
        <v>12.097744</v>
      </c>
      <c r="J19" s="81">
        <v>12.097744</v>
      </c>
      <c r="K19" s="81">
        <v>12.097744</v>
      </c>
      <c r="L19" s="81">
        <v>12.097744</v>
      </c>
      <c r="M19" s="92"/>
      <c r="N19" s="92"/>
      <c r="O19" s="92"/>
    </row>
    <row r="20" spans="1:15" ht="12.75" outlineLevel="3" x14ac:dyDescent="0.2">
      <c r="A20" s="60" t="s">
        <v>81</v>
      </c>
      <c r="B20" s="81">
        <v>27.097743999999999</v>
      </c>
      <c r="C20" s="81">
        <v>27.097743999999999</v>
      </c>
      <c r="D20" s="81">
        <v>27.097743999999999</v>
      </c>
      <c r="E20" s="81">
        <v>27.097743999999999</v>
      </c>
      <c r="F20" s="81">
        <v>27.097743999999999</v>
      </c>
      <c r="G20" s="81">
        <v>27.097743999999999</v>
      </c>
      <c r="H20" s="81">
        <v>27.097743999999999</v>
      </c>
      <c r="I20" s="81">
        <v>27.097743999999999</v>
      </c>
      <c r="J20" s="81">
        <v>27.097743999999999</v>
      </c>
      <c r="K20" s="81">
        <v>27.097743999999999</v>
      </c>
      <c r="L20" s="81">
        <v>27.097743999999999</v>
      </c>
      <c r="M20" s="92"/>
      <c r="N20" s="92"/>
      <c r="O20" s="92"/>
    </row>
    <row r="21" spans="1:15" ht="12.75" outlineLevel="3" x14ac:dyDescent="0.2">
      <c r="A21" s="60" t="s">
        <v>209</v>
      </c>
      <c r="B21" s="81">
        <v>69.614992801400007</v>
      </c>
      <c r="C21" s="81">
        <v>91.313176936199994</v>
      </c>
      <c r="D21" s="81">
        <v>91.938075141400006</v>
      </c>
      <c r="E21" s="81">
        <v>92.732437781200005</v>
      </c>
      <c r="F21" s="81">
        <v>87.239619085499996</v>
      </c>
      <c r="G21" s="81">
        <v>83.802277715800003</v>
      </c>
      <c r="H21" s="81">
        <v>61.999539615400003</v>
      </c>
      <c r="I21" s="81">
        <v>62.064388947600001</v>
      </c>
      <c r="J21" s="81">
        <v>61.946638860699998</v>
      </c>
      <c r="K21" s="81">
        <v>52.8128132967</v>
      </c>
      <c r="L21" s="81">
        <v>48.543383816599999</v>
      </c>
      <c r="M21" s="92"/>
      <c r="N21" s="92"/>
      <c r="O21" s="92"/>
    </row>
    <row r="22" spans="1:15" ht="12.75" outlineLevel="3" x14ac:dyDescent="0.2">
      <c r="A22" s="60" t="s">
        <v>126</v>
      </c>
      <c r="B22" s="81">
        <v>12.097744</v>
      </c>
      <c r="C22" s="81">
        <v>12.097744</v>
      </c>
      <c r="D22" s="81">
        <v>12.097744</v>
      </c>
      <c r="E22" s="81">
        <v>12.097744</v>
      </c>
      <c r="F22" s="81">
        <v>12.097744</v>
      </c>
      <c r="G22" s="81">
        <v>12.097744</v>
      </c>
      <c r="H22" s="81">
        <v>12.097744</v>
      </c>
      <c r="I22" s="81">
        <v>12.097744</v>
      </c>
      <c r="J22" s="81">
        <v>12.097744</v>
      </c>
      <c r="K22" s="81">
        <v>12.097744</v>
      </c>
      <c r="L22" s="81">
        <v>12.097744</v>
      </c>
      <c r="M22" s="92"/>
      <c r="N22" s="92"/>
      <c r="O22" s="92"/>
    </row>
    <row r="23" spans="1:15" ht="12.75" outlineLevel="3" x14ac:dyDescent="0.2">
      <c r="A23" s="60" t="s">
        <v>185</v>
      </c>
      <c r="B23" s="81">
        <v>12.097744</v>
      </c>
      <c r="C23" s="81">
        <v>12.097744</v>
      </c>
      <c r="D23" s="81">
        <v>12.097744</v>
      </c>
      <c r="E23" s="81">
        <v>12.097744</v>
      </c>
      <c r="F23" s="81">
        <v>12.097744</v>
      </c>
      <c r="G23" s="81">
        <v>12.097744</v>
      </c>
      <c r="H23" s="81">
        <v>12.097744</v>
      </c>
      <c r="I23" s="81">
        <v>12.097744</v>
      </c>
      <c r="J23" s="81">
        <v>12.097744</v>
      </c>
      <c r="K23" s="81">
        <v>12.097744</v>
      </c>
      <c r="L23" s="81">
        <v>12.097744</v>
      </c>
      <c r="M23" s="92"/>
      <c r="N23" s="92"/>
      <c r="O23" s="92"/>
    </row>
    <row r="24" spans="1:15" ht="12.75" outlineLevel="3" x14ac:dyDescent="0.2">
      <c r="A24" s="60" t="s">
        <v>112</v>
      </c>
      <c r="B24" s="81">
        <v>60.071426971400001</v>
      </c>
      <c r="C24" s="81">
        <v>72.613278971400007</v>
      </c>
      <c r="D24" s="81">
        <v>89.419828406400001</v>
      </c>
      <c r="E24" s="81">
        <v>110.82437368479999</v>
      </c>
      <c r="F24" s="81">
        <v>117.2883826848</v>
      </c>
      <c r="G24" s="81">
        <v>131.1654346848</v>
      </c>
      <c r="H24" s="81">
        <v>141.54039668479999</v>
      </c>
      <c r="I24" s="81">
        <v>149.01314468480001</v>
      </c>
      <c r="J24" s="81">
        <v>153.94857368480001</v>
      </c>
      <c r="K24" s="81">
        <v>164.70035068479999</v>
      </c>
      <c r="L24" s="81">
        <v>165.15915899999999</v>
      </c>
      <c r="M24" s="92"/>
      <c r="N24" s="92"/>
      <c r="O24" s="92"/>
    </row>
    <row r="25" spans="1:15" ht="12.75" outlineLevel="3" x14ac:dyDescent="0.2">
      <c r="A25" s="60" t="s">
        <v>199</v>
      </c>
      <c r="B25" s="81">
        <v>12.097744</v>
      </c>
      <c r="C25" s="81">
        <v>12.097744</v>
      </c>
      <c r="D25" s="81">
        <v>12.097744</v>
      </c>
      <c r="E25" s="81">
        <v>12.097744</v>
      </c>
      <c r="F25" s="81">
        <v>12.097744</v>
      </c>
      <c r="G25" s="81">
        <v>12.097744</v>
      </c>
      <c r="H25" s="81">
        <v>12.097744</v>
      </c>
      <c r="I25" s="81">
        <v>12.097744</v>
      </c>
      <c r="J25" s="81">
        <v>12.097744</v>
      </c>
      <c r="K25" s="81">
        <v>12.097744</v>
      </c>
      <c r="L25" s="81">
        <v>12.097744</v>
      </c>
      <c r="M25" s="92"/>
      <c r="N25" s="92"/>
      <c r="O25" s="92"/>
    </row>
    <row r="26" spans="1:15" ht="12.75" outlineLevel="3" x14ac:dyDescent="0.2">
      <c r="A26" s="60" t="s">
        <v>189</v>
      </c>
      <c r="B26" s="81">
        <v>12.097744</v>
      </c>
      <c r="C26" s="81">
        <v>12.097744</v>
      </c>
      <c r="D26" s="81">
        <v>12.097744</v>
      </c>
      <c r="E26" s="81">
        <v>12.097744</v>
      </c>
      <c r="F26" s="81">
        <v>12.097744</v>
      </c>
      <c r="G26" s="81">
        <v>12.097744</v>
      </c>
      <c r="H26" s="81">
        <v>12.097744</v>
      </c>
      <c r="I26" s="81">
        <v>12.097744</v>
      </c>
      <c r="J26" s="81">
        <v>12.097744</v>
      </c>
      <c r="K26" s="81">
        <v>12.097744</v>
      </c>
      <c r="L26" s="81">
        <v>12.097744</v>
      </c>
      <c r="M26" s="92"/>
      <c r="N26" s="92"/>
      <c r="O26" s="92"/>
    </row>
    <row r="27" spans="1:15" ht="12.75" outlineLevel="3" x14ac:dyDescent="0.2">
      <c r="A27" s="60" t="s">
        <v>22</v>
      </c>
      <c r="B27" s="81">
        <v>12.097744</v>
      </c>
      <c r="C27" s="81">
        <v>12.097744</v>
      </c>
      <c r="D27" s="81">
        <v>12.097744</v>
      </c>
      <c r="E27" s="81">
        <v>12.097744</v>
      </c>
      <c r="F27" s="81">
        <v>12.097744</v>
      </c>
      <c r="G27" s="81">
        <v>12.097744</v>
      </c>
      <c r="H27" s="81">
        <v>12.097744</v>
      </c>
      <c r="I27" s="81">
        <v>12.097744</v>
      </c>
      <c r="J27" s="81">
        <v>12.097744</v>
      </c>
      <c r="K27" s="81">
        <v>12.097744</v>
      </c>
      <c r="L27" s="81">
        <v>12.097744</v>
      </c>
      <c r="M27" s="92"/>
      <c r="N27" s="92"/>
      <c r="O27" s="92"/>
    </row>
    <row r="28" spans="1:15" ht="12.75" outlineLevel="3" x14ac:dyDescent="0.2">
      <c r="A28" s="60" t="s">
        <v>69</v>
      </c>
      <c r="B28" s="81">
        <v>12.097744</v>
      </c>
      <c r="C28" s="81">
        <v>12.097744</v>
      </c>
      <c r="D28" s="81">
        <v>12.097744</v>
      </c>
      <c r="E28" s="81">
        <v>12.097744</v>
      </c>
      <c r="F28" s="81">
        <v>12.097744</v>
      </c>
      <c r="G28" s="81">
        <v>12.097744</v>
      </c>
      <c r="H28" s="81">
        <v>12.097744</v>
      </c>
      <c r="I28" s="81">
        <v>12.097744</v>
      </c>
      <c r="J28" s="81">
        <v>12.097744</v>
      </c>
      <c r="K28" s="81">
        <v>12.097744</v>
      </c>
      <c r="L28" s="81">
        <v>12.097744</v>
      </c>
      <c r="M28" s="92"/>
      <c r="N28" s="92"/>
      <c r="O28" s="92"/>
    </row>
    <row r="29" spans="1:15" ht="12.75" outlineLevel="3" x14ac:dyDescent="0.2">
      <c r="A29" s="60" t="s">
        <v>118</v>
      </c>
      <c r="B29" s="81">
        <v>12.097744</v>
      </c>
      <c r="C29" s="81">
        <v>12.097744</v>
      </c>
      <c r="D29" s="81">
        <v>12.097744</v>
      </c>
      <c r="E29" s="81">
        <v>12.097744</v>
      </c>
      <c r="F29" s="81">
        <v>12.097744</v>
      </c>
      <c r="G29" s="81">
        <v>12.097744</v>
      </c>
      <c r="H29" s="81">
        <v>12.097744</v>
      </c>
      <c r="I29" s="81">
        <v>12.097744</v>
      </c>
      <c r="J29" s="81">
        <v>12.097744</v>
      </c>
      <c r="K29" s="81">
        <v>12.097744</v>
      </c>
      <c r="L29" s="81">
        <v>12.097744</v>
      </c>
      <c r="M29" s="92"/>
      <c r="N29" s="92"/>
      <c r="O29" s="92"/>
    </row>
    <row r="30" spans="1:15" ht="12.75" outlineLevel="3" x14ac:dyDescent="0.2">
      <c r="A30" s="60" t="s">
        <v>176</v>
      </c>
      <c r="B30" s="81">
        <v>12.097744</v>
      </c>
      <c r="C30" s="81">
        <v>12.097744</v>
      </c>
      <c r="D30" s="81">
        <v>12.097744</v>
      </c>
      <c r="E30" s="81">
        <v>12.097744</v>
      </c>
      <c r="F30" s="81">
        <v>12.097744</v>
      </c>
      <c r="G30" s="81">
        <v>12.097744</v>
      </c>
      <c r="H30" s="81">
        <v>12.097744</v>
      </c>
      <c r="I30" s="81">
        <v>12.097744</v>
      </c>
      <c r="J30" s="81">
        <v>12.097744</v>
      </c>
      <c r="K30" s="81">
        <v>12.097744</v>
      </c>
      <c r="L30" s="81">
        <v>12.097744</v>
      </c>
      <c r="M30" s="92"/>
      <c r="N30" s="92"/>
      <c r="O30" s="92"/>
    </row>
    <row r="31" spans="1:15" ht="12.75" outlineLevel="3" x14ac:dyDescent="0.2">
      <c r="A31" s="60" t="s">
        <v>167</v>
      </c>
      <c r="B31" s="81">
        <v>12.097744</v>
      </c>
      <c r="C31" s="81">
        <v>12.097744</v>
      </c>
      <c r="D31" s="81">
        <v>12.097744</v>
      </c>
      <c r="E31" s="81">
        <v>12.097744</v>
      </c>
      <c r="F31" s="81">
        <v>12.097744</v>
      </c>
      <c r="G31" s="81">
        <v>12.097744</v>
      </c>
      <c r="H31" s="81">
        <v>12.097744</v>
      </c>
      <c r="I31" s="81">
        <v>12.097744</v>
      </c>
      <c r="J31" s="81">
        <v>12.097744</v>
      </c>
      <c r="K31" s="81">
        <v>12.097744</v>
      </c>
      <c r="L31" s="81">
        <v>12.097744</v>
      </c>
      <c r="M31" s="92"/>
      <c r="N31" s="92"/>
      <c r="O31" s="92"/>
    </row>
    <row r="32" spans="1:15" ht="12.75" outlineLevel="3" x14ac:dyDescent="0.2">
      <c r="A32" s="60" t="s">
        <v>9</v>
      </c>
      <c r="B32" s="81">
        <v>12.097744</v>
      </c>
      <c r="C32" s="81">
        <v>12.097744</v>
      </c>
      <c r="D32" s="81">
        <v>12.097744</v>
      </c>
      <c r="E32" s="81">
        <v>12.097744</v>
      </c>
      <c r="F32" s="81">
        <v>12.097744</v>
      </c>
      <c r="G32" s="81">
        <v>12.097744</v>
      </c>
      <c r="H32" s="81">
        <v>12.097744</v>
      </c>
      <c r="I32" s="81">
        <v>12.097744</v>
      </c>
      <c r="J32" s="81">
        <v>12.097744</v>
      </c>
      <c r="K32" s="81">
        <v>12.097744</v>
      </c>
      <c r="L32" s="81">
        <v>12.097744</v>
      </c>
      <c r="M32" s="92"/>
      <c r="N32" s="92"/>
      <c r="O32" s="92"/>
    </row>
    <row r="33" spans="1:15" ht="12.75" outlineLevel="3" x14ac:dyDescent="0.2">
      <c r="A33" s="60" t="s">
        <v>50</v>
      </c>
      <c r="B33" s="81">
        <v>12.097744</v>
      </c>
      <c r="C33" s="81">
        <v>12.097744</v>
      </c>
      <c r="D33" s="81">
        <v>12.097744</v>
      </c>
      <c r="E33" s="81">
        <v>12.097744</v>
      </c>
      <c r="F33" s="81">
        <v>12.097744</v>
      </c>
      <c r="G33" s="81">
        <v>12.097744</v>
      </c>
      <c r="H33" s="81">
        <v>12.097744</v>
      </c>
      <c r="I33" s="81">
        <v>12.097744</v>
      </c>
      <c r="J33" s="81">
        <v>12.097744</v>
      </c>
      <c r="K33" s="81">
        <v>12.097744</v>
      </c>
      <c r="L33" s="81">
        <v>12.097744</v>
      </c>
      <c r="M33" s="92"/>
      <c r="N33" s="92"/>
      <c r="O33" s="92"/>
    </row>
    <row r="34" spans="1:15" ht="12.75" outlineLevel="3" x14ac:dyDescent="0.2">
      <c r="A34" s="60" t="s">
        <v>103</v>
      </c>
      <c r="B34" s="81">
        <v>12.097744</v>
      </c>
      <c r="C34" s="81">
        <v>12.097744</v>
      </c>
      <c r="D34" s="81">
        <v>12.097744</v>
      </c>
      <c r="E34" s="81">
        <v>12.097744</v>
      </c>
      <c r="F34" s="81">
        <v>12.097744</v>
      </c>
      <c r="G34" s="81">
        <v>12.097744</v>
      </c>
      <c r="H34" s="81">
        <v>12.097744</v>
      </c>
      <c r="I34" s="81">
        <v>12.097744</v>
      </c>
      <c r="J34" s="81">
        <v>12.097744</v>
      </c>
      <c r="K34" s="81">
        <v>12.097744</v>
      </c>
      <c r="L34" s="81">
        <v>12.097744</v>
      </c>
      <c r="M34" s="92"/>
      <c r="N34" s="92"/>
      <c r="O34" s="92"/>
    </row>
    <row r="35" spans="1:15" ht="12.75" outlineLevel="3" x14ac:dyDescent="0.2">
      <c r="A35" s="60" t="s">
        <v>108</v>
      </c>
      <c r="B35" s="81">
        <v>41.488599000000001</v>
      </c>
      <c r="C35" s="81">
        <v>41.524431</v>
      </c>
      <c r="D35" s="81">
        <v>40.509376000000003</v>
      </c>
      <c r="E35" s="81">
        <v>40.529000000000003</v>
      </c>
      <c r="F35" s="81">
        <v>42.545752999999998</v>
      </c>
      <c r="G35" s="81">
        <v>49.998831000000003</v>
      </c>
      <c r="H35" s="81">
        <v>56.912720999999998</v>
      </c>
      <c r="I35" s="81">
        <v>70.261374000000004</v>
      </c>
      <c r="J35" s="81">
        <v>90.248632000000001</v>
      </c>
      <c r="K35" s="81">
        <v>99.771308000000005</v>
      </c>
      <c r="L35" s="81">
        <v>119.48704499999999</v>
      </c>
      <c r="M35" s="92"/>
      <c r="N35" s="92"/>
      <c r="O35" s="92"/>
    </row>
    <row r="36" spans="1:15" ht="12.75" outlineLevel="3" x14ac:dyDescent="0.2">
      <c r="A36" s="60" t="s">
        <v>111</v>
      </c>
      <c r="B36" s="81">
        <v>262.09775100000002</v>
      </c>
      <c r="C36" s="81">
        <v>262.09775100000002</v>
      </c>
      <c r="D36" s="81">
        <v>262.09775100000002</v>
      </c>
      <c r="E36" s="81">
        <v>262.09775100000002</v>
      </c>
      <c r="F36" s="81">
        <v>262.09775100000002</v>
      </c>
      <c r="G36" s="81">
        <v>262.09775100000002</v>
      </c>
      <c r="H36" s="81">
        <v>262.09775100000002</v>
      </c>
      <c r="I36" s="81">
        <v>262.09775100000002</v>
      </c>
      <c r="J36" s="81">
        <v>262.09775100000002</v>
      </c>
      <c r="K36" s="81">
        <v>262.09775100000002</v>
      </c>
      <c r="L36" s="81">
        <v>262.09775100000002</v>
      </c>
      <c r="M36" s="92"/>
      <c r="N36" s="92"/>
      <c r="O36" s="92"/>
    </row>
    <row r="37" spans="1:15" ht="12.75" outlineLevel="3" x14ac:dyDescent="0.2">
      <c r="A37" s="60" t="s">
        <v>158</v>
      </c>
      <c r="B37" s="81">
        <v>49.921956999999999</v>
      </c>
      <c r="C37" s="81">
        <v>49.921956999999999</v>
      </c>
      <c r="D37" s="81">
        <v>37.788384000000001</v>
      </c>
      <c r="E37" s="81">
        <v>37.788384000000001</v>
      </c>
      <c r="F37" s="81">
        <v>37.788384000000001</v>
      </c>
      <c r="G37" s="81">
        <v>37.788384000000001</v>
      </c>
      <c r="H37" s="81">
        <v>37.788384000000001</v>
      </c>
      <c r="I37" s="81">
        <v>37.788384000000001</v>
      </c>
      <c r="J37" s="81">
        <v>37.788384000000001</v>
      </c>
      <c r="K37" s="81">
        <v>37.788384000000001</v>
      </c>
      <c r="L37" s="81">
        <v>37.788384000000001</v>
      </c>
      <c r="M37" s="92"/>
      <c r="N37" s="92"/>
      <c r="O37" s="92"/>
    </row>
    <row r="38" spans="1:15" ht="12.75" outlineLevel="3" x14ac:dyDescent="0.2">
      <c r="A38" s="60" t="s">
        <v>3</v>
      </c>
      <c r="B38" s="81">
        <v>67.473926000000006</v>
      </c>
      <c r="C38" s="81">
        <v>65.115521999999999</v>
      </c>
      <c r="D38" s="81">
        <v>65.115521999999999</v>
      </c>
      <c r="E38" s="81">
        <v>65.115521999999999</v>
      </c>
      <c r="F38" s="81">
        <v>65.115521999999999</v>
      </c>
      <c r="G38" s="81">
        <v>46.069235999999997</v>
      </c>
      <c r="H38" s="81">
        <v>46.069235999999997</v>
      </c>
      <c r="I38" s="81">
        <v>46.069235999999997</v>
      </c>
      <c r="J38" s="81">
        <v>46.069235999999997</v>
      </c>
      <c r="K38" s="81">
        <v>41.069235999999997</v>
      </c>
      <c r="L38" s="81">
        <v>41.069235999999997</v>
      </c>
      <c r="M38" s="92"/>
      <c r="N38" s="92"/>
      <c r="O38" s="92"/>
    </row>
    <row r="39" spans="1:15" ht="12.75" outlineLevel="3" x14ac:dyDescent="0.2">
      <c r="A39" s="60" t="s">
        <v>44</v>
      </c>
      <c r="B39" s="81">
        <v>41.080407000000001</v>
      </c>
      <c r="C39" s="81">
        <v>41.080407000000001</v>
      </c>
      <c r="D39" s="81">
        <v>41.080407000000001</v>
      </c>
      <c r="E39" s="81">
        <v>41.080407000000001</v>
      </c>
      <c r="F39" s="81">
        <v>41.080407000000001</v>
      </c>
      <c r="G39" s="81">
        <v>41.080407000000001</v>
      </c>
      <c r="H39" s="81">
        <v>41.080407000000001</v>
      </c>
      <c r="I39" s="81">
        <v>41.080407000000001</v>
      </c>
      <c r="J39" s="81">
        <v>41.080407000000001</v>
      </c>
      <c r="K39" s="81">
        <v>41.080407000000001</v>
      </c>
      <c r="L39" s="81">
        <v>41.080407000000001</v>
      </c>
      <c r="M39" s="92"/>
      <c r="N39" s="92"/>
      <c r="O39" s="92"/>
    </row>
    <row r="40" spans="1:15" ht="12.75" outlineLevel="3" x14ac:dyDescent="0.2">
      <c r="A40" s="60" t="s">
        <v>94</v>
      </c>
      <c r="B40" s="81">
        <v>21.481691000000001</v>
      </c>
      <c r="C40" s="81">
        <v>21.481691000000001</v>
      </c>
      <c r="D40" s="81">
        <v>21.481691000000001</v>
      </c>
      <c r="E40" s="81">
        <v>21.481691000000001</v>
      </c>
      <c r="F40" s="81">
        <v>21.481691000000001</v>
      </c>
      <c r="G40" s="81">
        <v>21.481691000000001</v>
      </c>
      <c r="H40" s="81">
        <v>21.481691000000001</v>
      </c>
      <c r="I40" s="81">
        <v>18.781690999999999</v>
      </c>
      <c r="J40" s="81">
        <v>17.781690999999999</v>
      </c>
      <c r="K40" s="81">
        <v>17.781690999999999</v>
      </c>
      <c r="L40" s="81">
        <v>17.781690999999999</v>
      </c>
      <c r="M40" s="92"/>
      <c r="N40" s="92"/>
      <c r="O40" s="92"/>
    </row>
    <row r="41" spans="1:15" ht="12.75" outlineLevel="3" x14ac:dyDescent="0.2">
      <c r="A41" s="60" t="s">
        <v>143</v>
      </c>
      <c r="B41" s="81">
        <v>10</v>
      </c>
      <c r="C41" s="81">
        <v>7.5</v>
      </c>
      <c r="D41" s="81">
        <v>2.5</v>
      </c>
      <c r="E41" s="81">
        <v>2.5</v>
      </c>
      <c r="F41" s="81">
        <v>2.5</v>
      </c>
      <c r="G41" s="81">
        <v>2.5</v>
      </c>
      <c r="H41" s="81">
        <v>2.5</v>
      </c>
      <c r="I41" s="81">
        <v>2.5</v>
      </c>
      <c r="J41" s="81">
        <v>2.5</v>
      </c>
      <c r="K41" s="81">
        <v>2.5</v>
      </c>
      <c r="L41" s="81">
        <v>2.5</v>
      </c>
      <c r="M41" s="92"/>
      <c r="N41" s="92"/>
      <c r="O41" s="92"/>
    </row>
    <row r="42" spans="1:15" ht="12.75" outlineLevel="3" x14ac:dyDescent="0.2">
      <c r="A42" s="60" t="s">
        <v>131</v>
      </c>
      <c r="B42" s="81">
        <v>18</v>
      </c>
      <c r="C42" s="81">
        <v>18</v>
      </c>
      <c r="D42" s="81">
        <v>18</v>
      </c>
      <c r="E42" s="81">
        <v>18</v>
      </c>
      <c r="F42" s="81">
        <v>15.5</v>
      </c>
      <c r="G42" s="81">
        <v>15.5</v>
      </c>
      <c r="H42" s="81">
        <v>13</v>
      </c>
      <c r="I42" s="81">
        <v>13</v>
      </c>
      <c r="J42" s="81">
        <v>13</v>
      </c>
      <c r="K42" s="81">
        <v>13</v>
      </c>
      <c r="L42" s="81">
        <v>13</v>
      </c>
      <c r="M42" s="92"/>
      <c r="N42" s="92"/>
      <c r="O42" s="92"/>
    </row>
    <row r="43" spans="1:15" ht="12.75" outlineLevel="2" x14ac:dyDescent="0.2">
      <c r="A43" s="156" t="s">
        <v>215</v>
      </c>
      <c r="B43" s="143">
        <f t="shared" ref="B43:L43" si="4">SUM(B$44:B$44)</f>
        <v>1.7192827927400001</v>
      </c>
      <c r="C43" s="143">
        <f t="shared" si="4"/>
        <v>1.7192827927400001</v>
      </c>
      <c r="D43" s="143">
        <f t="shared" si="4"/>
        <v>1.7192827927400001</v>
      </c>
      <c r="E43" s="143">
        <f t="shared" si="4"/>
        <v>1.6862196621200001</v>
      </c>
      <c r="F43" s="143">
        <f t="shared" si="4"/>
        <v>1.6862196621200001</v>
      </c>
      <c r="G43" s="143">
        <f t="shared" si="4"/>
        <v>1.6862196621200001</v>
      </c>
      <c r="H43" s="143">
        <f t="shared" si="4"/>
        <v>1.6531565315000001</v>
      </c>
      <c r="I43" s="143">
        <f t="shared" si="4"/>
        <v>1.6531565315000001</v>
      </c>
      <c r="J43" s="143">
        <f t="shared" si="4"/>
        <v>1.6531565315000001</v>
      </c>
      <c r="K43" s="143">
        <f t="shared" si="4"/>
        <v>1.6531565315000001</v>
      </c>
      <c r="L43" s="143">
        <f t="shared" si="4"/>
        <v>1.6200934008800001</v>
      </c>
      <c r="M43" s="92"/>
      <c r="N43" s="92"/>
      <c r="O43" s="92"/>
    </row>
    <row r="44" spans="1:15" ht="12.75" outlineLevel="3" x14ac:dyDescent="0.2">
      <c r="A44" s="60" t="s">
        <v>147</v>
      </c>
      <c r="B44" s="81">
        <v>1.7192827927400001</v>
      </c>
      <c r="C44" s="81">
        <v>1.7192827927400001</v>
      </c>
      <c r="D44" s="81">
        <v>1.7192827927400001</v>
      </c>
      <c r="E44" s="81">
        <v>1.6862196621200001</v>
      </c>
      <c r="F44" s="81">
        <v>1.6862196621200001</v>
      </c>
      <c r="G44" s="81">
        <v>1.6862196621200001</v>
      </c>
      <c r="H44" s="81">
        <v>1.6531565315000001</v>
      </c>
      <c r="I44" s="81">
        <v>1.6531565315000001</v>
      </c>
      <c r="J44" s="81">
        <v>1.6531565315000001</v>
      </c>
      <c r="K44" s="81">
        <v>1.6531565315000001</v>
      </c>
      <c r="L44" s="81">
        <v>1.6200934008800001</v>
      </c>
      <c r="M44" s="92"/>
      <c r="N44" s="92"/>
      <c r="O44" s="92"/>
    </row>
    <row r="45" spans="1:15" ht="15" outlineLevel="1" x14ac:dyDescent="0.25">
      <c r="A45" s="134" t="s">
        <v>170</v>
      </c>
      <c r="B45" s="91">
        <f t="shared" ref="B45:L45" si="5">B$46+B$54+B$65+B$71+B$79</f>
        <v>2325.4433794111501</v>
      </c>
      <c r="C45" s="91">
        <f t="shared" si="5"/>
        <v>2470.7873590762701</v>
      </c>
      <c r="D45" s="91">
        <f t="shared" si="5"/>
        <v>2450.5261548602703</v>
      </c>
      <c r="E45" s="91">
        <f t="shared" si="5"/>
        <v>2600.4128839667897</v>
      </c>
      <c r="F45" s="91">
        <f t="shared" si="5"/>
        <v>2771.6313931078098</v>
      </c>
      <c r="G45" s="91">
        <f t="shared" si="5"/>
        <v>2804.3530389880402</v>
      </c>
      <c r="H45" s="91">
        <f t="shared" si="5"/>
        <v>2921.5329411984198</v>
      </c>
      <c r="I45" s="91">
        <f t="shared" si="5"/>
        <v>3050.3350921061606</v>
      </c>
      <c r="J45" s="91">
        <f t="shared" si="5"/>
        <v>3083.0509216440796</v>
      </c>
      <c r="K45" s="91">
        <f t="shared" si="5"/>
        <v>3079.4031215402897</v>
      </c>
      <c r="L45" s="91">
        <f t="shared" si="5"/>
        <v>3122.92388874685</v>
      </c>
      <c r="M45" s="92"/>
      <c r="N45" s="92"/>
      <c r="O45" s="92"/>
    </row>
    <row r="46" spans="1:15" ht="12.75" outlineLevel="2" x14ac:dyDescent="0.2">
      <c r="A46" s="156" t="s">
        <v>216</v>
      </c>
      <c r="B46" s="143">
        <f t="shared" ref="B46:L46" si="6">SUM(B$47:B$53)</f>
        <v>1100.2564081594501</v>
      </c>
      <c r="C46" s="143">
        <f t="shared" si="6"/>
        <v>1236.4558930227499</v>
      </c>
      <c r="D46" s="143">
        <f t="shared" si="6"/>
        <v>1229.0556106261499</v>
      </c>
      <c r="E46" s="143">
        <f t="shared" si="6"/>
        <v>1305.41964061099</v>
      </c>
      <c r="F46" s="143">
        <f t="shared" si="6"/>
        <v>1474.3288737996897</v>
      </c>
      <c r="G46" s="143">
        <f t="shared" si="6"/>
        <v>1516.2991945143001</v>
      </c>
      <c r="H46" s="143">
        <f t="shared" si="6"/>
        <v>1628.6886464255799</v>
      </c>
      <c r="I46" s="143">
        <f t="shared" si="6"/>
        <v>1752.9621802671199</v>
      </c>
      <c r="J46" s="143">
        <f t="shared" si="6"/>
        <v>1795.31577691849</v>
      </c>
      <c r="K46" s="143">
        <f t="shared" si="6"/>
        <v>1800.0816222941</v>
      </c>
      <c r="L46" s="143">
        <f t="shared" si="6"/>
        <v>1852.40814494082</v>
      </c>
      <c r="M46" s="92"/>
      <c r="N46" s="92"/>
      <c r="O46" s="92"/>
    </row>
    <row r="47" spans="1:15" ht="12.75" outlineLevel="3" x14ac:dyDescent="0.2">
      <c r="A47" s="60" t="s">
        <v>80</v>
      </c>
      <c r="B47" s="81">
        <v>2.8371336968200001</v>
      </c>
      <c r="C47" s="81">
        <v>2.8371336968200001</v>
      </c>
      <c r="D47" s="81">
        <v>2.8371336968200001</v>
      </c>
      <c r="E47" s="81">
        <v>2.8723365298200001</v>
      </c>
      <c r="F47" s="81">
        <v>2.87718666492</v>
      </c>
      <c r="G47" s="81">
        <v>2.8779990188200002</v>
      </c>
      <c r="H47" s="81">
        <v>3.0176030439799999</v>
      </c>
      <c r="I47" s="81">
        <v>3.0627595950200002</v>
      </c>
      <c r="J47" s="81">
        <v>3.6947237395100001</v>
      </c>
      <c r="K47" s="81">
        <v>3.9209481570800002</v>
      </c>
      <c r="L47" s="81">
        <v>3.90251796062</v>
      </c>
      <c r="M47" s="92"/>
      <c r="N47" s="92"/>
      <c r="O47" s="92"/>
    </row>
    <row r="48" spans="1:15" ht="12.75" outlineLevel="3" x14ac:dyDescent="0.2">
      <c r="A48" s="60" t="s">
        <v>102</v>
      </c>
      <c r="B48" s="81">
        <v>9.4549938057599991</v>
      </c>
      <c r="C48" s="81">
        <v>9.6795775204099996</v>
      </c>
      <c r="D48" s="81">
        <v>9.3799773475099997</v>
      </c>
      <c r="E48" s="81">
        <v>9.6259514411700007</v>
      </c>
      <c r="F48" s="81">
        <v>9.4632314479899993</v>
      </c>
      <c r="G48" s="81">
        <v>8.1996308156400008</v>
      </c>
      <c r="H48" s="81">
        <v>8.2108919207300008</v>
      </c>
      <c r="I48" s="81">
        <v>8.2638103253900006</v>
      </c>
      <c r="J48" s="81">
        <v>8.1677238039900004</v>
      </c>
      <c r="K48" s="81">
        <v>7.8768836713299999</v>
      </c>
      <c r="L48" s="81">
        <v>7.8525305522000002</v>
      </c>
      <c r="M48" s="92"/>
      <c r="N48" s="92"/>
      <c r="O48" s="92"/>
    </row>
    <row r="49" spans="1:15" ht="12.75" outlineLevel="3" x14ac:dyDescent="0.2">
      <c r="A49" s="60" t="s">
        <v>101</v>
      </c>
      <c r="B49" s="81">
        <v>98.126692472870005</v>
      </c>
      <c r="C49" s="81">
        <v>100.45748798197999</v>
      </c>
      <c r="D49" s="81">
        <v>96.847925462169997</v>
      </c>
      <c r="E49" s="81">
        <v>99.751311772959994</v>
      </c>
      <c r="F49" s="81">
        <v>101.08710565232001</v>
      </c>
      <c r="G49" s="81">
        <v>97.909030891689994</v>
      </c>
      <c r="H49" s="81">
        <v>99.680574702200005</v>
      </c>
      <c r="I49" s="81">
        <v>100.32300636966001</v>
      </c>
      <c r="J49" s="81">
        <v>99.761493659739997</v>
      </c>
      <c r="K49" s="81">
        <v>96.631774208159996</v>
      </c>
      <c r="L49" s="81">
        <v>96.574951096199996</v>
      </c>
      <c r="M49" s="92"/>
      <c r="N49" s="92"/>
      <c r="O49" s="92"/>
    </row>
    <row r="50" spans="1:15" ht="12.75" outlineLevel="3" x14ac:dyDescent="0.2">
      <c r="A50" s="60" t="s">
        <v>27</v>
      </c>
      <c r="B50" s="81">
        <v>452.22111000000001</v>
      </c>
      <c r="C50" s="81">
        <v>582.59128199999998</v>
      </c>
      <c r="D50" s="81">
        <v>564.10671000000002</v>
      </c>
      <c r="E50" s="81">
        <v>640.87513200000001</v>
      </c>
      <c r="F50" s="81">
        <v>710.494821</v>
      </c>
      <c r="G50" s="81">
        <v>750.64462200000003</v>
      </c>
      <c r="H50" s="81">
        <v>824.41236600000002</v>
      </c>
      <c r="I50" s="81">
        <v>890.11322399999995</v>
      </c>
      <c r="J50" s="81">
        <v>939.448983</v>
      </c>
      <c r="K50" s="81">
        <v>968.09847300000001</v>
      </c>
      <c r="L50" s="81">
        <v>1026.1454639999999</v>
      </c>
      <c r="M50" s="92"/>
      <c r="N50" s="92"/>
      <c r="O50" s="92"/>
    </row>
    <row r="51" spans="1:15" ht="12.75" outlineLevel="3" x14ac:dyDescent="0.2">
      <c r="A51" s="60" t="s">
        <v>45</v>
      </c>
      <c r="B51" s="81">
        <v>303.46587855233997</v>
      </c>
      <c r="C51" s="81">
        <v>303.63806160590002</v>
      </c>
      <c r="D51" s="81">
        <v>322.09598284045001</v>
      </c>
      <c r="E51" s="81">
        <v>323.46222055574998</v>
      </c>
      <c r="F51" s="81">
        <v>322.17130084804</v>
      </c>
      <c r="G51" s="81">
        <v>333.19607440271</v>
      </c>
      <c r="H51" s="81">
        <v>336.96679530128</v>
      </c>
      <c r="I51" s="81">
        <v>391.23433900073002</v>
      </c>
      <c r="J51" s="81">
        <v>387.76145907712998</v>
      </c>
      <c r="K51" s="81">
        <v>387.78602942446997</v>
      </c>
      <c r="L51" s="81">
        <v>384.23842604126003</v>
      </c>
      <c r="M51" s="92"/>
      <c r="N51" s="92"/>
      <c r="O51" s="92"/>
    </row>
    <row r="52" spans="1:15" ht="12.75" outlineLevel="3" x14ac:dyDescent="0.2">
      <c r="A52" s="60" t="s">
        <v>43</v>
      </c>
      <c r="B52" s="81">
        <v>234.07269763165999</v>
      </c>
      <c r="C52" s="81">
        <v>237.17259781764</v>
      </c>
      <c r="D52" s="81">
        <v>233.7106592792</v>
      </c>
      <c r="E52" s="81">
        <v>228.75312591129</v>
      </c>
      <c r="F52" s="81">
        <v>328.15453598642</v>
      </c>
      <c r="G52" s="81">
        <v>323.39327698544002</v>
      </c>
      <c r="H52" s="81">
        <v>356.32041425738998</v>
      </c>
      <c r="I52" s="81">
        <v>359.76620473871998</v>
      </c>
      <c r="J52" s="81">
        <v>356.28486934642001</v>
      </c>
      <c r="K52" s="81">
        <v>335.58616174968</v>
      </c>
      <c r="L52" s="81">
        <v>333.51286510631002</v>
      </c>
      <c r="M52" s="92"/>
      <c r="N52" s="92"/>
      <c r="O52" s="92"/>
    </row>
    <row r="53" spans="1:15" ht="12.75" outlineLevel="3" x14ac:dyDescent="0.2">
      <c r="A53" s="60" t="s">
        <v>107</v>
      </c>
      <c r="B53" s="81">
        <v>7.7901999999999999E-2</v>
      </c>
      <c r="C53" s="81">
        <v>7.9752400000000001E-2</v>
      </c>
      <c r="D53" s="81">
        <v>7.7221999999999999E-2</v>
      </c>
      <c r="E53" s="81">
        <v>7.9562400000000005E-2</v>
      </c>
      <c r="F53" s="81">
        <v>8.0692200000000006E-2</v>
      </c>
      <c r="G53" s="81">
        <v>7.8560400000000002E-2</v>
      </c>
      <c r="H53" s="81">
        <v>8.0001199999999995E-2</v>
      </c>
      <c r="I53" s="81">
        <v>0.19883623759999999</v>
      </c>
      <c r="J53" s="81">
        <v>0.19652429169999999</v>
      </c>
      <c r="K53" s="81">
        <v>0.18135208338</v>
      </c>
      <c r="L53" s="81">
        <v>0.18139018423</v>
      </c>
      <c r="M53" s="92"/>
      <c r="N53" s="92"/>
      <c r="O53" s="92"/>
    </row>
    <row r="54" spans="1:15" ht="12.75" outlineLevel="2" x14ac:dyDescent="0.2">
      <c r="A54" s="156" t="s">
        <v>217</v>
      </c>
      <c r="B54" s="143">
        <f t="shared" ref="B54:L54" si="7">SUM(B$55:B$64)</f>
        <v>182.66076849184</v>
      </c>
      <c r="C54" s="143">
        <f t="shared" si="7"/>
        <v>186.25514514704</v>
      </c>
      <c r="D54" s="143">
        <f t="shared" si="7"/>
        <v>181.80166970057999</v>
      </c>
      <c r="E54" s="143">
        <f t="shared" si="7"/>
        <v>249.49071412972</v>
      </c>
      <c r="F54" s="143">
        <f t="shared" si="7"/>
        <v>249.39303220816004</v>
      </c>
      <c r="G54" s="143">
        <f t="shared" si="7"/>
        <v>246.66582179926999</v>
      </c>
      <c r="H54" s="143">
        <f t="shared" si="7"/>
        <v>249.71620746560998</v>
      </c>
      <c r="I54" s="143">
        <f t="shared" si="7"/>
        <v>251.80183683811001</v>
      </c>
      <c r="J54" s="143">
        <f t="shared" si="7"/>
        <v>246.54578619577998</v>
      </c>
      <c r="K54" s="143">
        <f t="shared" si="7"/>
        <v>244.76791890418002</v>
      </c>
      <c r="L54" s="143">
        <f t="shared" si="7"/>
        <v>240.89924426369998</v>
      </c>
      <c r="M54" s="92"/>
      <c r="N54" s="92"/>
      <c r="O54" s="92"/>
    </row>
    <row r="55" spans="1:15" ht="12.75" outlineLevel="3" x14ac:dyDescent="0.2">
      <c r="A55" s="60" t="s">
        <v>57</v>
      </c>
      <c r="B55" s="81">
        <v>66.835792851359997</v>
      </c>
      <c r="C55" s="81">
        <v>67.873192851360002</v>
      </c>
      <c r="D55" s="81">
        <v>66.82604285136</v>
      </c>
      <c r="E55" s="81">
        <v>131.87424785136</v>
      </c>
      <c r="F55" s="81">
        <v>131.15823785136001</v>
      </c>
      <c r="G55" s="81">
        <v>131.48927285136</v>
      </c>
      <c r="H55" s="81">
        <v>134.36070785135999</v>
      </c>
      <c r="I55" s="81">
        <v>134.73741785135999</v>
      </c>
      <c r="J55" s="81">
        <v>131.65326785136</v>
      </c>
      <c r="K55" s="81">
        <v>132.34491785136001</v>
      </c>
      <c r="L55" s="81">
        <v>128.62608689352999</v>
      </c>
      <c r="M55" s="92"/>
      <c r="N55" s="92"/>
      <c r="O55" s="92"/>
    </row>
    <row r="56" spans="1:15" ht="12.75" outlineLevel="3" x14ac:dyDescent="0.2">
      <c r="A56" s="60" t="s">
        <v>10</v>
      </c>
      <c r="B56" s="81">
        <v>17.370752550180001</v>
      </c>
      <c r="C56" s="81">
        <v>17.78335865168</v>
      </c>
      <c r="D56" s="81">
        <v>17.219124713479999</v>
      </c>
      <c r="E56" s="81">
        <v>17.626372067950001</v>
      </c>
      <c r="F56" s="81">
        <v>17.919383996770001</v>
      </c>
      <c r="G56" s="81">
        <v>17.445973396940001</v>
      </c>
      <c r="H56" s="81">
        <v>17.754340580320001</v>
      </c>
      <c r="I56" s="81">
        <v>17.868765588980001</v>
      </c>
      <c r="J56" s="81">
        <v>17.703124471740001</v>
      </c>
      <c r="K56" s="81">
        <v>17.017186107400001</v>
      </c>
      <c r="L56" s="81">
        <v>17.061587264949999</v>
      </c>
      <c r="M56" s="92"/>
      <c r="N56" s="92"/>
      <c r="O56" s="92"/>
    </row>
    <row r="57" spans="1:15" ht="12.75" outlineLevel="3" x14ac:dyDescent="0.2">
      <c r="A57" s="60" t="s">
        <v>136</v>
      </c>
      <c r="B57" s="81">
        <v>21.460113920649999</v>
      </c>
      <c r="C57" s="81">
        <v>22.099296538680001</v>
      </c>
      <c r="D57" s="81">
        <v>21.575078063599999</v>
      </c>
      <c r="E57" s="81">
        <v>22.22896313132</v>
      </c>
      <c r="F57" s="81">
        <v>22.544618296900001</v>
      </c>
      <c r="G57" s="81">
        <v>21.94901404662</v>
      </c>
      <c r="H57" s="81">
        <v>22.351559596769999</v>
      </c>
      <c r="I57" s="81">
        <v>22.495613237560001</v>
      </c>
      <c r="J57" s="81">
        <v>22.234048034859999</v>
      </c>
      <c r="K57" s="81">
        <v>21.543395203109998</v>
      </c>
      <c r="L57" s="81">
        <v>21.54792132603</v>
      </c>
      <c r="M57" s="92"/>
      <c r="N57" s="92"/>
      <c r="O57" s="92"/>
    </row>
    <row r="58" spans="1:15" ht="12.75" outlineLevel="3" x14ac:dyDescent="0.2">
      <c r="A58" s="60" t="s">
        <v>63</v>
      </c>
      <c r="B58" s="81">
        <v>7.7901999999999996</v>
      </c>
      <c r="C58" s="81">
        <v>7.9752400000000003</v>
      </c>
      <c r="D58" s="81">
        <v>7.7222</v>
      </c>
      <c r="E58" s="81">
        <v>7.9562400000000002</v>
      </c>
      <c r="F58" s="81">
        <v>8.0692199999999996</v>
      </c>
      <c r="G58" s="81">
        <v>7.8560400000000001</v>
      </c>
      <c r="H58" s="81">
        <v>8.0001200000000008</v>
      </c>
      <c r="I58" s="81">
        <v>8.0516799999999993</v>
      </c>
      <c r="J58" s="81">
        <v>7.9580599999999997</v>
      </c>
      <c r="K58" s="81">
        <v>7.7108600000000003</v>
      </c>
      <c r="L58" s="81">
        <v>7.7124800000000002</v>
      </c>
      <c r="M58" s="92"/>
      <c r="N58" s="92"/>
      <c r="O58" s="92"/>
    </row>
    <row r="59" spans="1:15" ht="12.75" outlineLevel="3" x14ac:dyDescent="0.2">
      <c r="A59" s="60" t="s">
        <v>113</v>
      </c>
      <c r="B59" s="81">
        <v>36.492455130940002</v>
      </c>
      <c r="C59" s="81">
        <v>37.500733571060003</v>
      </c>
      <c r="D59" s="81">
        <v>35.781605412120001</v>
      </c>
      <c r="E59" s="81">
        <v>36.78854238652</v>
      </c>
      <c r="F59" s="81">
        <v>36.53380733737</v>
      </c>
      <c r="G59" s="81">
        <v>34.914706030189997</v>
      </c>
      <c r="H59" s="81">
        <v>33.8024074386</v>
      </c>
      <c r="I59" s="81">
        <v>35.022742451169997</v>
      </c>
      <c r="J59" s="81">
        <v>33.324952994189999</v>
      </c>
      <c r="K59" s="81">
        <v>32.662108249399999</v>
      </c>
      <c r="L59" s="81">
        <v>32.38336669676</v>
      </c>
      <c r="M59" s="92"/>
      <c r="N59" s="92"/>
      <c r="O59" s="92"/>
    </row>
    <row r="60" spans="1:15" ht="12.75" outlineLevel="3" x14ac:dyDescent="0.2">
      <c r="A60" s="60" t="s">
        <v>30</v>
      </c>
      <c r="B60" s="81">
        <v>1.94019993968</v>
      </c>
      <c r="C60" s="81">
        <v>2.04291017676</v>
      </c>
      <c r="D60" s="81">
        <v>1.97809231659</v>
      </c>
      <c r="E60" s="81">
        <v>2.05852897231</v>
      </c>
      <c r="F60" s="81">
        <v>2.0877604438800001</v>
      </c>
      <c r="G60" s="81">
        <v>2.1467801193299998</v>
      </c>
      <c r="H60" s="81">
        <v>2.4240419468800001</v>
      </c>
      <c r="I60" s="81">
        <v>2.5366494339600001</v>
      </c>
      <c r="J60" s="81">
        <v>2.6912268363499998</v>
      </c>
      <c r="K60" s="81">
        <v>2.7856780235700001</v>
      </c>
      <c r="L60" s="81">
        <v>2.9945030836800002</v>
      </c>
      <c r="M60" s="92"/>
      <c r="N60" s="92"/>
      <c r="O60" s="92"/>
    </row>
    <row r="61" spans="1:15" ht="12.75" outlineLevel="3" x14ac:dyDescent="0.2">
      <c r="A61" s="60" t="s">
        <v>99</v>
      </c>
      <c r="B61" s="81">
        <v>22.155300602000001</v>
      </c>
      <c r="C61" s="81">
        <v>22.155300602000001</v>
      </c>
      <c r="D61" s="81">
        <v>22.155300602000001</v>
      </c>
      <c r="E61" s="81">
        <v>22.155300602000001</v>
      </c>
      <c r="F61" s="81">
        <v>22.155300602000001</v>
      </c>
      <c r="G61" s="81">
        <v>22.155300602000001</v>
      </c>
      <c r="H61" s="81">
        <v>22.155300602000001</v>
      </c>
      <c r="I61" s="81">
        <v>22.155300602000001</v>
      </c>
      <c r="J61" s="81">
        <v>22.155300602000001</v>
      </c>
      <c r="K61" s="81">
        <v>22.155300602000001</v>
      </c>
      <c r="L61" s="81">
        <v>22.032493619170001</v>
      </c>
      <c r="M61" s="92"/>
      <c r="N61" s="92"/>
      <c r="O61" s="92"/>
    </row>
    <row r="62" spans="1:15" ht="12.75" outlineLevel="3" x14ac:dyDescent="0.2">
      <c r="A62" s="60" t="s">
        <v>90</v>
      </c>
      <c r="B62" s="81">
        <v>0.80847284054000002</v>
      </c>
      <c r="C62" s="81">
        <v>0.83259209900999998</v>
      </c>
      <c r="D62" s="81">
        <v>0.80474508493999997</v>
      </c>
      <c r="E62" s="81">
        <v>0.82899846177000003</v>
      </c>
      <c r="F62" s="81">
        <v>0.83820302338999997</v>
      </c>
      <c r="G62" s="81">
        <v>0.83541409633999997</v>
      </c>
      <c r="H62" s="81">
        <v>0.85032879318999999</v>
      </c>
      <c r="I62" s="81">
        <v>0.86470701659000004</v>
      </c>
      <c r="J62" s="81">
        <v>0.85046474879</v>
      </c>
      <c r="K62" s="81">
        <v>0.82033221084999997</v>
      </c>
      <c r="L62" s="81">
        <v>0.81114050988999997</v>
      </c>
      <c r="M62" s="92"/>
      <c r="N62" s="92"/>
      <c r="O62" s="92"/>
    </row>
    <row r="63" spans="1:15" ht="12.75" outlineLevel="3" x14ac:dyDescent="0.2">
      <c r="A63" s="60" t="s">
        <v>192</v>
      </c>
      <c r="B63" s="81">
        <v>1.7280656490000001E-2</v>
      </c>
      <c r="C63" s="81">
        <v>1.7280656490000001E-2</v>
      </c>
      <c r="D63" s="81">
        <v>1.7280656490000001E-2</v>
      </c>
      <c r="E63" s="81">
        <v>1.7280656490000001E-2</v>
      </c>
      <c r="F63" s="81">
        <v>1.7280656490000001E-2</v>
      </c>
      <c r="G63" s="81">
        <v>1.7280656490000001E-2</v>
      </c>
      <c r="H63" s="81">
        <v>1.7280656490000001E-2</v>
      </c>
      <c r="I63" s="81">
        <v>1.7280656490000001E-2</v>
      </c>
      <c r="J63" s="81">
        <v>1.7280656490000001E-2</v>
      </c>
      <c r="K63" s="81">
        <v>1.7280656490000001E-2</v>
      </c>
      <c r="L63" s="81">
        <v>1.718486969E-2</v>
      </c>
      <c r="M63" s="92"/>
      <c r="N63" s="92"/>
      <c r="O63" s="92"/>
    </row>
    <row r="64" spans="1:15" ht="12.75" outlineLevel="3" x14ac:dyDescent="0.2">
      <c r="A64" s="60" t="s">
        <v>218</v>
      </c>
      <c r="B64" s="81">
        <v>7.7901999999999996</v>
      </c>
      <c r="C64" s="81">
        <v>7.9752400000000003</v>
      </c>
      <c r="D64" s="81">
        <v>7.7222</v>
      </c>
      <c r="E64" s="81">
        <v>7.9562400000000002</v>
      </c>
      <c r="F64" s="81">
        <v>8.0692199999999996</v>
      </c>
      <c r="G64" s="81">
        <v>7.8560400000000001</v>
      </c>
      <c r="H64" s="81">
        <v>8.0001200000000008</v>
      </c>
      <c r="I64" s="81">
        <v>8.0516799999999993</v>
      </c>
      <c r="J64" s="81">
        <v>7.9580599999999997</v>
      </c>
      <c r="K64" s="81">
        <v>7.7108600000000003</v>
      </c>
      <c r="L64" s="81">
        <v>7.7124800000000002</v>
      </c>
      <c r="M64" s="92"/>
      <c r="N64" s="92"/>
      <c r="O64" s="92"/>
    </row>
    <row r="65" spans="1:15" ht="12.75" outlineLevel="2" x14ac:dyDescent="0.2">
      <c r="A65" s="156" t="s">
        <v>6</v>
      </c>
      <c r="B65" s="143">
        <f t="shared" ref="B65:L65" si="8">SUM(B$66:B$70)</f>
        <v>60.379535033479996</v>
      </c>
      <c r="C65" s="143">
        <f t="shared" si="8"/>
        <v>61.813725319029999</v>
      </c>
      <c r="D65" s="143">
        <f t="shared" si="8"/>
        <v>58.524784941669999</v>
      </c>
      <c r="E65" s="143">
        <f t="shared" si="8"/>
        <v>59.827408471300004</v>
      </c>
      <c r="F65" s="143">
        <f t="shared" si="8"/>
        <v>60.758171275780001</v>
      </c>
      <c r="G65" s="143">
        <f t="shared" si="8"/>
        <v>58.890722686979998</v>
      </c>
      <c r="H65" s="143">
        <f t="shared" si="8"/>
        <v>58.708689262319993</v>
      </c>
      <c r="I65" s="143">
        <f t="shared" si="8"/>
        <v>59.087061089040006</v>
      </c>
      <c r="J65" s="143">
        <f t="shared" si="8"/>
        <v>57.258449463469994</v>
      </c>
      <c r="K65" s="143">
        <f t="shared" si="8"/>
        <v>55.130890478620003</v>
      </c>
      <c r="L65" s="143">
        <f t="shared" si="8"/>
        <v>55.220086257609999</v>
      </c>
      <c r="M65" s="92"/>
      <c r="N65" s="92"/>
      <c r="O65" s="92"/>
    </row>
    <row r="66" spans="1:15" ht="12.75" outlineLevel="3" x14ac:dyDescent="0.2">
      <c r="A66" s="60" t="s">
        <v>162</v>
      </c>
      <c r="B66" s="81">
        <v>11.098013129230001</v>
      </c>
      <c r="C66" s="81">
        <v>11.36162335096</v>
      </c>
      <c r="D66" s="81">
        <v>10.83237418195</v>
      </c>
      <c r="E66" s="81">
        <v>10.68956353295</v>
      </c>
      <c r="F66" s="81">
        <v>10.922560342300001</v>
      </c>
      <c r="G66" s="81">
        <v>10.37171429238</v>
      </c>
      <c r="H66" s="81">
        <v>10.28687823365</v>
      </c>
      <c r="I66" s="81">
        <v>10.35317616939</v>
      </c>
      <c r="J66" s="81">
        <v>10.049643833319999</v>
      </c>
      <c r="K66" s="81">
        <v>9.2386933200199994</v>
      </c>
      <c r="L66" s="81">
        <v>9.3182474560100008</v>
      </c>
      <c r="M66" s="92"/>
      <c r="N66" s="92"/>
      <c r="O66" s="92"/>
    </row>
    <row r="67" spans="1:15" ht="12.75" outlineLevel="3" x14ac:dyDescent="0.2">
      <c r="A67" s="60" t="s">
        <v>60</v>
      </c>
      <c r="B67" s="81">
        <v>25.318149999999999</v>
      </c>
      <c r="C67" s="81">
        <v>25.919530000000002</v>
      </c>
      <c r="D67" s="81">
        <v>25.097149999999999</v>
      </c>
      <c r="E67" s="81">
        <v>25.857780000000002</v>
      </c>
      <c r="F67" s="81">
        <v>26.224965000000001</v>
      </c>
      <c r="G67" s="81">
        <v>25.532129999999999</v>
      </c>
      <c r="H67" s="81">
        <v>26.000389999999999</v>
      </c>
      <c r="I67" s="81">
        <v>26.167960000000001</v>
      </c>
      <c r="J67" s="81">
        <v>25.863695</v>
      </c>
      <c r="K67" s="81">
        <v>25.060295</v>
      </c>
      <c r="L67" s="81">
        <v>25.065560000000001</v>
      </c>
      <c r="M67" s="92"/>
      <c r="N67" s="92"/>
      <c r="O67" s="92"/>
    </row>
    <row r="68" spans="1:15" ht="12.75" outlineLevel="3" x14ac:dyDescent="0.2">
      <c r="A68" s="60" t="s">
        <v>75</v>
      </c>
      <c r="B68" s="81">
        <v>1.99153347E-3</v>
      </c>
      <c r="C68" s="81">
        <v>2.0388382099999999E-3</v>
      </c>
      <c r="D68" s="81">
        <v>1.9741495400000001E-3</v>
      </c>
      <c r="E68" s="81">
        <v>2.0339809300000001E-3</v>
      </c>
      <c r="F68" s="81">
        <v>2.06286382E-3</v>
      </c>
      <c r="G68" s="81">
        <v>2.0083651999999999E-3</v>
      </c>
      <c r="H68" s="81">
        <v>2.0451986800000001E-3</v>
      </c>
      <c r="I68" s="81">
        <v>2.0583797899999998E-3</v>
      </c>
      <c r="J68" s="81">
        <v>2.0344462100000001E-3</v>
      </c>
      <c r="K68" s="81">
        <v>1.97125052E-3</v>
      </c>
      <c r="L68" s="81">
        <v>1.9716646600000001E-3</v>
      </c>
      <c r="M68" s="92"/>
      <c r="N68" s="92"/>
      <c r="O68" s="92"/>
    </row>
    <row r="69" spans="1:15" ht="12.75" outlineLevel="3" x14ac:dyDescent="0.2">
      <c r="A69" s="60" t="s">
        <v>169</v>
      </c>
      <c r="B69" s="81">
        <v>0</v>
      </c>
      <c r="C69" s="81">
        <v>0</v>
      </c>
      <c r="D69" s="81">
        <v>0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0.14983143363000001</v>
      </c>
      <c r="L69" s="81">
        <v>0.14986291221</v>
      </c>
      <c r="M69" s="92"/>
      <c r="N69" s="92"/>
      <c r="O69" s="92"/>
    </row>
    <row r="70" spans="1:15" ht="12.75" outlineLevel="3" x14ac:dyDescent="0.2">
      <c r="A70" s="60" t="s">
        <v>47</v>
      </c>
      <c r="B70" s="81">
        <v>23.961380370779999</v>
      </c>
      <c r="C70" s="81">
        <v>24.53053312986</v>
      </c>
      <c r="D70" s="81">
        <v>22.593286610180002</v>
      </c>
      <c r="E70" s="81">
        <v>23.27803095742</v>
      </c>
      <c r="F70" s="81">
        <v>23.60858306966</v>
      </c>
      <c r="G70" s="81">
        <v>22.9848700294</v>
      </c>
      <c r="H70" s="81">
        <v>22.419375829989999</v>
      </c>
      <c r="I70" s="81">
        <v>22.563866539860001</v>
      </c>
      <c r="J70" s="81">
        <v>21.343076183939999</v>
      </c>
      <c r="K70" s="81">
        <v>20.68009947445</v>
      </c>
      <c r="L70" s="81">
        <v>20.684444224730001</v>
      </c>
      <c r="M70" s="92"/>
      <c r="N70" s="92"/>
      <c r="O70" s="92"/>
    </row>
    <row r="71" spans="1:15" ht="12.75" outlineLevel="2" x14ac:dyDescent="0.2">
      <c r="A71" s="156" t="s">
        <v>119</v>
      </c>
      <c r="B71" s="143">
        <f t="shared" ref="B71:L71" si="9">SUM(B$72:B$78)</f>
        <v>828.54262421800001</v>
      </c>
      <c r="C71" s="143">
        <f t="shared" si="9"/>
        <v>830.62432421800008</v>
      </c>
      <c r="D71" s="143">
        <f t="shared" si="9"/>
        <v>827.77762421800003</v>
      </c>
      <c r="E71" s="143">
        <f t="shared" si="9"/>
        <v>830.41057421799997</v>
      </c>
      <c r="F71" s="143">
        <f t="shared" si="9"/>
        <v>831.68159921799997</v>
      </c>
      <c r="G71" s="143">
        <f t="shared" si="9"/>
        <v>829.28332421799996</v>
      </c>
      <c r="H71" s="143">
        <f t="shared" si="9"/>
        <v>830.90422421799997</v>
      </c>
      <c r="I71" s="143">
        <f t="shared" si="9"/>
        <v>831.48427421800011</v>
      </c>
      <c r="J71" s="143">
        <f t="shared" si="9"/>
        <v>830.431049218</v>
      </c>
      <c r="K71" s="143">
        <f t="shared" si="9"/>
        <v>827.65004921800005</v>
      </c>
      <c r="L71" s="143">
        <f t="shared" si="9"/>
        <v>823.56144451700004</v>
      </c>
      <c r="M71" s="92"/>
      <c r="N71" s="92"/>
      <c r="O71" s="92"/>
    </row>
    <row r="72" spans="1:15" ht="12.75" outlineLevel="3" x14ac:dyDescent="0.2">
      <c r="A72" s="60" t="s">
        <v>2</v>
      </c>
      <c r="B72" s="81">
        <v>109.7058</v>
      </c>
      <c r="C72" s="81">
        <v>109.7058</v>
      </c>
      <c r="D72" s="81">
        <v>109.7058</v>
      </c>
      <c r="E72" s="81">
        <v>109.7058</v>
      </c>
      <c r="F72" s="81">
        <v>109.7058</v>
      </c>
      <c r="G72" s="81">
        <v>109.7058</v>
      </c>
      <c r="H72" s="81">
        <v>109.7058</v>
      </c>
      <c r="I72" s="81">
        <v>109.7058</v>
      </c>
      <c r="J72" s="81">
        <v>109.7058</v>
      </c>
      <c r="K72" s="81">
        <v>109.7058</v>
      </c>
      <c r="L72" s="81">
        <v>109.0977</v>
      </c>
      <c r="M72" s="92"/>
      <c r="N72" s="92"/>
      <c r="O72" s="92"/>
    </row>
    <row r="73" spans="1:15" ht="12.75" outlineLevel="3" x14ac:dyDescent="0.2">
      <c r="A73" s="60" t="s">
        <v>72</v>
      </c>
      <c r="B73" s="81">
        <v>276.48165421800002</v>
      </c>
      <c r="C73" s="81">
        <v>276.48165421800002</v>
      </c>
      <c r="D73" s="81">
        <v>276.48165421800002</v>
      </c>
      <c r="E73" s="81">
        <v>276.48165421800002</v>
      </c>
      <c r="F73" s="81">
        <v>276.48165421800002</v>
      </c>
      <c r="G73" s="81">
        <v>276.48165421800002</v>
      </c>
      <c r="H73" s="81">
        <v>276.48165421800002</v>
      </c>
      <c r="I73" s="81">
        <v>276.48165421800002</v>
      </c>
      <c r="J73" s="81">
        <v>276.48165421800002</v>
      </c>
      <c r="K73" s="81">
        <v>276.48165421800002</v>
      </c>
      <c r="L73" s="81">
        <v>274.949114517</v>
      </c>
      <c r="M73" s="92"/>
      <c r="N73" s="92"/>
      <c r="O73" s="92"/>
    </row>
    <row r="74" spans="1:15" ht="12.75" outlineLevel="3" x14ac:dyDescent="0.2">
      <c r="A74" s="60" t="s">
        <v>15</v>
      </c>
      <c r="B74" s="81">
        <v>109.7058</v>
      </c>
      <c r="C74" s="81">
        <v>109.7058</v>
      </c>
      <c r="D74" s="81">
        <v>109.7058</v>
      </c>
      <c r="E74" s="81">
        <v>109.7058</v>
      </c>
      <c r="F74" s="81">
        <v>109.7058</v>
      </c>
      <c r="G74" s="81">
        <v>109.7058</v>
      </c>
      <c r="H74" s="81">
        <v>109.7058</v>
      </c>
      <c r="I74" s="81">
        <v>109.7058</v>
      </c>
      <c r="J74" s="81">
        <v>109.7058</v>
      </c>
      <c r="K74" s="81">
        <v>109.7058</v>
      </c>
      <c r="L74" s="81">
        <v>109.0977</v>
      </c>
      <c r="M74" s="92"/>
      <c r="N74" s="92"/>
      <c r="O74" s="92"/>
    </row>
    <row r="75" spans="1:15" ht="12.75" outlineLevel="3" x14ac:dyDescent="0.2">
      <c r="A75" s="60" t="s">
        <v>152</v>
      </c>
      <c r="B75" s="81">
        <v>85.936210000000003</v>
      </c>
      <c r="C75" s="81">
        <v>85.936210000000003</v>
      </c>
      <c r="D75" s="81">
        <v>85.936210000000003</v>
      </c>
      <c r="E75" s="81">
        <v>85.936210000000003</v>
      </c>
      <c r="F75" s="81">
        <v>85.936210000000003</v>
      </c>
      <c r="G75" s="81">
        <v>85.936210000000003</v>
      </c>
      <c r="H75" s="81">
        <v>85.936210000000003</v>
      </c>
      <c r="I75" s="81">
        <v>85.936210000000003</v>
      </c>
      <c r="J75" s="81">
        <v>85.936210000000003</v>
      </c>
      <c r="K75" s="81">
        <v>85.936210000000003</v>
      </c>
      <c r="L75" s="81">
        <v>85.459864999999994</v>
      </c>
      <c r="M75" s="92"/>
      <c r="N75" s="92"/>
      <c r="O75" s="92"/>
    </row>
    <row r="76" spans="1:15" ht="12.75" outlineLevel="3" x14ac:dyDescent="0.2">
      <c r="A76" s="60" t="s">
        <v>88</v>
      </c>
      <c r="B76" s="81">
        <v>38.951000000000001</v>
      </c>
      <c r="C76" s="81">
        <v>39.876199999999997</v>
      </c>
      <c r="D76" s="81">
        <v>38.610999999999997</v>
      </c>
      <c r="E76" s="81">
        <v>39.781199999999998</v>
      </c>
      <c r="F76" s="81">
        <v>40.3461</v>
      </c>
      <c r="G76" s="81">
        <v>39.280200000000001</v>
      </c>
      <c r="H76" s="81">
        <v>40.000599999999999</v>
      </c>
      <c r="I76" s="81">
        <v>40.258400000000002</v>
      </c>
      <c r="J76" s="81">
        <v>39.790300000000002</v>
      </c>
      <c r="K76" s="81">
        <v>38.554299999999998</v>
      </c>
      <c r="L76" s="81">
        <v>38.562399999999997</v>
      </c>
      <c r="M76" s="92"/>
      <c r="N76" s="92"/>
      <c r="O76" s="92"/>
    </row>
    <row r="77" spans="1:15" ht="12.75" outlineLevel="3" x14ac:dyDescent="0.2">
      <c r="A77" s="60" t="s">
        <v>93</v>
      </c>
      <c r="B77" s="81">
        <v>143.76711</v>
      </c>
      <c r="C77" s="81">
        <v>144.92361</v>
      </c>
      <c r="D77" s="81">
        <v>143.34210999999999</v>
      </c>
      <c r="E77" s="81">
        <v>144.80485999999999</v>
      </c>
      <c r="F77" s="81">
        <v>145.51098500000001</v>
      </c>
      <c r="G77" s="81">
        <v>144.17860999999999</v>
      </c>
      <c r="H77" s="81">
        <v>145.07910999999999</v>
      </c>
      <c r="I77" s="81">
        <v>145.40136000000001</v>
      </c>
      <c r="J77" s="81">
        <v>144.81623500000001</v>
      </c>
      <c r="K77" s="81">
        <v>143.27123499999999</v>
      </c>
      <c r="L77" s="81">
        <v>142.75434000000001</v>
      </c>
      <c r="M77" s="92"/>
      <c r="N77" s="92"/>
      <c r="O77" s="92"/>
    </row>
    <row r="78" spans="1:15" ht="12.75" outlineLevel="3" x14ac:dyDescent="0.2">
      <c r="A78" s="60" t="s">
        <v>28</v>
      </c>
      <c r="B78" s="81">
        <v>63.995049999999999</v>
      </c>
      <c r="C78" s="81">
        <v>63.995049999999999</v>
      </c>
      <c r="D78" s="81">
        <v>63.995049999999999</v>
      </c>
      <c r="E78" s="81">
        <v>63.995049999999999</v>
      </c>
      <c r="F78" s="81">
        <v>63.995049999999999</v>
      </c>
      <c r="G78" s="81">
        <v>63.995049999999999</v>
      </c>
      <c r="H78" s="81">
        <v>63.995049999999999</v>
      </c>
      <c r="I78" s="81">
        <v>63.995049999999999</v>
      </c>
      <c r="J78" s="81">
        <v>63.995049999999999</v>
      </c>
      <c r="K78" s="81">
        <v>63.995049999999999</v>
      </c>
      <c r="L78" s="81">
        <v>63.640324999999997</v>
      </c>
      <c r="M78" s="92"/>
      <c r="N78" s="92"/>
      <c r="O78" s="92"/>
    </row>
    <row r="79" spans="1:15" ht="12.75" outlineLevel="2" x14ac:dyDescent="0.2">
      <c r="A79" s="156" t="s">
        <v>220</v>
      </c>
      <c r="B79" s="143">
        <f t="shared" ref="B79:L79" si="10">SUM(B$80:B$80)</f>
        <v>153.60404350837999</v>
      </c>
      <c r="C79" s="143">
        <f t="shared" si="10"/>
        <v>155.63827136945</v>
      </c>
      <c r="D79" s="143">
        <f t="shared" si="10"/>
        <v>153.36646537387</v>
      </c>
      <c r="E79" s="143">
        <f t="shared" si="10"/>
        <v>155.26454653677999</v>
      </c>
      <c r="F79" s="143">
        <f t="shared" si="10"/>
        <v>155.46971660617999</v>
      </c>
      <c r="G79" s="143">
        <f t="shared" si="10"/>
        <v>153.21397576948999</v>
      </c>
      <c r="H79" s="143">
        <f t="shared" si="10"/>
        <v>153.51517382691</v>
      </c>
      <c r="I79" s="143">
        <f t="shared" si="10"/>
        <v>154.99973969389001</v>
      </c>
      <c r="J79" s="143">
        <f t="shared" si="10"/>
        <v>153.49985984834001</v>
      </c>
      <c r="K79" s="143">
        <f t="shared" si="10"/>
        <v>151.77264064539</v>
      </c>
      <c r="L79" s="143">
        <f t="shared" si="10"/>
        <v>150.83496876772</v>
      </c>
      <c r="M79" s="92"/>
      <c r="N79" s="92"/>
      <c r="O79" s="92"/>
    </row>
    <row r="80" spans="1:15" ht="12.75" outlineLevel="3" x14ac:dyDescent="0.2">
      <c r="A80" s="60" t="s">
        <v>43</v>
      </c>
      <c r="B80" s="81">
        <v>153.60404350837999</v>
      </c>
      <c r="C80" s="81">
        <v>155.63827136945</v>
      </c>
      <c r="D80" s="81">
        <v>153.36646537387</v>
      </c>
      <c r="E80" s="81">
        <v>155.26454653677999</v>
      </c>
      <c r="F80" s="81">
        <v>155.46971660617999</v>
      </c>
      <c r="G80" s="81">
        <v>153.21397576948999</v>
      </c>
      <c r="H80" s="81">
        <v>153.51517382691</v>
      </c>
      <c r="I80" s="81">
        <v>154.99973969389001</v>
      </c>
      <c r="J80" s="81">
        <v>153.49985984834001</v>
      </c>
      <c r="K80" s="81">
        <v>151.77264064539</v>
      </c>
      <c r="L80" s="81">
        <v>150.83496876772</v>
      </c>
      <c r="M80" s="92"/>
      <c r="N80" s="92"/>
      <c r="O80" s="92"/>
    </row>
    <row r="81" spans="1:15" ht="15" x14ac:dyDescent="0.25">
      <c r="A81" s="237" t="s">
        <v>55</v>
      </c>
      <c r="B81" s="139">
        <f t="shared" ref="B81:L81" si="11">B$82+B$99</f>
        <v>360.31642591307002</v>
      </c>
      <c r="C81" s="139">
        <f t="shared" si="11"/>
        <v>375.19512647978996</v>
      </c>
      <c r="D81" s="139">
        <f t="shared" si="11"/>
        <v>361.83890131803997</v>
      </c>
      <c r="E81" s="139">
        <f t="shared" si="11"/>
        <v>341.40879973422994</v>
      </c>
      <c r="F81" s="139">
        <f t="shared" si="11"/>
        <v>338.48155744322003</v>
      </c>
      <c r="G81" s="139">
        <f t="shared" si="11"/>
        <v>336.39502045462001</v>
      </c>
      <c r="H81" s="139">
        <f t="shared" si="11"/>
        <v>337.87916171095998</v>
      </c>
      <c r="I81" s="139">
        <f t="shared" si="11"/>
        <v>339.50539233269001</v>
      </c>
      <c r="J81" s="139">
        <f t="shared" si="11"/>
        <v>342.34193627103002</v>
      </c>
      <c r="K81" s="139">
        <f t="shared" si="11"/>
        <v>326.17027323433001</v>
      </c>
      <c r="L81" s="139">
        <f t="shared" si="11"/>
        <v>320.10071509749002</v>
      </c>
      <c r="M81" s="92"/>
      <c r="N81" s="92"/>
      <c r="O81" s="92"/>
    </row>
    <row r="82" spans="1:15" ht="15" outlineLevel="1" x14ac:dyDescent="0.25">
      <c r="A82" s="134" t="s">
        <v>35</v>
      </c>
      <c r="B82" s="91">
        <f t="shared" ref="B82:L82" si="12">B$83+B$89+B$97</f>
        <v>72.197931312999998</v>
      </c>
      <c r="C82" s="91">
        <f t="shared" si="12"/>
        <v>71.988253920159991</v>
      </c>
      <c r="D82" s="91">
        <f t="shared" si="12"/>
        <v>71.440858156879997</v>
      </c>
      <c r="E82" s="91">
        <f t="shared" si="12"/>
        <v>69.320096082069995</v>
      </c>
      <c r="F82" s="91">
        <f t="shared" si="12"/>
        <v>68.819409152090003</v>
      </c>
      <c r="G82" s="91">
        <f t="shared" si="12"/>
        <v>69.647073426799992</v>
      </c>
      <c r="H82" s="91">
        <f t="shared" si="12"/>
        <v>71.250299091429994</v>
      </c>
      <c r="I82" s="91">
        <f t="shared" si="12"/>
        <v>70.653903811790002</v>
      </c>
      <c r="J82" s="91">
        <f t="shared" si="12"/>
        <v>71.440636144300001</v>
      </c>
      <c r="K82" s="91">
        <f t="shared" si="12"/>
        <v>71.343713872270001</v>
      </c>
      <c r="L82" s="91">
        <f t="shared" si="12"/>
        <v>69.247016434679992</v>
      </c>
      <c r="M82" s="92"/>
      <c r="N82" s="92"/>
      <c r="O82" s="92"/>
    </row>
    <row r="83" spans="1:15" ht="12.75" outlineLevel="2" x14ac:dyDescent="0.2">
      <c r="A83" s="156" t="s">
        <v>221</v>
      </c>
      <c r="B83" s="143">
        <f t="shared" ref="B83:L83" si="13">SUM(B$84:B$88)</f>
        <v>11.847416600000001</v>
      </c>
      <c r="C83" s="143">
        <f t="shared" si="13"/>
        <v>11.847416600000001</v>
      </c>
      <c r="D83" s="143">
        <f t="shared" si="13"/>
        <v>11.847416600000001</v>
      </c>
      <c r="E83" s="143">
        <f t="shared" si="13"/>
        <v>11.847416600000001</v>
      </c>
      <c r="F83" s="143">
        <f t="shared" si="13"/>
        <v>11.847416600000001</v>
      </c>
      <c r="G83" s="143">
        <f t="shared" si="13"/>
        <v>11.847416600000001</v>
      </c>
      <c r="H83" s="143">
        <f t="shared" si="13"/>
        <v>11.847416600000001</v>
      </c>
      <c r="I83" s="143">
        <f t="shared" si="13"/>
        <v>8.9750116000000002</v>
      </c>
      <c r="J83" s="143">
        <f t="shared" si="13"/>
        <v>8.9750116000000002</v>
      </c>
      <c r="K83" s="143">
        <f t="shared" si="13"/>
        <v>8.9750116000000002</v>
      </c>
      <c r="L83" s="143">
        <f t="shared" si="13"/>
        <v>8.9750116000000002</v>
      </c>
      <c r="M83" s="92"/>
      <c r="N83" s="92"/>
      <c r="O83" s="92"/>
    </row>
    <row r="84" spans="1:15" ht="12.75" outlineLevel="3" x14ac:dyDescent="0.2">
      <c r="A84" s="60" t="s">
        <v>223</v>
      </c>
      <c r="B84" s="81">
        <v>3.4750000000000001</v>
      </c>
      <c r="C84" s="81">
        <v>3.4750000000000001</v>
      </c>
      <c r="D84" s="81">
        <v>3.4750000000000001</v>
      </c>
      <c r="E84" s="81">
        <v>3.4750000000000001</v>
      </c>
      <c r="F84" s="81">
        <v>3.4750000000000001</v>
      </c>
      <c r="G84" s="81">
        <v>3.4750000000000001</v>
      </c>
      <c r="H84" s="81">
        <v>3.4750000000000001</v>
      </c>
      <c r="I84" s="81">
        <v>3.4750000000000001</v>
      </c>
      <c r="J84" s="81">
        <v>3.4750000000000001</v>
      </c>
      <c r="K84" s="81">
        <v>3.4750000000000001</v>
      </c>
      <c r="L84" s="81">
        <v>3.4750000000000001</v>
      </c>
      <c r="M84" s="92"/>
      <c r="N84" s="92"/>
      <c r="O84" s="92"/>
    </row>
    <row r="85" spans="1:15" ht="12.75" outlineLevel="3" x14ac:dyDescent="0.2">
      <c r="A85" s="60" t="s">
        <v>172</v>
      </c>
      <c r="B85" s="81">
        <v>2.8724050000000001</v>
      </c>
      <c r="C85" s="81">
        <v>2.8724050000000001</v>
      </c>
      <c r="D85" s="81">
        <v>2.8724050000000001</v>
      </c>
      <c r="E85" s="81">
        <v>2.8724050000000001</v>
      </c>
      <c r="F85" s="81">
        <v>2.8724050000000001</v>
      </c>
      <c r="G85" s="81">
        <v>2.8724050000000001</v>
      </c>
      <c r="H85" s="81">
        <v>2.8724050000000001</v>
      </c>
      <c r="I85" s="81">
        <v>0</v>
      </c>
      <c r="J85" s="81">
        <v>0</v>
      </c>
      <c r="K85" s="81">
        <v>0</v>
      </c>
      <c r="L85" s="81">
        <v>0</v>
      </c>
      <c r="M85" s="92"/>
      <c r="N85" s="92"/>
      <c r="O85" s="92"/>
    </row>
    <row r="86" spans="1:15" ht="12.75" outlineLevel="3" x14ac:dyDescent="0.2">
      <c r="A86" s="60" t="s">
        <v>87</v>
      </c>
      <c r="B86" s="81">
        <v>3.5</v>
      </c>
      <c r="C86" s="81">
        <v>3.5</v>
      </c>
      <c r="D86" s="81">
        <v>3.5</v>
      </c>
      <c r="E86" s="81">
        <v>3.5</v>
      </c>
      <c r="F86" s="81">
        <v>3.5</v>
      </c>
      <c r="G86" s="81">
        <v>3.5</v>
      </c>
      <c r="H86" s="81">
        <v>3.5</v>
      </c>
      <c r="I86" s="81">
        <v>3.5</v>
      </c>
      <c r="J86" s="81">
        <v>3.5</v>
      </c>
      <c r="K86" s="81">
        <v>3.5</v>
      </c>
      <c r="L86" s="81">
        <v>3.5</v>
      </c>
      <c r="M86" s="92"/>
      <c r="N86" s="92"/>
      <c r="O86" s="92"/>
    </row>
    <row r="87" spans="1:15" ht="12.75" outlineLevel="3" x14ac:dyDescent="0.2">
      <c r="A87" s="60" t="s">
        <v>16</v>
      </c>
      <c r="B87" s="81">
        <v>2</v>
      </c>
      <c r="C87" s="81">
        <v>2</v>
      </c>
      <c r="D87" s="81">
        <v>2</v>
      </c>
      <c r="E87" s="81">
        <v>2</v>
      </c>
      <c r="F87" s="81">
        <v>2</v>
      </c>
      <c r="G87" s="81">
        <v>2</v>
      </c>
      <c r="H87" s="81">
        <v>2</v>
      </c>
      <c r="I87" s="81">
        <v>2</v>
      </c>
      <c r="J87" s="81">
        <v>2</v>
      </c>
      <c r="K87" s="81">
        <v>2</v>
      </c>
      <c r="L87" s="81">
        <v>2</v>
      </c>
      <c r="M87" s="92"/>
      <c r="N87" s="92"/>
      <c r="O87" s="92"/>
    </row>
    <row r="88" spans="1:15" ht="12.75" outlineLevel="3" x14ac:dyDescent="0.2">
      <c r="A88" s="60" t="s">
        <v>224</v>
      </c>
      <c r="B88" s="81">
        <v>1.1600000000000001E-5</v>
      </c>
      <c r="C88" s="81">
        <v>1.1600000000000001E-5</v>
      </c>
      <c r="D88" s="81">
        <v>1.1600000000000001E-5</v>
      </c>
      <c r="E88" s="81">
        <v>1.1600000000000001E-5</v>
      </c>
      <c r="F88" s="81">
        <v>1.1600000000000001E-5</v>
      </c>
      <c r="G88" s="81">
        <v>1.1600000000000001E-5</v>
      </c>
      <c r="H88" s="81">
        <v>1.1600000000000001E-5</v>
      </c>
      <c r="I88" s="81">
        <v>1.1600000000000001E-5</v>
      </c>
      <c r="J88" s="81">
        <v>1.1600000000000001E-5</v>
      </c>
      <c r="K88" s="81">
        <v>1.1600000000000001E-5</v>
      </c>
      <c r="L88" s="81">
        <v>1.1600000000000001E-5</v>
      </c>
      <c r="M88" s="92"/>
      <c r="N88" s="92"/>
      <c r="O88" s="92"/>
    </row>
    <row r="89" spans="1:15" ht="12.75" outlineLevel="2" x14ac:dyDescent="0.2">
      <c r="A89" s="156" t="s">
        <v>215</v>
      </c>
      <c r="B89" s="143">
        <f t="shared" ref="B89:L89" si="14">SUM(B$90:B$96)</f>
        <v>60.349560062999998</v>
      </c>
      <c r="C89" s="143">
        <f t="shared" si="14"/>
        <v>60.139882670159999</v>
      </c>
      <c r="D89" s="143">
        <f t="shared" si="14"/>
        <v>59.592486906879998</v>
      </c>
      <c r="E89" s="143">
        <f t="shared" si="14"/>
        <v>57.471724832069995</v>
      </c>
      <c r="F89" s="143">
        <f t="shared" si="14"/>
        <v>56.971037902090004</v>
      </c>
      <c r="G89" s="143">
        <f t="shared" si="14"/>
        <v>57.798702176799999</v>
      </c>
      <c r="H89" s="143">
        <f t="shared" si="14"/>
        <v>59.401927841429995</v>
      </c>
      <c r="I89" s="143">
        <f t="shared" si="14"/>
        <v>61.677937561790003</v>
      </c>
      <c r="J89" s="143">
        <f t="shared" si="14"/>
        <v>62.464669894300002</v>
      </c>
      <c r="K89" s="143">
        <f t="shared" si="14"/>
        <v>62.367747622270002</v>
      </c>
      <c r="L89" s="143">
        <f t="shared" si="14"/>
        <v>60.27105018468</v>
      </c>
      <c r="M89" s="92"/>
      <c r="N89" s="92"/>
      <c r="O89" s="92"/>
    </row>
    <row r="90" spans="1:15" ht="12.75" outlineLevel="3" x14ac:dyDescent="0.2">
      <c r="A90" s="60" t="s">
        <v>19</v>
      </c>
      <c r="B90" s="81">
        <v>4.2835835156900002</v>
      </c>
      <c r="C90" s="81">
        <v>4.2033119654000002</v>
      </c>
      <c r="D90" s="81">
        <v>4.1268736803900001</v>
      </c>
      <c r="E90" s="81">
        <v>4.0504353953800001</v>
      </c>
      <c r="F90" s="81">
        <v>4.0120857536900001</v>
      </c>
      <c r="G90" s="81">
        <v>3.97688010743</v>
      </c>
      <c r="H90" s="81">
        <v>3.9416744611699999</v>
      </c>
      <c r="I90" s="81">
        <v>3.90356887519</v>
      </c>
      <c r="J90" s="81">
        <v>3.8683632289299998</v>
      </c>
      <c r="K90" s="81">
        <v>3.78236786077</v>
      </c>
      <c r="L90" s="81">
        <v>3.6839006156999998</v>
      </c>
      <c r="M90" s="92"/>
      <c r="N90" s="92"/>
      <c r="O90" s="92"/>
    </row>
    <row r="91" spans="1:15" ht="12.75" outlineLevel="3" x14ac:dyDescent="0.2">
      <c r="A91" s="60" t="s">
        <v>1</v>
      </c>
      <c r="B91" s="81">
        <v>0.47539179999999998</v>
      </c>
      <c r="C91" s="81">
        <v>0.47539179999999998</v>
      </c>
      <c r="D91" s="81">
        <v>0.47539179999999998</v>
      </c>
      <c r="E91" s="81">
        <v>0.47539179999999998</v>
      </c>
      <c r="F91" s="81">
        <v>0.47539179999999998</v>
      </c>
      <c r="G91" s="81">
        <v>0.47539179999999998</v>
      </c>
      <c r="H91" s="81">
        <v>0.47539179999999998</v>
      </c>
      <c r="I91" s="81">
        <v>0.47539179999999998</v>
      </c>
      <c r="J91" s="81">
        <v>0.47539179999999998</v>
      </c>
      <c r="K91" s="81">
        <v>0.46218647225999998</v>
      </c>
      <c r="L91" s="81">
        <v>0.44649243897000002</v>
      </c>
      <c r="M91" s="92"/>
      <c r="N91" s="92"/>
      <c r="O91" s="92"/>
    </row>
    <row r="92" spans="1:15" ht="12.75" outlineLevel="3" x14ac:dyDescent="0.2">
      <c r="A92" s="60" t="s">
        <v>194</v>
      </c>
      <c r="B92" s="81">
        <v>0.36568600000000001</v>
      </c>
      <c r="C92" s="81">
        <v>0.36568600000000001</v>
      </c>
      <c r="D92" s="81">
        <v>0.36568600000000001</v>
      </c>
      <c r="E92" s="81">
        <v>0.36568600000000001</v>
      </c>
      <c r="F92" s="81">
        <v>0.36568600000000001</v>
      </c>
      <c r="G92" s="81">
        <v>0.36568600000000001</v>
      </c>
      <c r="H92" s="81">
        <v>0.36568600000000001</v>
      </c>
      <c r="I92" s="81">
        <v>0.36568600000000001</v>
      </c>
      <c r="J92" s="81">
        <v>0.36568600000000001</v>
      </c>
      <c r="K92" s="81">
        <v>0.35552805546999999</v>
      </c>
      <c r="L92" s="81">
        <v>0.34345572206000002</v>
      </c>
      <c r="M92" s="92"/>
      <c r="N92" s="92"/>
      <c r="O92" s="92"/>
    </row>
    <row r="93" spans="1:15" ht="12.75" outlineLevel="3" x14ac:dyDescent="0.2">
      <c r="A93" s="60" t="s">
        <v>159</v>
      </c>
      <c r="B93" s="81">
        <v>0.51196039999999998</v>
      </c>
      <c r="C93" s="81">
        <v>0.51196039999999998</v>
      </c>
      <c r="D93" s="81">
        <v>0.51196039999999998</v>
      </c>
      <c r="E93" s="81">
        <v>0.51196039999999998</v>
      </c>
      <c r="F93" s="81">
        <v>0.51196039999999998</v>
      </c>
      <c r="G93" s="81">
        <v>0.51196039999999998</v>
      </c>
      <c r="H93" s="81">
        <v>0.51196039999999998</v>
      </c>
      <c r="I93" s="81">
        <v>0.51196039999999998</v>
      </c>
      <c r="J93" s="81">
        <v>0.51196039999999998</v>
      </c>
      <c r="K93" s="81">
        <v>0.49773927773999999</v>
      </c>
      <c r="L93" s="81">
        <v>0.48083801103000001</v>
      </c>
      <c r="M93" s="92"/>
      <c r="N93" s="92"/>
      <c r="O93" s="92"/>
    </row>
    <row r="94" spans="1:15" ht="12.75" outlineLevel="3" x14ac:dyDescent="0.2">
      <c r="A94" s="60" t="s">
        <v>146</v>
      </c>
      <c r="B94" s="81">
        <v>13.93794200916</v>
      </c>
      <c r="C94" s="81">
        <v>13.873656294870001</v>
      </c>
      <c r="D94" s="81">
        <v>13.846870580579999</v>
      </c>
      <c r="E94" s="81">
        <v>13.820084866289999</v>
      </c>
      <c r="F94" s="81">
        <v>13.755799152</v>
      </c>
      <c r="G94" s="81">
        <v>13.72901343771</v>
      </c>
      <c r="H94" s="81">
        <v>13.70222772342</v>
      </c>
      <c r="I94" s="81">
        <v>13.637942009130001</v>
      </c>
      <c r="J94" s="81">
        <v>13.611156294840001</v>
      </c>
      <c r="K94" s="81">
        <v>13.42350481227</v>
      </c>
      <c r="L94" s="81">
        <v>13.24349365244</v>
      </c>
      <c r="M94" s="92"/>
      <c r="N94" s="92"/>
      <c r="O94" s="92"/>
    </row>
    <row r="95" spans="1:15" ht="12.75" outlineLevel="3" x14ac:dyDescent="0.2">
      <c r="A95" s="60" t="s">
        <v>181</v>
      </c>
      <c r="B95" s="81">
        <v>12.3806687687</v>
      </c>
      <c r="C95" s="81">
        <v>12.36289055252</v>
      </c>
      <c r="D95" s="81">
        <v>12.31900785489</v>
      </c>
      <c r="E95" s="81">
        <v>12.303877598710001</v>
      </c>
      <c r="F95" s="81">
        <v>12.28220526013</v>
      </c>
      <c r="G95" s="81">
        <v>12.24290723515</v>
      </c>
      <c r="H95" s="81">
        <v>12.22291554057</v>
      </c>
      <c r="I95" s="81">
        <v>12.12384860919</v>
      </c>
      <c r="J95" s="81">
        <v>12.090961014419999</v>
      </c>
      <c r="K95" s="81">
        <v>11.88452103152</v>
      </c>
      <c r="L95" s="81">
        <v>11.65762220903</v>
      </c>
      <c r="M95" s="92"/>
      <c r="N95" s="92"/>
      <c r="O95" s="92"/>
    </row>
    <row r="96" spans="1:15" ht="12.75" outlineLevel="3" x14ac:dyDescent="0.2">
      <c r="A96" s="60" t="s">
        <v>116</v>
      </c>
      <c r="B96" s="81">
        <v>28.394327569449999</v>
      </c>
      <c r="C96" s="81">
        <v>28.346985657369999</v>
      </c>
      <c r="D96" s="81">
        <v>27.94669659102</v>
      </c>
      <c r="E96" s="81">
        <v>25.944288771690001</v>
      </c>
      <c r="F96" s="81">
        <v>25.567909536270001</v>
      </c>
      <c r="G96" s="81">
        <v>26.496863196509999</v>
      </c>
      <c r="H96" s="81">
        <v>28.182071916270001</v>
      </c>
      <c r="I96" s="81">
        <v>30.65953986828</v>
      </c>
      <c r="J96" s="81">
        <v>31.541151156110001</v>
      </c>
      <c r="K96" s="81">
        <v>31.961900112239999</v>
      </c>
      <c r="L96" s="81">
        <v>30.41524753545</v>
      </c>
      <c r="M96" s="92"/>
      <c r="N96" s="92"/>
      <c r="O96" s="92"/>
    </row>
    <row r="97" spans="1:15" ht="12.75" outlineLevel="2" x14ac:dyDescent="0.2">
      <c r="A97" s="156" t="s">
        <v>222</v>
      </c>
      <c r="B97" s="143">
        <f t="shared" ref="B97:L97" si="15">SUM(B$98:B$98)</f>
        <v>9.5465000000000003E-4</v>
      </c>
      <c r="C97" s="143">
        <f t="shared" si="15"/>
        <v>9.5465000000000003E-4</v>
      </c>
      <c r="D97" s="143">
        <f t="shared" si="15"/>
        <v>9.5465000000000003E-4</v>
      </c>
      <c r="E97" s="143">
        <f t="shared" si="15"/>
        <v>9.5465000000000003E-4</v>
      </c>
      <c r="F97" s="143">
        <f t="shared" si="15"/>
        <v>9.5465000000000003E-4</v>
      </c>
      <c r="G97" s="143">
        <f t="shared" si="15"/>
        <v>9.5465000000000003E-4</v>
      </c>
      <c r="H97" s="143">
        <f t="shared" si="15"/>
        <v>9.5465000000000003E-4</v>
      </c>
      <c r="I97" s="143">
        <f t="shared" si="15"/>
        <v>9.5465000000000003E-4</v>
      </c>
      <c r="J97" s="143">
        <f t="shared" si="15"/>
        <v>9.5465000000000003E-4</v>
      </c>
      <c r="K97" s="143">
        <f t="shared" si="15"/>
        <v>9.5465000000000003E-4</v>
      </c>
      <c r="L97" s="143">
        <f t="shared" si="15"/>
        <v>9.5465000000000003E-4</v>
      </c>
      <c r="M97" s="92"/>
      <c r="N97" s="92"/>
      <c r="O97" s="92"/>
    </row>
    <row r="98" spans="1:15" ht="12.75" outlineLevel="3" x14ac:dyDescent="0.2">
      <c r="A98" s="60" t="s">
        <v>48</v>
      </c>
      <c r="B98" s="81">
        <v>9.5465000000000003E-4</v>
      </c>
      <c r="C98" s="81">
        <v>9.5465000000000003E-4</v>
      </c>
      <c r="D98" s="81">
        <v>9.5465000000000003E-4</v>
      </c>
      <c r="E98" s="81">
        <v>9.5465000000000003E-4</v>
      </c>
      <c r="F98" s="81">
        <v>9.5465000000000003E-4</v>
      </c>
      <c r="G98" s="81">
        <v>9.5465000000000003E-4</v>
      </c>
      <c r="H98" s="81">
        <v>9.5465000000000003E-4</v>
      </c>
      <c r="I98" s="81">
        <v>9.5465000000000003E-4</v>
      </c>
      <c r="J98" s="81">
        <v>9.5465000000000003E-4</v>
      </c>
      <c r="K98" s="81">
        <v>9.5465000000000003E-4</v>
      </c>
      <c r="L98" s="81">
        <v>9.5465000000000003E-4</v>
      </c>
      <c r="M98" s="92"/>
      <c r="N98" s="92"/>
      <c r="O98" s="92"/>
    </row>
    <row r="99" spans="1:15" ht="15" outlineLevel="1" x14ac:dyDescent="0.25">
      <c r="A99" s="134" t="s">
        <v>170</v>
      </c>
      <c r="B99" s="91">
        <f t="shared" ref="B99:L99" si="16">B$100+B$107+B$109+B$113+B$116</f>
        <v>288.11849460007005</v>
      </c>
      <c r="C99" s="91">
        <f t="shared" si="16"/>
        <v>303.20687255962997</v>
      </c>
      <c r="D99" s="91">
        <f t="shared" si="16"/>
        <v>290.39804316115999</v>
      </c>
      <c r="E99" s="91">
        <f t="shared" si="16"/>
        <v>272.08870365215995</v>
      </c>
      <c r="F99" s="91">
        <f t="shared" si="16"/>
        <v>269.66214829113005</v>
      </c>
      <c r="G99" s="91">
        <f t="shared" si="16"/>
        <v>266.74794702782003</v>
      </c>
      <c r="H99" s="91">
        <f t="shared" si="16"/>
        <v>266.62886261952997</v>
      </c>
      <c r="I99" s="91">
        <f t="shared" si="16"/>
        <v>268.85148852089998</v>
      </c>
      <c r="J99" s="91">
        <f t="shared" si="16"/>
        <v>270.90130012673001</v>
      </c>
      <c r="K99" s="91">
        <f t="shared" si="16"/>
        <v>254.82655936205998</v>
      </c>
      <c r="L99" s="91">
        <f t="shared" si="16"/>
        <v>250.85369866281002</v>
      </c>
      <c r="M99" s="92"/>
      <c r="N99" s="92"/>
      <c r="O99" s="92"/>
    </row>
    <row r="100" spans="1:15" ht="12.75" outlineLevel="2" x14ac:dyDescent="0.2">
      <c r="A100" s="156" t="s">
        <v>216</v>
      </c>
      <c r="B100" s="143">
        <f t="shared" ref="B100:L100" si="17">SUM(B$101:B$106)</f>
        <v>191.11922107045001</v>
      </c>
      <c r="C100" s="143">
        <f t="shared" si="17"/>
        <v>206.15024307968997</v>
      </c>
      <c r="D100" s="143">
        <f t="shared" si="17"/>
        <v>193.54126022764001</v>
      </c>
      <c r="E100" s="143">
        <f t="shared" si="17"/>
        <v>175.38595210138999</v>
      </c>
      <c r="F100" s="143">
        <f t="shared" si="17"/>
        <v>172.72253516129001</v>
      </c>
      <c r="G100" s="143">
        <f t="shared" si="17"/>
        <v>169.86654125664001</v>
      </c>
      <c r="H100" s="143">
        <f t="shared" si="17"/>
        <v>169.22384987172001</v>
      </c>
      <c r="I100" s="143">
        <f t="shared" si="17"/>
        <v>171.24182764865</v>
      </c>
      <c r="J100" s="143">
        <f t="shared" si="17"/>
        <v>173.04472718799002</v>
      </c>
      <c r="K100" s="143">
        <f t="shared" si="17"/>
        <v>157.03870614709001</v>
      </c>
      <c r="L100" s="143">
        <f t="shared" si="17"/>
        <v>153.44301588565</v>
      </c>
      <c r="M100" s="92"/>
      <c r="N100" s="92"/>
      <c r="O100" s="92"/>
    </row>
    <row r="101" spans="1:15" ht="12.75" outlineLevel="3" x14ac:dyDescent="0.2">
      <c r="A101" s="60" t="s">
        <v>80</v>
      </c>
      <c r="B101" s="81">
        <v>5.6845157299999999E-3</v>
      </c>
      <c r="C101" s="81">
        <v>5.6845157299999999E-3</v>
      </c>
      <c r="D101" s="81">
        <v>5.6845157299999999E-3</v>
      </c>
      <c r="E101" s="81">
        <v>5.6845157299999999E-3</v>
      </c>
      <c r="F101" s="81">
        <v>5.6845157299999999E-3</v>
      </c>
      <c r="G101" s="81">
        <v>5.6845157299999999E-3</v>
      </c>
      <c r="H101" s="81">
        <v>5.6845157299999999E-3</v>
      </c>
      <c r="I101" s="81">
        <v>5.6845157299999999E-3</v>
      </c>
      <c r="J101" s="81">
        <v>5.6845157299999999E-3</v>
      </c>
      <c r="K101" s="81">
        <v>5.6845157299999999E-3</v>
      </c>
      <c r="L101" s="81">
        <v>5.6530064200000004E-3</v>
      </c>
      <c r="M101" s="92"/>
      <c r="N101" s="92"/>
      <c r="O101" s="92"/>
    </row>
    <row r="102" spans="1:15" ht="12.75" outlineLevel="3" x14ac:dyDescent="0.2">
      <c r="A102" s="60" t="s">
        <v>102</v>
      </c>
      <c r="B102" s="81">
        <v>22.055347160010001</v>
      </c>
      <c r="C102" s="81">
        <v>34.192713608849999</v>
      </c>
      <c r="D102" s="81">
        <v>28.893313868469999</v>
      </c>
      <c r="E102" s="81">
        <v>24.505909122959999</v>
      </c>
      <c r="F102" s="81">
        <v>24.853897319990001</v>
      </c>
      <c r="G102" s="81">
        <v>24.197284434149999</v>
      </c>
      <c r="H102" s="81">
        <v>28.502454580809999</v>
      </c>
      <c r="I102" s="81">
        <v>29.434476686989999</v>
      </c>
      <c r="J102" s="81">
        <v>36.783663854099999</v>
      </c>
      <c r="K102" s="81">
        <v>37.926533063729998</v>
      </c>
      <c r="L102" s="81">
        <v>38.263762543399999</v>
      </c>
      <c r="M102" s="92"/>
      <c r="N102" s="92"/>
      <c r="O102" s="92"/>
    </row>
    <row r="103" spans="1:15" ht="12.75" outlineLevel="3" x14ac:dyDescent="0.2">
      <c r="A103" s="60" t="s">
        <v>101</v>
      </c>
      <c r="B103" s="81">
        <v>4.0027995150000004</v>
      </c>
      <c r="C103" s="81">
        <v>4.0629860180000001</v>
      </c>
      <c r="D103" s="81">
        <v>3.9340747899999999</v>
      </c>
      <c r="E103" s="81">
        <v>4.0533064679999997</v>
      </c>
      <c r="F103" s="81">
        <v>4.1108641290000003</v>
      </c>
      <c r="G103" s="81">
        <v>4.0022595780000003</v>
      </c>
      <c r="H103" s="81">
        <v>4.0756611339999997</v>
      </c>
      <c r="I103" s="81">
        <v>4.0526118359999996</v>
      </c>
      <c r="J103" s="81">
        <v>4.0054905495000002</v>
      </c>
      <c r="K103" s="81">
        <v>3.8810686095000002</v>
      </c>
      <c r="L103" s="81">
        <v>3.881883996</v>
      </c>
      <c r="M103" s="92"/>
      <c r="N103" s="92"/>
      <c r="O103" s="92"/>
    </row>
    <row r="104" spans="1:15" ht="12.75" outlineLevel="3" x14ac:dyDescent="0.2">
      <c r="A104" s="60" t="s">
        <v>64</v>
      </c>
      <c r="B104" s="81">
        <v>11.6853</v>
      </c>
      <c r="C104" s="81">
        <v>11.962859999999999</v>
      </c>
      <c r="D104" s="81">
        <v>11.583299999999999</v>
      </c>
      <c r="E104" s="81">
        <v>11.93436</v>
      </c>
      <c r="F104" s="81">
        <v>12.10383</v>
      </c>
      <c r="G104" s="81">
        <v>11.78406</v>
      </c>
      <c r="H104" s="81">
        <v>12.00018</v>
      </c>
      <c r="I104" s="81">
        <v>12.07752</v>
      </c>
      <c r="J104" s="81">
        <v>11.93709</v>
      </c>
      <c r="K104" s="81">
        <v>11.56629</v>
      </c>
      <c r="L104" s="81">
        <v>11.568720000000001</v>
      </c>
      <c r="M104" s="92"/>
      <c r="N104" s="92"/>
      <c r="O104" s="92"/>
    </row>
    <row r="105" spans="1:15" ht="12.75" outlineLevel="3" x14ac:dyDescent="0.2">
      <c r="A105" s="60" t="s">
        <v>45</v>
      </c>
      <c r="B105" s="81">
        <v>17.16922751996</v>
      </c>
      <c r="C105" s="81">
        <v>17.921384654000001</v>
      </c>
      <c r="D105" s="81">
        <v>17.921384654000001</v>
      </c>
      <c r="E105" s="81">
        <v>17.83082106725</v>
      </c>
      <c r="F105" s="81">
        <v>17.450873313980001</v>
      </c>
      <c r="G105" s="81">
        <v>17.336779281609999</v>
      </c>
      <c r="H105" s="81">
        <v>17.958023768490001</v>
      </c>
      <c r="I105" s="81">
        <v>17.958023768490001</v>
      </c>
      <c r="J105" s="81">
        <v>18.432457035639999</v>
      </c>
      <c r="K105" s="81">
        <v>18.341893448899999</v>
      </c>
      <c r="L105" s="81">
        <v>17.856200304750001</v>
      </c>
      <c r="M105" s="92"/>
      <c r="N105" s="92"/>
      <c r="O105" s="92"/>
    </row>
    <row r="106" spans="1:15" ht="12.75" outlineLevel="3" x14ac:dyDescent="0.2">
      <c r="A106" s="60" t="s">
        <v>43</v>
      </c>
      <c r="B106" s="81">
        <v>136.20086235975</v>
      </c>
      <c r="C106" s="81">
        <v>138.00461428310999</v>
      </c>
      <c r="D106" s="81">
        <v>131.20350239944</v>
      </c>
      <c r="E106" s="81">
        <v>117.05587092745</v>
      </c>
      <c r="F106" s="81">
        <v>114.19738588259</v>
      </c>
      <c r="G106" s="81">
        <v>112.54047344715001</v>
      </c>
      <c r="H106" s="81">
        <v>106.68184587269</v>
      </c>
      <c r="I106" s="81">
        <v>107.71351084144</v>
      </c>
      <c r="J106" s="81">
        <v>101.88034123302</v>
      </c>
      <c r="K106" s="81">
        <v>85.31723650923</v>
      </c>
      <c r="L106" s="81">
        <v>81.86679603508</v>
      </c>
      <c r="M106" s="92"/>
      <c r="N106" s="92"/>
      <c r="O106" s="92"/>
    </row>
    <row r="107" spans="1:15" ht="12.75" outlineLevel="2" x14ac:dyDescent="0.2">
      <c r="A107" s="156" t="s">
        <v>225</v>
      </c>
      <c r="B107" s="143">
        <f t="shared" ref="B107:L107" si="18">SUM(B$108:B$108)</f>
        <v>0</v>
      </c>
      <c r="C107" s="143">
        <f t="shared" si="18"/>
        <v>0</v>
      </c>
      <c r="D107" s="143">
        <f t="shared" si="18"/>
        <v>0</v>
      </c>
      <c r="E107" s="143">
        <f t="shared" si="18"/>
        <v>0</v>
      </c>
      <c r="F107" s="143">
        <f t="shared" si="18"/>
        <v>0</v>
      </c>
      <c r="G107" s="143">
        <f t="shared" si="18"/>
        <v>0</v>
      </c>
      <c r="H107" s="143">
        <f t="shared" si="18"/>
        <v>0.27517132751000001</v>
      </c>
      <c r="I107" s="143">
        <f t="shared" si="18"/>
        <v>0.57608401614000004</v>
      </c>
      <c r="J107" s="143">
        <f t="shared" si="18"/>
        <v>0.77746864024999995</v>
      </c>
      <c r="K107" s="143">
        <f t="shared" si="18"/>
        <v>0.75331825085000004</v>
      </c>
      <c r="L107" s="143">
        <f t="shared" si="18"/>
        <v>0.91649829271000005</v>
      </c>
      <c r="M107" s="92"/>
      <c r="N107" s="92"/>
      <c r="O107" s="92"/>
    </row>
    <row r="108" spans="1:15" ht="12.75" outlineLevel="3" x14ac:dyDescent="0.2">
      <c r="A108" s="60" t="s">
        <v>136</v>
      </c>
      <c r="B108" s="81">
        <v>0</v>
      </c>
      <c r="C108" s="81">
        <v>0</v>
      </c>
      <c r="D108" s="81">
        <v>0</v>
      </c>
      <c r="E108" s="81">
        <v>0</v>
      </c>
      <c r="F108" s="81">
        <v>0</v>
      </c>
      <c r="G108" s="81">
        <v>0</v>
      </c>
      <c r="H108" s="81">
        <v>0.27517132751000001</v>
      </c>
      <c r="I108" s="81">
        <v>0.57608401614000004</v>
      </c>
      <c r="J108" s="81">
        <v>0.77746864024999995</v>
      </c>
      <c r="K108" s="81">
        <v>0.75331825085000004</v>
      </c>
      <c r="L108" s="81">
        <v>0.91649829271000005</v>
      </c>
      <c r="M108" s="92"/>
      <c r="N108" s="92"/>
      <c r="O108" s="92"/>
    </row>
    <row r="109" spans="1:15" ht="12.75" outlineLevel="2" x14ac:dyDescent="0.2">
      <c r="A109" s="156" t="s">
        <v>219</v>
      </c>
      <c r="B109" s="143">
        <f t="shared" ref="B109:L109" si="19">SUM(B$110:B$112)</f>
        <v>37.268544666909996</v>
      </c>
      <c r="C109" s="143">
        <f t="shared" si="19"/>
        <v>37.273409201210001</v>
      </c>
      <c r="D109" s="143">
        <f t="shared" si="19"/>
        <v>37.132184560390002</v>
      </c>
      <c r="E109" s="143">
        <f t="shared" si="19"/>
        <v>36.929174904420002</v>
      </c>
      <c r="F109" s="143">
        <f t="shared" si="19"/>
        <v>37.160742254820001</v>
      </c>
      <c r="G109" s="143">
        <f t="shared" si="19"/>
        <v>37.160742254820001</v>
      </c>
      <c r="H109" s="143">
        <f t="shared" si="19"/>
        <v>37.40140575961</v>
      </c>
      <c r="I109" s="143">
        <f t="shared" si="19"/>
        <v>37.26683331161</v>
      </c>
      <c r="J109" s="143">
        <f t="shared" si="19"/>
        <v>37.351063801209996</v>
      </c>
      <c r="K109" s="143">
        <f t="shared" si="19"/>
        <v>37.351063801209996</v>
      </c>
      <c r="L109" s="143">
        <f t="shared" si="19"/>
        <v>37.144026599</v>
      </c>
      <c r="M109" s="92"/>
      <c r="N109" s="92"/>
      <c r="O109" s="92"/>
    </row>
    <row r="110" spans="1:15" ht="12.75" outlineLevel="3" x14ac:dyDescent="0.2">
      <c r="A110" s="60" t="s">
        <v>142</v>
      </c>
      <c r="B110" s="81">
        <v>6.8946523524199996</v>
      </c>
      <c r="C110" s="81">
        <v>6.8946523524199996</v>
      </c>
      <c r="D110" s="81">
        <v>6.7600799044200004</v>
      </c>
      <c r="E110" s="81">
        <v>6.7600799044200004</v>
      </c>
      <c r="F110" s="81">
        <v>6.9916472548200002</v>
      </c>
      <c r="G110" s="81">
        <v>6.9916472548200002</v>
      </c>
      <c r="H110" s="81">
        <v>7.2323107596099998</v>
      </c>
      <c r="I110" s="81">
        <v>7.0977383116099997</v>
      </c>
      <c r="J110" s="81">
        <v>7.18196880121</v>
      </c>
      <c r="K110" s="81">
        <v>7.18196880121</v>
      </c>
      <c r="L110" s="81">
        <v>7.1421590989999997</v>
      </c>
      <c r="M110" s="92"/>
      <c r="N110" s="92"/>
      <c r="O110" s="92"/>
    </row>
    <row r="111" spans="1:15" ht="12.75" outlineLevel="3" x14ac:dyDescent="0.2">
      <c r="A111" s="60" t="s">
        <v>47</v>
      </c>
      <c r="B111" s="81">
        <v>0.20479731448999999</v>
      </c>
      <c r="C111" s="81">
        <v>0.20966184878999999</v>
      </c>
      <c r="D111" s="81">
        <v>0.20300965597000001</v>
      </c>
      <c r="E111" s="81">
        <v>0</v>
      </c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92"/>
      <c r="N111" s="92"/>
      <c r="O111" s="92"/>
    </row>
    <row r="112" spans="1:15" ht="12.75" outlineLevel="3" x14ac:dyDescent="0.2">
      <c r="A112" s="60" t="s">
        <v>160</v>
      </c>
      <c r="B112" s="81">
        <v>30.169094999999999</v>
      </c>
      <c r="C112" s="81">
        <v>30.169094999999999</v>
      </c>
      <c r="D112" s="81">
        <v>30.169094999999999</v>
      </c>
      <c r="E112" s="81">
        <v>30.169094999999999</v>
      </c>
      <c r="F112" s="81">
        <v>30.169094999999999</v>
      </c>
      <c r="G112" s="81">
        <v>30.169094999999999</v>
      </c>
      <c r="H112" s="81">
        <v>30.169094999999999</v>
      </c>
      <c r="I112" s="81">
        <v>30.169094999999999</v>
      </c>
      <c r="J112" s="81">
        <v>30.169094999999999</v>
      </c>
      <c r="K112" s="81">
        <v>30.169094999999999</v>
      </c>
      <c r="L112" s="81">
        <v>30.001867499999999</v>
      </c>
      <c r="M112" s="92"/>
      <c r="N112" s="92"/>
      <c r="O112" s="92"/>
    </row>
    <row r="113" spans="1:15" ht="12.75" outlineLevel="2" x14ac:dyDescent="0.2">
      <c r="A113" s="156" t="s">
        <v>226</v>
      </c>
      <c r="B113" s="143">
        <f t="shared" ref="B113:L113" si="20">SUM(B$114:B$115)</f>
        <v>55.767115000000004</v>
      </c>
      <c r="C113" s="143">
        <f t="shared" si="20"/>
        <v>55.767115000000004</v>
      </c>
      <c r="D113" s="143">
        <f t="shared" si="20"/>
        <v>55.767115000000004</v>
      </c>
      <c r="E113" s="143">
        <f t="shared" si="20"/>
        <v>55.767115000000004</v>
      </c>
      <c r="F113" s="143">
        <f t="shared" si="20"/>
        <v>55.767115000000004</v>
      </c>
      <c r="G113" s="143">
        <f t="shared" si="20"/>
        <v>55.767115000000004</v>
      </c>
      <c r="H113" s="143">
        <f t="shared" si="20"/>
        <v>55.767115000000004</v>
      </c>
      <c r="I113" s="143">
        <f t="shared" si="20"/>
        <v>55.767115000000004</v>
      </c>
      <c r="J113" s="143">
        <f t="shared" si="20"/>
        <v>55.767115000000004</v>
      </c>
      <c r="K113" s="143">
        <f t="shared" si="20"/>
        <v>55.767115000000004</v>
      </c>
      <c r="L113" s="143">
        <f t="shared" si="20"/>
        <v>55.457997500000005</v>
      </c>
      <c r="M113" s="92"/>
      <c r="N113" s="92"/>
      <c r="O113" s="92"/>
    </row>
    <row r="114" spans="1:15" ht="12.75" outlineLevel="3" x14ac:dyDescent="0.2">
      <c r="A114" s="60" t="s">
        <v>0</v>
      </c>
      <c r="B114" s="81">
        <v>25.598020000000002</v>
      </c>
      <c r="C114" s="81">
        <v>25.598020000000002</v>
      </c>
      <c r="D114" s="81">
        <v>25.598020000000002</v>
      </c>
      <c r="E114" s="81">
        <v>25.598020000000002</v>
      </c>
      <c r="F114" s="81">
        <v>25.598020000000002</v>
      </c>
      <c r="G114" s="81">
        <v>25.598020000000002</v>
      </c>
      <c r="H114" s="81">
        <v>25.598020000000002</v>
      </c>
      <c r="I114" s="81">
        <v>25.598020000000002</v>
      </c>
      <c r="J114" s="81">
        <v>25.598020000000002</v>
      </c>
      <c r="K114" s="81">
        <v>25.598020000000002</v>
      </c>
      <c r="L114" s="81">
        <v>25.456130000000002</v>
      </c>
      <c r="M114" s="92"/>
      <c r="N114" s="92"/>
      <c r="O114" s="92"/>
    </row>
    <row r="115" spans="1:15" ht="12.75" outlineLevel="3" x14ac:dyDescent="0.2">
      <c r="A115" s="60" t="s">
        <v>114</v>
      </c>
      <c r="B115" s="81">
        <v>30.169094999999999</v>
      </c>
      <c r="C115" s="81">
        <v>30.169094999999999</v>
      </c>
      <c r="D115" s="81">
        <v>30.169094999999999</v>
      </c>
      <c r="E115" s="81">
        <v>30.169094999999999</v>
      </c>
      <c r="F115" s="81">
        <v>30.169094999999999</v>
      </c>
      <c r="G115" s="81">
        <v>30.169094999999999</v>
      </c>
      <c r="H115" s="81">
        <v>30.169094999999999</v>
      </c>
      <c r="I115" s="81">
        <v>30.169094999999999</v>
      </c>
      <c r="J115" s="81">
        <v>30.169094999999999</v>
      </c>
      <c r="K115" s="81">
        <v>30.169094999999999</v>
      </c>
      <c r="L115" s="81">
        <v>30.001867499999999</v>
      </c>
      <c r="M115" s="92"/>
      <c r="N115" s="92"/>
      <c r="O115" s="92"/>
    </row>
    <row r="116" spans="1:15" ht="12.75" outlineLevel="2" x14ac:dyDescent="0.2">
      <c r="A116" s="156" t="s">
        <v>220</v>
      </c>
      <c r="B116" s="143">
        <f t="shared" ref="B116:L116" si="21">SUM(B$117:B$117)</f>
        <v>3.9636138627099999</v>
      </c>
      <c r="C116" s="143">
        <f t="shared" si="21"/>
        <v>4.0161052787299996</v>
      </c>
      <c r="D116" s="143">
        <f t="shared" si="21"/>
        <v>3.9574833731300001</v>
      </c>
      <c r="E116" s="143">
        <f t="shared" si="21"/>
        <v>4.00646164635</v>
      </c>
      <c r="F116" s="143">
        <f t="shared" si="21"/>
        <v>4.0117558750200004</v>
      </c>
      <c r="G116" s="143">
        <f t="shared" si="21"/>
        <v>3.9535485163600002</v>
      </c>
      <c r="H116" s="143">
        <f t="shared" si="21"/>
        <v>3.9613206606900002</v>
      </c>
      <c r="I116" s="143">
        <f t="shared" si="21"/>
        <v>3.9996285445000002</v>
      </c>
      <c r="J116" s="143">
        <f t="shared" si="21"/>
        <v>3.9609254972799999</v>
      </c>
      <c r="K116" s="143">
        <f t="shared" si="21"/>
        <v>3.9163561629100001</v>
      </c>
      <c r="L116" s="143">
        <f t="shared" si="21"/>
        <v>3.89216038545</v>
      </c>
      <c r="M116" s="92"/>
      <c r="N116" s="92"/>
      <c r="O116" s="92"/>
    </row>
    <row r="117" spans="1:15" ht="12.75" outlineLevel="3" x14ac:dyDescent="0.2">
      <c r="A117" s="60" t="s">
        <v>43</v>
      </c>
      <c r="B117" s="81">
        <v>3.9636138627099999</v>
      </c>
      <c r="C117" s="81">
        <v>4.0161052787299996</v>
      </c>
      <c r="D117" s="81">
        <v>3.9574833731300001</v>
      </c>
      <c r="E117" s="81">
        <v>4.00646164635</v>
      </c>
      <c r="F117" s="81">
        <v>4.0117558750200004</v>
      </c>
      <c r="G117" s="81">
        <v>3.9535485163600002</v>
      </c>
      <c r="H117" s="81">
        <v>3.9613206606900002</v>
      </c>
      <c r="I117" s="81">
        <v>3.9996285445000002</v>
      </c>
      <c r="J117" s="81">
        <v>3.9609254972799999</v>
      </c>
      <c r="K117" s="81">
        <v>3.9163561629100001</v>
      </c>
      <c r="L117" s="81">
        <v>3.89216038545</v>
      </c>
      <c r="M117" s="92"/>
      <c r="N117" s="92"/>
      <c r="O117" s="92"/>
    </row>
    <row r="118" spans="1:15" x14ac:dyDescent="0.2"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92"/>
      <c r="N118" s="92"/>
      <c r="O118" s="92"/>
    </row>
    <row r="119" spans="1:15" x14ac:dyDescent="0.2"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92"/>
      <c r="N119" s="92"/>
      <c r="O119" s="92"/>
    </row>
    <row r="120" spans="1:15" x14ac:dyDescent="0.2"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92"/>
      <c r="N120" s="92"/>
      <c r="O120" s="92"/>
    </row>
    <row r="121" spans="1:15" x14ac:dyDescent="0.2"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92"/>
      <c r="N121" s="92"/>
      <c r="O121" s="92"/>
    </row>
    <row r="122" spans="1:15" x14ac:dyDescent="0.2"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92"/>
      <c r="N122" s="92"/>
      <c r="O122" s="92"/>
    </row>
    <row r="123" spans="1:15" x14ac:dyDescent="0.2"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92"/>
      <c r="N123" s="92"/>
      <c r="O123" s="92"/>
    </row>
    <row r="124" spans="1:15" x14ac:dyDescent="0.2"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92"/>
      <c r="N124" s="92"/>
      <c r="O124" s="92"/>
    </row>
    <row r="125" spans="1:15" x14ac:dyDescent="0.2"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92"/>
      <c r="N125" s="92"/>
      <c r="O125" s="92"/>
    </row>
    <row r="126" spans="1:15" x14ac:dyDescent="0.2"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92"/>
      <c r="N126" s="92"/>
      <c r="O126" s="92"/>
    </row>
    <row r="127" spans="1:15" x14ac:dyDescent="0.2"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92"/>
      <c r="N127" s="92"/>
      <c r="O127" s="92"/>
    </row>
    <row r="128" spans="1:15" x14ac:dyDescent="0.2"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92"/>
      <c r="N128" s="92"/>
      <c r="O128" s="92"/>
    </row>
    <row r="129" spans="2:15" x14ac:dyDescent="0.2"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92"/>
      <c r="N129" s="92"/>
      <c r="O129" s="92"/>
    </row>
    <row r="130" spans="2:15" x14ac:dyDescent="0.2"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92"/>
      <c r="N130" s="92"/>
      <c r="O130" s="92"/>
    </row>
    <row r="131" spans="2:15" x14ac:dyDescent="0.2"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92"/>
      <c r="N131" s="92"/>
      <c r="O131" s="92"/>
    </row>
    <row r="132" spans="2:15" x14ac:dyDescent="0.2"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92"/>
      <c r="N132" s="92"/>
      <c r="O132" s="92"/>
    </row>
    <row r="133" spans="2:15" x14ac:dyDescent="0.2"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92"/>
      <c r="N133" s="92"/>
      <c r="O133" s="92"/>
    </row>
    <row r="134" spans="2:15" x14ac:dyDescent="0.2"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92"/>
      <c r="N134" s="92"/>
      <c r="O134" s="92"/>
    </row>
    <row r="135" spans="2:15" x14ac:dyDescent="0.2"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92"/>
      <c r="N135" s="92"/>
      <c r="O135" s="92"/>
    </row>
    <row r="136" spans="2:15" x14ac:dyDescent="0.2"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92"/>
      <c r="N136" s="92"/>
      <c r="O136" s="92"/>
    </row>
    <row r="137" spans="2:15" x14ac:dyDescent="0.2"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92"/>
      <c r="N137" s="92"/>
      <c r="O137" s="92"/>
    </row>
    <row r="138" spans="2:15" x14ac:dyDescent="0.2"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92"/>
      <c r="N138" s="92"/>
      <c r="O138" s="92"/>
    </row>
    <row r="139" spans="2:15" x14ac:dyDescent="0.2"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92"/>
      <c r="N139" s="92"/>
      <c r="O139" s="92"/>
    </row>
    <row r="140" spans="2:15" x14ac:dyDescent="0.2"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92"/>
      <c r="N140" s="92"/>
      <c r="O140" s="92"/>
    </row>
    <row r="141" spans="2:15" x14ac:dyDescent="0.2"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92"/>
      <c r="N141" s="92"/>
      <c r="O141" s="92"/>
    </row>
    <row r="142" spans="2:15" x14ac:dyDescent="0.2"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92"/>
      <c r="N142" s="92"/>
      <c r="O142" s="92"/>
    </row>
    <row r="143" spans="2:15" x14ac:dyDescent="0.2"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92"/>
      <c r="N143" s="92"/>
      <c r="O143" s="92"/>
    </row>
    <row r="144" spans="2:15" x14ac:dyDescent="0.2"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92"/>
      <c r="N144" s="92"/>
      <c r="O144" s="92"/>
    </row>
    <row r="145" spans="2:15" x14ac:dyDescent="0.2"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92"/>
      <c r="N145" s="92"/>
      <c r="O145" s="92"/>
    </row>
    <row r="146" spans="2:15" x14ac:dyDescent="0.2"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92"/>
      <c r="N146" s="92"/>
      <c r="O146" s="92"/>
    </row>
    <row r="147" spans="2:15" x14ac:dyDescent="0.2"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92"/>
      <c r="N147" s="92"/>
      <c r="O147" s="92"/>
    </row>
    <row r="148" spans="2:15" x14ac:dyDescent="0.2"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92"/>
      <c r="N148" s="92"/>
      <c r="O148" s="92"/>
    </row>
    <row r="149" spans="2:15" x14ac:dyDescent="0.2"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92"/>
      <c r="N149" s="92"/>
      <c r="O149" s="92"/>
    </row>
    <row r="150" spans="2:15" x14ac:dyDescent="0.2"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92"/>
      <c r="N150" s="92"/>
      <c r="O150" s="92"/>
    </row>
    <row r="151" spans="2:15" x14ac:dyDescent="0.2"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92"/>
      <c r="N151" s="92"/>
      <c r="O151" s="92"/>
    </row>
    <row r="152" spans="2:15" x14ac:dyDescent="0.2"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92"/>
      <c r="N152" s="92"/>
      <c r="O152" s="92"/>
    </row>
    <row r="153" spans="2:15" x14ac:dyDescent="0.2"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92"/>
      <c r="N153" s="92"/>
      <c r="O153" s="92"/>
    </row>
    <row r="154" spans="2:15" x14ac:dyDescent="0.2"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92"/>
      <c r="N154" s="92"/>
      <c r="O154" s="92"/>
    </row>
    <row r="155" spans="2:15" x14ac:dyDescent="0.2"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92"/>
      <c r="N155" s="92"/>
      <c r="O155" s="92"/>
    </row>
    <row r="156" spans="2:15" x14ac:dyDescent="0.2"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92"/>
      <c r="N156" s="92"/>
      <c r="O156" s="92"/>
    </row>
    <row r="157" spans="2:15" x14ac:dyDescent="0.2"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92"/>
      <c r="N157" s="92"/>
      <c r="O157" s="92"/>
    </row>
    <row r="158" spans="2:15" x14ac:dyDescent="0.2"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92"/>
      <c r="N158" s="92"/>
      <c r="O158" s="92"/>
    </row>
    <row r="159" spans="2:15" x14ac:dyDescent="0.2"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92"/>
      <c r="N159" s="92"/>
      <c r="O159" s="92"/>
    </row>
    <row r="160" spans="2:15" x14ac:dyDescent="0.2"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92"/>
      <c r="N160" s="92"/>
      <c r="O160" s="92"/>
    </row>
    <row r="161" spans="2:15" x14ac:dyDescent="0.2"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92"/>
      <c r="N161" s="92"/>
      <c r="O161" s="92"/>
    </row>
    <row r="162" spans="2:15" x14ac:dyDescent="0.2"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92"/>
      <c r="N162" s="92"/>
      <c r="O162" s="92"/>
    </row>
    <row r="163" spans="2:15" x14ac:dyDescent="0.2"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92"/>
      <c r="N163" s="92"/>
      <c r="O163" s="92"/>
    </row>
    <row r="164" spans="2:15" x14ac:dyDescent="0.2"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92"/>
      <c r="N164" s="92"/>
      <c r="O164" s="92"/>
    </row>
    <row r="165" spans="2:15" x14ac:dyDescent="0.2"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92"/>
      <c r="N165" s="92"/>
      <c r="O165" s="92"/>
    </row>
    <row r="166" spans="2:15" x14ac:dyDescent="0.2"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92"/>
      <c r="N166" s="92"/>
      <c r="O166" s="92"/>
    </row>
    <row r="167" spans="2:15" x14ac:dyDescent="0.2"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92"/>
      <c r="N167" s="92"/>
      <c r="O167" s="92"/>
    </row>
    <row r="168" spans="2:15" x14ac:dyDescent="0.2"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92"/>
      <c r="N168" s="92"/>
      <c r="O168" s="92"/>
    </row>
    <row r="169" spans="2:15" x14ac:dyDescent="0.2"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92"/>
      <c r="N169" s="92"/>
      <c r="O169" s="92"/>
    </row>
    <row r="170" spans="2:15" x14ac:dyDescent="0.2"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92"/>
      <c r="N170" s="92"/>
      <c r="O170" s="92"/>
    </row>
    <row r="171" spans="2:15" x14ac:dyDescent="0.2"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92"/>
      <c r="N171" s="92"/>
      <c r="O171" s="92"/>
    </row>
    <row r="172" spans="2:15" x14ac:dyDescent="0.2"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92"/>
      <c r="N172" s="92"/>
      <c r="O172" s="92"/>
    </row>
    <row r="173" spans="2:15" x14ac:dyDescent="0.2"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92"/>
      <c r="N173" s="92"/>
      <c r="O173" s="92"/>
    </row>
    <row r="174" spans="2:15" x14ac:dyDescent="0.2"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92"/>
      <c r="N174" s="92"/>
      <c r="O174" s="92"/>
    </row>
    <row r="175" spans="2:15" x14ac:dyDescent="0.2"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92"/>
      <c r="N175" s="92"/>
      <c r="O175" s="92"/>
    </row>
    <row r="176" spans="2:15" x14ac:dyDescent="0.2"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92"/>
      <c r="N176" s="92"/>
      <c r="O176" s="92"/>
    </row>
    <row r="177" spans="2:15" x14ac:dyDescent="0.2"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92"/>
      <c r="N177" s="92"/>
      <c r="O177" s="92"/>
    </row>
    <row r="178" spans="2:15" x14ac:dyDescent="0.2"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92"/>
      <c r="N178" s="92"/>
      <c r="O178" s="92"/>
    </row>
    <row r="179" spans="2:15" x14ac:dyDescent="0.2"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92"/>
      <c r="N179" s="92"/>
      <c r="O179" s="92"/>
    </row>
    <row r="180" spans="2:15" x14ac:dyDescent="0.2"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92"/>
      <c r="N180" s="92"/>
      <c r="O180" s="92"/>
    </row>
  </sheetData>
  <mergeCells count="1">
    <mergeCell ref="A2:L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57" bestFit="1" customWidth="1"/>
    <col min="2" max="2" width="10.5703125" style="57" bestFit="1" customWidth="1"/>
    <col min="3" max="3" width="11.42578125" style="57" bestFit="1" customWidth="1"/>
    <col min="4" max="4" width="6.28515625" style="57" bestFit="1" customWidth="1"/>
    <col min="5" max="5" width="7.5703125" style="57" hidden="1" customWidth="1"/>
    <col min="6" max="16384" width="9.140625" style="57"/>
  </cols>
  <sheetData>
    <row r="2" spans="1:20" ht="36.75" customHeight="1" x14ac:dyDescent="0.3">
      <c r="A2" s="262" t="s">
        <v>70</v>
      </c>
      <c r="B2" s="263"/>
      <c r="C2" s="263"/>
      <c r="D2" s="26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x14ac:dyDescent="0.2">
      <c r="A3" s="231"/>
    </row>
    <row r="5" spans="1:20" s="224" customFormat="1" x14ac:dyDescent="0.2">
      <c r="D5" s="223"/>
    </row>
    <row r="6" spans="1:20" s="18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57" bestFit="1" customWidth="1"/>
    <col min="2" max="2" width="10.5703125" style="57" bestFit="1" customWidth="1"/>
    <col min="3" max="3" width="11.42578125" style="57" bestFit="1" customWidth="1"/>
    <col min="4" max="4" width="6.28515625" style="57" bestFit="1" customWidth="1"/>
    <col min="5" max="5" width="7.5703125" style="57" hidden="1" customWidth="1"/>
    <col min="6" max="16384" width="9.140625" style="57"/>
  </cols>
  <sheetData>
    <row r="2" spans="1:20" ht="35.25" customHeight="1" x14ac:dyDescent="0.3">
      <c r="A2" s="262" t="s">
        <v>79</v>
      </c>
      <c r="B2" s="263"/>
      <c r="C2" s="263"/>
      <c r="D2" s="26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x14ac:dyDescent="0.2">
      <c r="A3" s="231"/>
    </row>
    <row r="5" spans="1:20" s="224" customFormat="1" x14ac:dyDescent="0.2">
      <c r="D5" s="223"/>
    </row>
    <row r="6" spans="1:20" s="18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57" bestFit="1" customWidth="1"/>
    <col min="2" max="7" width="8.7109375" style="57" bestFit="1" customWidth="1"/>
    <col min="8" max="8" width="7.5703125" style="57" hidden="1" customWidth="1"/>
    <col min="9" max="16384" width="9.140625" style="57"/>
  </cols>
  <sheetData>
    <row r="2" spans="1:20" ht="18.75" x14ac:dyDescent="0.3">
      <c r="A2" s="5" t="s">
        <v>196</v>
      </c>
      <c r="B2" s="263"/>
      <c r="C2" s="263"/>
      <c r="D2" s="263"/>
      <c r="E2" s="263"/>
      <c r="F2" s="263"/>
      <c r="G2" s="263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x14ac:dyDescent="0.2">
      <c r="A3" s="231"/>
    </row>
    <row r="4" spans="1:20" s="224" customFormat="1" x14ac:dyDescent="0.2">
      <c r="G4" s="223" t="s">
        <v>188</v>
      </c>
    </row>
    <row r="5" spans="1:20" s="187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27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229" customFormat="1" x14ac:dyDescent="0.2"/>
    <row r="8" s="240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Q180"/>
  <sheetViews>
    <sheetView showGridLines="0" zoomScale="70" zoomScaleNormal="70" workbookViewId="0">
      <selection sqref="A1:XFD1048576"/>
    </sheetView>
  </sheetViews>
  <sheetFormatPr defaultRowHeight="11.25" outlineLevelRow="3" x14ac:dyDescent="0.2"/>
  <cols>
    <col min="1" max="1" width="52" style="104" customWidth="1"/>
    <col min="2" max="12" width="15.140625" style="129" customWidth="1"/>
    <col min="13" max="16384" width="9.140625" style="104"/>
  </cols>
  <sheetData>
    <row r="1" spans="1:17" s="57" customFormat="1" ht="9.9499999999999993" customHeight="1" x14ac:dyDescent="0.2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7" s="57" customFormat="1" ht="18.75" x14ac:dyDescent="0.2">
      <c r="A2" s="5" t="s">
        <v>244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2"/>
      <c r="N2" s="102"/>
      <c r="O2" s="102"/>
      <c r="P2" s="102"/>
      <c r="Q2" s="102"/>
    </row>
    <row r="3" spans="1:17" s="57" customFormat="1" ht="12.75" x14ac:dyDescent="0.2">
      <c r="A3" s="231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7" s="224" customFormat="1" ht="12.75" x14ac:dyDescent="0.2"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 t="s">
        <v>227</v>
      </c>
    </row>
    <row r="5" spans="1:17" s="146" customFormat="1" ht="12.75" x14ac:dyDescent="0.2">
      <c r="A5" s="98"/>
      <c r="B5" s="100">
        <v>44926</v>
      </c>
      <c r="C5" s="100">
        <v>44957</v>
      </c>
      <c r="D5" s="100">
        <v>44985</v>
      </c>
      <c r="E5" s="100">
        <v>45016</v>
      </c>
      <c r="F5" s="100">
        <v>45046</v>
      </c>
      <c r="G5" s="100">
        <v>45077</v>
      </c>
      <c r="H5" s="100">
        <v>45107</v>
      </c>
      <c r="I5" s="100">
        <v>45138</v>
      </c>
      <c r="J5" s="100">
        <v>45169</v>
      </c>
      <c r="K5" s="100">
        <v>45199</v>
      </c>
      <c r="L5" s="100">
        <v>45230</v>
      </c>
    </row>
    <row r="6" spans="1:17" s="142" customFormat="1" ht="15.75" x14ac:dyDescent="0.2">
      <c r="A6" s="252" t="s">
        <v>231</v>
      </c>
      <c r="B6" s="86">
        <f t="shared" ref="B6:L6" si="0">B$7+B$81</f>
        <v>111.44670722128998</v>
      </c>
      <c r="C6" s="86">
        <f t="shared" si="0"/>
        <v>116.66961472222999</v>
      </c>
      <c r="D6" s="86">
        <f t="shared" si="0"/>
        <v>116.04727709336998</v>
      </c>
      <c r="E6" s="86">
        <f t="shared" si="0"/>
        <v>119.95450469425998</v>
      </c>
      <c r="F6" s="86">
        <f t="shared" si="0"/>
        <v>124.33694708406998</v>
      </c>
      <c r="G6" s="86">
        <f t="shared" si="0"/>
        <v>125.61307019627995</v>
      </c>
      <c r="H6" s="86">
        <f t="shared" si="0"/>
        <v>128.91830690369997</v>
      </c>
      <c r="I6" s="86">
        <f t="shared" si="0"/>
        <v>132.91716677307997</v>
      </c>
      <c r="J6" s="86">
        <f t="shared" si="0"/>
        <v>133.94087498881998</v>
      </c>
      <c r="K6" s="86">
        <f t="shared" si="0"/>
        <v>133.62833611557997</v>
      </c>
      <c r="L6" s="86">
        <f t="shared" si="0"/>
        <v>136.34669660982996</v>
      </c>
    </row>
    <row r="7" spans="1:17" s="241" customFormat="1" ht="15" x14ac:dyDescent="0.2">
      <c r="A7" s="144" t="s">
        <v>155</v>
      </c>
      <c r="B7" s="227">
        <f t="shared" ref="B7:L7" si="1">B$8+B$45</f>
        <v>101.59354286954999</v>
      </c>
      <c r="C7" s="227">
        <f t="shared" si="1"/>
        <v>106.40957943289999</v>
      </c>
      <c r="D7" s="227">
        <f t="shared" si="1"/>
        <v>106.15247933468999</v>
      </c>
      <c r="E7" s="227">
        <f t="shared" si="1"/>
        <v>110.61838573605998</v>
      </c>
      <c r="F7" s="227">
        <f t="shared" si="1"/>
        <v>115.08087609846997</v>
      </c>
      <c r="G7" s="227">
        <f t="shared" si="1"/>
        <v>116.41405736957995</v>
      </c>
      <c r="H7" s="227">
        <f t="shared" si="1"/>
        <v>119.67870895049997</v>
      </c>
      <c r="I7" s="227">
        <f t="shared" si="1"/>
        <v>123.63309813677998</v>
      </c>
      <c r="J7" s="227">
        <f t="shared" si="1"/>
        <v>124.57923860485998</v>
      </c>
      <c r="K7" s="227">
        <f t="shared" si="1"/>
        <v>124.70892784631997</v>
      </c>
      <c r="L7" s="227">
        <f t="shared" si="1"/>
        <v>127.54447488292998</v>
      </c>
    </row>
    <row r="8" spans="1:17" s="155" customFormat="1" ht="15" outlineLevel="1" x14ac:dyDescent="0.2">
      <c r="A8" s="85" t="s">
        <v>35</v>
      </c>
      <c r="B8" s="200">
        <f t="shared" ref="B8:L8" si="2">B$9+B$43</f>
        <v>38.002282077159983</v>
      </c>
      <c r="C8" s="200">
        <f t="shared" si="2"/>
        <v>38.843761789439981</v>
      </c>
      <c r="D8" s="200">
        <f t="shared" si="2"/>
        <v>39.140721847139979</v>
      </c>
      <c r="E8" s="200">
        <f t="shared" si="2"/>
        <v>39.507845984299976</v>
      </c>
      <c r="F8" s="200">
        <f t="shared" si="2"/>
        <v>39.288218104749973</v>
      </c>
      <c r="G8" s="200">
        <f t="shared" si="2"/>
        <v>39.726597664039964</v>
      </c>
      <c r="H8" s="200">
        <f t="shared" si="2"/>
        <v>39.786863454679974</v>
      </c>
      <c r="I8" s="200">
        <f t="shared" si="2"/>
        <v>40.219046406369969</v>
      </c>
      <c r="J8" s="200">
        <f t="shared" si="2"/>
        <v>40.270544215579974</v>
      </c>
      <c r="K8" s="200">
        <f t="shared" si="2"/>
        <v>40.499985706349982</v>
      </c>
      <c r="L8" s="200">
        <f t="shared" si="2"/>
        <v>41.669413664899977</v>
      </c>
    </row>
    <row r="9" spans="1:17" s="145" customFormat="1" ht="12.75" outlineLevel="2" x14ac:dyDescent="0.2">
      <c r="A9" s="106" t="s">
        <v>213</v>
      </c>
      <c r="B9" s="13">
        <f t="shared" ref="B9:L9" si="3">SUM(B$10:B$42)</f>
        <v>37.955266801959979</v>
      </c>
      <c r="C9" s="13">
        <f t="shared" si="3"/>
        <v>38.796746514239977</v>
      </c>
      <c r="D9" s="13">
        <f t="shared" si="3"/>
        <v>39.093706571939975</v>
      </c>
      <c r="E9" s="13">
        <f t="shared" si="3"/>
        <v>39.461734849009979</v>
      </c>
      <c r="F9" s="13">
        <f t="shared" si="3"/>
        <v>39.242106969459975</v>
      </c>
      <c r="G9" s="13">
        <f t="shared" si="3"/>
        <v>39.680486528749967</v>
      </c>
      <c r="H9" s="13">
        <f t="shared" si="3"/>
        <v>39.741656459289977</v>
      </c>
      <c r="I9" s="13">
        <f t="shared" si="3"/>
        <v>40.173839410979973</v>
      </c>
      <c r="J9" s="13">
        <f t="shared" si="3"/>
        <v>40.225337220189978</v>
      </c>
      <c r="K9" s="13">
        <f t="shared" si="3"/>
        <v>40.454778710959985</v>
      </c>
      <c r="L9" s="13">
        <f t="shared" si="3"/>
        <v>41.624863869599977</v>
      </c>
    </row>
    <row r="10" spans="1:17" s="116" customFormat="1" ht="12.75" outlineLevel="3" x14ac:dyDescent="0.2">
      <c r="A10" s="169" t="s">
        <v>20</v>
      </c>
      <c r="B10" s="124">
        <v>1.47136659314</v>
      </c>
      <c r="C10" s="124">
        <v>1.6435019416500001</v>
      </c>
      <c r="D10" s="124">
        <v>1.63856152189</v>
      </c>
      <c r="E10" s="124">
        <v>0.99617808012999998</v>
      </c>
      <c r="F10" s="124">
        <v>1.24770993147</v>
      </c>
      <c r="G10" s="124">
        <v>1.79947179684</v>
      </c>
      <c r="H10" s="124">
        <v>1.7730043285299999</v>
      </c>
      <c r="I10" s="124">
        <v>1.9876255434700001</v>
      </c>
      <c r="J10" s="124">
        <v>2.0064971304200001</v>
      </c>
      <c r="K10" s="124">
        <v>2.3995553463800001</v>
      </c>
      <c r="L10" s="124">
        <v>2.6523125142300001</v>
      </c>
    </row>
    <row r="11" spans="1:17" ht="12.75" outlineLevel="3" x14ac:dyDescent="0.2">
      <c r="A11" s="60" t="s">
        <v>133</v>
      </c>
      <c r="B11" s="81">
        <v>1.28518943552</v>
      </c>
      <c r="C11" s="81">
        <v>1.15008779548</v>
      </c>
      <c r="D11" s="81">
        <v>1.47160019028</v>
      </c>
      <c r="E11" s="81">
        <v>1.8747003927100001</v>
      </c>
      <c r="F11" s="81">
        <v>1.39019743007</v>
      </c>
      <c r="G11" s="81">
        <v>0.76587259098000005</v>
      </c>
      <c r="H11" s="81">
        <v>0.76701912871</v>
      </c>
      <c r="I11" s="81">
        <v>0.45292642498000002</v>
      </c>
      <c r="J11" s="81">
        <v>0.38885399999999998</v>
      </c>
      <c r="K11" s="81">
        <v>0</v>
      </c>
      <c r="L11" s="81">
        <v>0</v>
      </c>
      <c r="M11" s="92"/>
      <c r="N11" s="92"/>
      <c r="O11" s="92"/>
    </row>
    <row r="12" spans="1:17" ht="12.75" outlineLevel="3" x14ac:dyDescent="0.2">
      <c r="A12" s="60" t="s">
        <v>168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0.54248591639999999</v>
      </c>
      <c r="H12" s="81">
        <v>0.80102017269000003</v>
      </c>
      <c r="I12" s="81">
        <v>0.80316311061000001</v>
      </c>
      <c r="J12" s="81">
        <v>0.799272074</v>
      </c>
      <c r="K12" s="81">
        <v>0.78899794188000005</v>
      </c>
      <c r="L12" s="81">
        <v>0.79085196618999998</v>
      </c>
      <c r="M12" s="92"/>
      <c r="N12" s="92"/>
      <c r="O12" s="92"/>
    </row>
    <row r="13" spans="1:17" ht="12.75" outlineLevel="3" x14ac:dyDescent="0.2">
      <c r="A13" s="60" t="s">
        <v>14</v>
      </c>
      <c r="B13" s="81">
        <v>2.22413354628</v>
      </c>
      <c r="C13" s="81">
        <v>2.22413354628</v>
      </c>
      <c r="D13" s="81">
        <v>2.22413354628</v>
      </c>
      <c r="E13" s="81">
        <v>2.2238600876299999</v>
      </c>
      <c r="F13" s="81">
        <v>2.2238600876299999</v>
      </c>
      <c r="G13" s="81">
        <v>2.2238600876299999</v>
      </c>
      <c r="H13" s="81">
        <v>2.2436174751200002</v>
      </c>
      <c r="I13" s="81">
        <v>2.2758102306499999</v>
      </c>
      <c r="J13" s="81">
        <v>1.72543332259</v>
      </c>
      <c r="K13" s="81">
        <v>1.79302396046</v>
      </c>
      <c r="L13" s="81">
        <v>2.0734102827299998</v>
      </c>
      <c r="M13" s="92"/>
      <c r="N13" s="92"/>
      <c r="O13" s="92"/>
    </row>
    <row r="14" spans="1:17" ht="12.75" outlineLevel="3" x14ac:dyDescent="0.2">
      <c r="A14" s="60" t="s">
        <v>51</v>
      </c>
      <c r="B14" s="81">
        <v>0.47945505163000002</v>
      </c>
      <c r="C14" s="81">
        <v>0.47945505163000002</v>
      </c>
      <c r="D14" s="81">
        <v>0.47945505163000002</v>
      </c>
      <c r="E14" s="81">
        <v>0.47945505163000002</v>
      </c>
      <c r="F14" s="81">
        <v>0.47945505163000002</v>
      </c>
      <c r="G14" s="81">
        <v>0.47945505163000002</v>
      </c>
      <c r="H14" s="81">
        <v>0.47945505163000002</v>
      </c>
      <c r="I14" s="81">
        <v>0.47945505163000002</v>
      </c>
      <c r="J14" s="81">
        <v>0.47945505163000002</v>
      </c>
      <c r="K14" s="81">
        <v>0.47945505163000002</v>
      </c>
      <c r="L14" s="81">
        <v>0.48212748759000001</v>
      </c>
      <c r="M14" s="92"/>
      <c r="N14" s="92"/>
      <c r="O14" s="92"/>
    </row>
    <row r="15" spans="1:17" ht="12.75" outlineLevel="3" x14ac:dyDescent="0.2">
      <c r="A15" s="60" t="s">
        <v>104</v>
      </c>
      <c r="B15" s="81">
        <v>1.36729325161</v>
      </c>
      <c r="C15" s="81">
        <v>1.36729325161</v>
      </c>
      <c r="D15" s="81">
        <v>1.36729325161</v>
      </c>
      <c r="E15" s="81">
        <v>1.36729325161</v>
      </c>
      <c r="F15" s="81">
        <v>1.36729325161</v>
      </c>
      <c r="G15" s="81">
        <v>1.36729325161</v>
      </c>
      <c r="H15" s="81">
        <v>1.36729325161</v>
      </c>
      <c r="I15" s="81">
        <v>1.36729325161</v>
      </c>
      <c r="J15" s="81">
        <v>1.36729325161</v>
      </c>
      <c r="K15" s="81">
        <v>1.36729325161</v>
      </c>
      <c r="L15" s="81">
        <v>1.3749144116000001</v>
      </c>
      <c r="M15" s="92"/>
      <c r="N15" s="92"/>
      <c r="O15" s="92"/>
    </row>
    <row r="16" spans="1:17" ht="12.75" outlineLevel="3" x14ac:dyDescent="0.2">
      <c r="A16" s="60" t="s">
        <v>154</v>
      </c>
      <c r="B16" s="81">
        <v>0.78482635377999999</v>
      </c>
      <c r="C16" s="81">
        <v>0.78482635377999999</v>
      </c>
      <c r="D16" s="81">
        <v>0.78482635377999999</v>
      </c>
      <c r="E16" s="81">
        <v>0.78482635377999999</v>
      </c>
      <c r="F16" s="81">
        <v>0.78482635377999999</v>
      </c>
      <c r="G16" s="81">
        <v>0.78482635377999999</v>
      </c>
      <c r="H16" s="81">
        <v>0.78482635377999999</v>
      </c>
      <c r="I16" s="81">
        <v>0.78482635377999999</v>
      </c>
      <c r="J16" s="81">
        <v>0.78482635377999999</v>
      </c>
      <c r="K16" s="81">
        <v>0.78482635377999999</v>
      </c>
      <c r="L16" s="81">
        <v>0.78920089976999996</v>
      </c>
      <c r="M16" s="92"/>
      <c r="N16" s="92"/>
      <c r="O16" s="92"/>
    </row>
    <row r="17" spans="1:15" ht="12.75" outlineLevel="3" x14ac:dyDescent="0.2">
      <c r="A17" s="60" t="s">
        <v>212</v>
      </c>
      <c r="B17" s="81">
        <v>1.28252107002</v>
      </c>
      <c r="C17" s="81">
        <v>1.28252107002</v>
      </c>
      <c r="D17" s="81">
        <v>1.28252107002</v>
      </c>
      <c r="E17" s="81">
        <v>1.28252107002</v>
      </c>
      <c r="F17" s="81">
        <v>1.28252107002</v>
      </c>
      <c r="G17" s="81">
        <v>1.28252107002</v>
      </c>
      <c r="H17" s="81">
        <v>1.28252107002</v>
      </c>
      <c r="I17" s="81">
        <v>1.28252107002</v>
      </c>
      <c r="J17" s="81">
        <v>1.28252107002</v>
      </c>
      <c r="K17" s="81">
        <v>1.28252107002</v>
      </c>
      <c r="L17" s="81">
        <v>1.2896697180900001</v>
      </c>
      <c r="M17" s="92"/>
      <c r="N17" s="92"/>
      <c r="O17" s="92"/>
    </row>
    <row r="18" spans="1:15" ht="12.75" outlineLevel="3" x14ac:dyDescent="0.2">
      <c r="A18" s="60" t="s">
        <v>42</v>
      </c>
      <c r="B18" s="81">
        <v>6.4837581148799996</v>
      </c>
      <c r="C18" s="81">
        <v>6.4837581148799996</v>
      </c>
      <c r="D18" s="81">
        <v>6.4837581148799996</v>
      </c>
      <c r="E18" s="81">
        <v>6.4837581148799996</v>
      </c>
      <c r="F18" s="81">
        <v>6.4837581148799996</v>
      </c>
      <c r="G18" s="81">
        <v>6.4837581148799996</v>
      </c>
      <c r="H18" s="81">
        <v>6.4837581148799996</v>
      </c>
      <c r="I18" s="81">
        <v>6.4837581148799996</v>
      </c>
      <c r="J18" s="81">
        <v>6.4837581148799996</v>
      </c>
      <c r="K18" s="81">
        <v>6.4837581148799996</v>
      </c>
      <c r="L18" s="81">
        <v>6.5198979538700002</v>
      </c>
      <c r="M18" s="92"/>
      <c r="N18" s="92"/>
      <c r="O18" s="92"/>
    </row>
    <row r="19" spans="1:15" ht="12.75" outlineLevel="3" x14ac:dyDescent="0.2">
      <c r="A19" s="60" t="s">
        <v>33</v>
      </c>
      <c r="B19" s="81">
        <v>0.33082327462</v>
      </c>
      <c r="C19" s="81">
        <v>0.33082327462</v>
      </c>
      <c r="D19" s="81">
        <v>0.33082327462</v>
      </c>
      <c r="E19" s="81">
        <v>0.33082327462</v>
      </c>
      <c r="F19" s="81">
        <v>0.33082327462</v>
      </c>
      <c r="G19" s="81">
        <v>0.33082327462</v>
      </c>
      <c r="H19" s="81">
        <v>0.33082327462</v>
      </c>
      <c r="I19" s="81">
        <v>0.33082327462</v>
      </c>
      <c r="J19" s="81">
        <v>0.33082327462</v>
      </c>
      <c r="K19" s="81">
        <v>0.33082327462</v>
      </c>
      <c r="L19" s="81">
        <v>0.33266725145999998</v>
      </c>
      <c r="M19" s="92"/>
      <c r="N19" s="92"/>
      <c r="O19" s="92"/>
    </row>
    <row r="20" spans="1:15" ht="12.75" outlineLevel="3" x14ac:dyDescent="0.2">
      <c r="A20" s="60" t="s">
        <v>81</v>
      </c>
      <c r="B20" s="81">
        <v>0.74101125010000002</v>
      </c>
      <c r="C20" s="81">
        <v>0.74101125010000002</v>
      </c>
      <c r="D20" s="81">
        <v>0.74101125010000002</v>
      </c>
      <c r="E20" s="81">
        <v>0.74101125010000002</v>
      </c>
      <c r="F20" s="81">
        <v>0.74101125010000002</v>
      </c>
      <c r="G20" s="81">
        <v>0.74101125010000002</v>
      </c>
      <c r="H20" s="81">
        <v>0.74101125010000002</v>
      </c>
      <c r="I20" s="81">
        <v>0.74101125010000002</v>
      </c>
      <c r="J20" s="81">
        <v>0.74101125010000002</v>
      </c>
      <c r="K20" s="81">
        <v>0.74101125010000002</v>
      </c>
      <c r="L20" s="81">
        <v>0.74514157492999999</v>
      </c>
      <c r="M20" s="92"/>
      <c r="N20" s="92"/>
      <c r="O20" s="92"/>
    </row>
    <row r="21" spans="1:15" ht="12.75" outlineLevel="3" x14ac:dyDescent="0.2">
      <c r="A21" s="60" t="s">
        <v>209</v>
      </c>
      <c r="B21" s="81">
        <v>1.90368219733</v>
      </c>
      <c r="C21" s="81">
        <v>2.4970378121199999</v>
      </c>
      <c r="D21" s="81">
        <v>2.5141261940900002</v>
      </c>
      <c r="E21" s="81">
        <v>2.5358487276299999</v>
      </c>
      <c r="F21" s="81">
        <v>2.3856428489399999</v>
      </c>
      <c r="G21" s="81">
        <v>2.2916457757900002</v>
      </c>
      <c r="H21" s="81">
        <v>1.6954310423800001</v>
      </c>
      <c r="I21" s="81">
        <v>1.69720440347</v>
      </c>
      <c r="J21" s="81">
        <v>1.6939844254800001</v>
      </c>
      <c r="K21" s="81">
        <v>1.44421206437</v>
      </c>
      <c r="L21" s="81">
        <v>1.3348599598999999</v>
      </c>
      <c r="M21" s="92"/>
      <c r="N21" s="92"/>
      <c r="O21" s="92"/>
    </row>
    <row r="22" spans="1:15" ht="12.75" outlineLevel="3" x14ac:dyDescent="0.2">
      <c r="A22" s="60" t="s">
        <v>126</v>
      </c>
      <c r="B22" s="81">
        <v>0.33082327462</v>
      </c>
      <c r="C22" s="81">
        <v>0.33082327462</v>
      </c>
      <c r="D22" s="81">
        <v>0.33082327462</v>
      </c>
      <c r="E22" s="81">
        <v>0.33082327462</v>
      </c>
      <c r="F22" s="81">
        <v>0.33082327462</v>
      </c>
      <c r="G22" s="81">
        <v>0.33082327462</v>
      </c>
      <c r="H22" s="81">
        <v>0.33082327462</v>
      </c>
      <c r="I22" s="81">
        <v>0.33082327462</v>
      </c>
      <c r="J22" s="81">
        <v>0.33082327462</v>
      </c>
      <c r="K22" s="81">
        <v>0.33082327462</v>
      </c>
      <c r="L22" s="81">
        <v>0.33266725145999998</v>
      </c>
      <c r="M22" s="92"/>
      <c r="N22" s="92"/>
      <c r="O22" s="92"/>
    </row>
    <row r="23" spans="1:15" ht="12.75" outlineLevel="3" x14ac:dyDescent="0.2">
      <c r="A23" s="60" t="s">
        <v>185</v>
      </c>
      <c r="B23" s="81">
        <v>0.33082327462</v>
      </c>
      <c r="C23" s="81">
        <v>0.33082327462</v>
      </c>
      <c r="D23" s="81">
        <v>0.33082327462</v>
      </c>
      <c r="E23" s="81">
        <v>0.33082327462</v>
      </c>
      <c r="F23" s="81">
        <v>0.33082327462</v>
      </c>
      <c r="G23" s="81">
        <v>0.33082327462</v>
      </c>
      <c r="H23" s="81">
        <v>0.33082327462</v>
      </c>
      <c r="I23" s="81">
        <v>0.33082327462</v>
      </c>
      <c r="J23" s="81">
        <v>0.33082327462</v>
      </c>
      <c r="K23" s="81">
        <v>0.33082327462</v>
      </c>
      <c r="L23" s="81">
        <v>0.33266725145999998</v>
      </c>
      <c r="M23" s="92"/>
      <c r="N23" s="92"/>
      <c r="O23" s="92"/>
    </row>
    <row r="24" spans="1:15" ht="12.75" outlineLevel="3" x14ac:dyDescent="0.2">
      <c r="A24" s="60" t="s">
        <v>112</v>
      </c>
      <c r="B24" s="81">
        <v>1.6427051342200001</v>
      </c>
      <c r="C24" s="81">
        <v>1.9856729262599999</v>
      </c>
      <c r="D24" s="81">
        <v>2.4452625587600001</v>
      </c>
      <c r="E24" s="81">
        <v>3.0305883650199998</v>
      </c>
      <c r="F24" s="81">
        <v>3.2073522827000001</v>
      </c>
      <c r="G24" s="81">
        <v>3.5868322737299998</v>
      </c>
      <c r="H24" s="81">
        <v>3.8705445842900001</v>
      </c>
      <c r="I24" s="81">
        <v>4.0748933425200002</v>
      </c>
      <c r="J24" s="81">
        <v>4.2098569178199998</v>
      </c>
      <c r="K24" s="81">
        <v>4.5038735605099998</v>
      </c>
      <c r="L24" s="81">
        <v>4.5415941582799997</v>
      </c>
      <c r="M24" s="92"/>
      <c r="N24" s="92"/>
      <c r="O24" s="92"/>
    </row>
    <row r="25" spans="1:15" ht="12.75" outlineLevel="3" x14ac:dyDescent="0.2">
      <c r="A25" s="60" t="s">
        <v>199</v>
      </c>
      <c r="B25" s="81">
        <v>0.33082327462</v>
      </c>
      <c r="C25" s="81">
        <v>0.33082327462</v>
      </c>
      <c r="D25" s="81">
        <v>0.33082327462</v>
      </c>
      <c r="E25" s="81">
        <v>0.33082327462</v>
      </c>
      <c r="F25" s="81">
        <v>0.33082327462</v>
      </c>
      <c r="G25" s="81">
        <v>0.33082327462</v>
      </c>
      <c r="H25" s="81">
        <v>0.33082327462</v>
      </c>
      <c r="I25" s="81">
        <v>0.33082327462</v>
      </c>
      <c r="J25" s="81">
        <v>0.33082327462</v>
      </c>
      <c r="K25" s="81">
        <v>0.33082327462</v>
      </c>
      <c r="L25" s="81">
        <v>0.33266725145999998</v>
      </c>
      <c r="M25" s="92"/>
      <c r="N25" s="92"/>
      <c r="O25" s="92"/>
    </row>
    <row r="26" spans="1:15" ht="12.75" outlineLevel="3" x14ac:dyDescent="0.2">
      <c r="A26" s="60" t="s">
        <v>189</v>
      </c>
      <c r="B26" s="81">
        <v>0.33082327462</v>
      </c>
      <c r="C26" s="81">
        <v>0.33082327462</v>
      </c>
      <c r="D26" s="81">
        <v>0.33082327462</v>
      </c>
      <c r="E26" s="81">
        <v>0.33082327462</v>
      </c>
      <c r="F26" s="81">
        <v>0.33082327462</v>
      </c>
      <c r="G26" s="81">
        <v>0.33082327462</v>
      </c>
      <c r="H26" s="81">
        <v>0.33082327462</v>
      </c>
      <c r="I26" s="81">
        <v>0.33082327462</v>
      </c>
      <c r="J26" s="81">
        <v>0.33082327462</v>
      </c>
      <c r="K26" s="81">
        <v>0.33082327462</v>
      </c>
      <c r="L26" s="81">
        <v>0.33266725145999998</v>
      </c>
      <c r="M26" s="92"/>
      <c r="N26" s="92"/>
      <c r="O26" s="92"/>
    </row>
    <row r="27" spans="1:15" ht="12.75" outlineLevel="3" x14ac:dyDescent="0.2">
      <c r="A27" s="60" t="s">
        <v>22</v>
      </c>
      <c r="B27" s="81">
        <v>0.33082327462</v>
      </c>
      <c r="C27" s="81">
        <v>0.33082327462</v>
      </c>
      <c r="D27" s="81">
        <v>0.33082327462</v>
      </c>
      <c r="E27" s="81">
        <v>0.33082327462</v>
      </c>
      <c r="F27" s="81">
        <v>0.33082327462</v>
      </c>
      <c r="G27" s="81">
        <v>0.33082327462</v>
      </c>
      <c r="H27" s="81">
        <v>0.33082327462</v>
      </c>
      <c r="I27" s="81">
        <v>0.33082327462</v>
      </c>
      <c r="J27" s="81">
        <v>0.33082327462</v>
      </c>
      <c r="K27" s="81">
        <v>0.33082327462</v>
      </c>
      <c r="L27" s="81">
        <v>0.33266725145999998</v>
      </c>
      <c r="M27" s="92"/>
      <c r="N27" s="92"/>
      <c r="O27" s="92"/>
    </row>
    <row r="28" spans="1:15" ht="12.75" outlineLevel="3" x14ac:dyDescent="0.2">
      <c r="A28" s="60" t="s">
        <v>69</v>
      </c>
      <c r="B28" s="81">
        <v>0.33082327462</v>
      </c>
      <c r="C28" s="81">
        <v>0.33082327462</v>
      </c>
      <c r="D28" s="81">
        <v>0.33082327462</v>
      </c>
      <c r="E28" s="81">
        <v>0.33082327462</v>
      </c>
      <c r="F28" s="81">
        <v>0.33082327462</v>
      </c>
      <c r="G28" s="81">
        <v>0.33082327462</v>
      </c>
      <c r="H28" s="81">
        <v>0.33082327462</v>
      </c>
      <c r="I28" s="81">
        <v>0.33082327462</v>
      </c>
      <c r="J28" s="81">
        <v>0.33082327462</v>
      </c>
      <c r="K28" s="81">
        <v>0.33082327462</v>
      </c>
      <c r="L28" s="81">
        <v>0.33266725145999998</v>
      </c>
      <c r="M28" s="92"/>
      <c r="N28" s="92"/>
      <c r="O28" s="92"/>
    </row>
    <row r="29" spans="1:15" ht="12.75" outlineLevel="3" x14ac:dyDescent="0.2">
      <c r="A29" s="60" t="s">
        <v>118</v>
      </c>
      <c r="B29" s="81">
        <v>0.33082327462</v>
      </c>
      <c r="C29" s="81">
        <v>0.33082327462</v>
      </c>
      <c r="D29" s="81">
        <v>0.33082327462</v>
      </c>
      <c r="E29" s="81">
        <v>0.33082327462</v>
      </c>
      <c r="F29" s="81">
        <v>0.33082327462</v>
      </c>
      <c r="G29" s="81">
        <v>0.33082327462</v>
      </c>
      <c r="H29" s="81">
        <v>0.33082327462</v>
      </c>
      <c r="I29" s="81">
        <v>0.33082327462</v>
      </c>
      <c r="J29" s="81">
        <v>0.33082327462</v>
      </c>
      <c r="K29" s="81">
        <v>0.33082327462</v>
      </c>
      <c r="L29" s="81">
        <v>0.33266725145999998</v>
      </c>
      <c r="M29" s="92"/>
      <c r="N29" s="92"/>
      <c r="O29" s="92"/>
    </row>
    <row r="30" spans="1:15" ht="12.75" outlineLevel="3" x14ac:dyDescent="0.2">
      <c r="A30" s="60" t="s">
        <v>176</v>
      </c>
      <c r="B30" s="81">
        <v>0.33082327462</v>
      </c>
      <c r="C30" s="81">
        <v>0.33082327462</v>
      </c>
      <c r="D30" s="81">
        <v>0.33082327462</v>
      </c>
      <c r="E30" s="81">
        <v>0.33082327462</v>
      </c>
      <c r="F30" s="81">
        <v>0.33082327462</v>
      </c>
      <c r="G30" s="81">
        <v>0.33082327462</v>
      </c>
      <c r="H30" s="81">
        <v>0.33082327462</v>
      </c>
      <c r="I30" s="81">
        <v>0.33082327462</v>
      </c>
      <c r="J30" s="81">
        <v>0.33082327462</v>
      </c>
      <c r="K30" s="81">
        <v>0.33082327462</v>
      </c>
      <c r="L30" s="81">
        <v>0.33266725145999998</v>
      </c>
      <c r="M30" s="92"/>
      <c r="N30" s="92"/>
      <c r="O30" s="92"/>
    </row>
    <row r="31" spans="1:15" ht="12.75" outlineLevel="3" x14ac:dyDescent="0.2">
      <c r="A31" s="60" t="s">
        <v>167</v>
      </c>
      <c r="B31" s="81">
        <v>0.33082327462</v>
      </c>
      <c r="C31" s="81">
        <v>0.33082327462</v>
      </c>
      <c r="D31" s="81">
        <v>0.33082327462</v>
      </c>
      <c r="E31" s="81">
        <v>0.33082327462</v>
      </c>
      <c r="F31" s="81">
        <v>0.33082327462</v>
      </c>
      <c r="G31" s="81">
        <v>0.33082327462</v>
      </c>
      <c r="H31" s="81">
        <v>0.33082327462</v>
      </c>
      <c r="I31" s="81">
        <v>0.33082327462</v>
      </c>
      <c r="J31" s="81">
        <v>0.33082327462</v>
      </c>
      <c r="K31" s="81">
        <v>0.33082327462</v>
      </c>
      <c r="L31" s="81">
        <v>0.33266725145999998</v>
      </c>
      <c r="M31" s="92"/>
      <c r="N31" s="92"/>
      <c r="O31" s="92"/>
    </row>
    <row r="32" spans="1:15" ht="12.75" outlineLevel="3" x14ac:dyDescent="0.2">
      <c r="A32" s="60" t="s">
        <v>9</v>
      </c>
      <c r="B32" s="81">
        <v>0.33082327462</v>
      </c>
      <c r="C32" s="81">
        <v>0.33082327462</v>
      </c>
      <c r="D32" s="81">
        <v>0.33082327462</v>
      </c>
      <c r="E32" s="81">
        <v>0.33082327462</v>
      </c>
      <c r="F32" s="81">
        <v>0.33082327462</v>
      </c>
      <c r="G32" s="81">
        <v>0.33082327462</v>
      </c>
      <c r="H32" s="81">
        <v>0.33082327462</v>
      </c>
      <c r="I32" s="81">
        <v>0.33082327462</v>
      </c>
      <c r="J32" s="81">
        <v>0.33082327462</v>
      </c>
      <c r="K32" s="81">
        <v>0.33082327462</v>
      </c>
      <c r="L32" s="81">
        <v>0.33266725145999998</v>
      </c>
      <c r="M32" s="92"/>
      <c r="N32" s="92"/>
      <c r="O32" s="92"/>
    </row>
    <row r="33" spans="1:15" ht="12.75" outlineLevel="3" x14ac:dyDescent="0.2">
      <c r="A33" s="60" t="s">
        <v>50</v>
      </c>
      <c r="B33" s="81">
        <v>0.33082327462</v>
      </c>
      <c r="C33" s="81">
        <v>0.33082327462</v>
      </c>
      <c r="D33" s="81">
        <v>0.33082327462</v>
      </c>
      <c r="E33" s="81">
        <v>0.33082327462</v>
      </c>
      <c r="F33" s="81">
        <v>0.33082327462</v>
      </c>
      <c r="G33" s="81">
        <v>0.33082327462</v>
      </c>
      <c r="H33" s="81">
        <v>0.33082327462</v>
      </c>
      <c r="I33" s="81">
        <v>0.33082327462</v>
      </c>
      <c r="J33" s="81">
        <v>0.33082327462</v>
      </c>
      <c r="K33" s="81">
        <v>0.33082327462</v>
      </c>
      <c r="L33" s="81">
        <v>0.33266725145999998</v>
      </c>
      <c r="M33" s="92"/>
      <c r="N33" s="92"/>
      <c r="O33" s="92"/>
    </row>
    <row r="34" spans="1:15" ht="12.75" outlineLevel="3" x14ac:dyDescent="0.2">
      <c r="A34" s="60" t="s">
        <v>103</v>
      </c>
      <c r="B34" s="81">
        <v>0.33082327462</v>
      </c>
      <c r="C34" s="81">
        <v>0.33082327462</v>
      </c>
      <c r="D34" s="81">
        <v>0.33082327462</v>
      </c>
      <c r="E34" s="81">
        <v>0.33082327462</v>
      </c>
      <c r="F34" s="81">
        <v>0.33082327462</v>
      </c>
      <c r="G34" s="81">
        <v>0.33082327462</v>
      </c>
      <c r="H34" s="81">
        <v>0.33082327462</v>
      </c>
      <c r="I34" s="81">
        <v>0.33082327462</v>
      </c>
      <c r="J34" s="81">
        <v>0.33082327462</v>
      </c>
      <c r="K34" s="81">
        <v>0.33082327462</v>
      </c>
      <c r="L34" s="81">
        <v>0.33266725145999998</v>
      </c>
      <c r="M34" s="92"/>
      <c r="N34" s="92"/>
      <c r="O34" s="92"/>
    </row>
    <row r="35" spans="1:15" ht="12.75" outlineLevel="3" x14ac:dyDescent="0.2">
      <c r="A35" s="60" t="s">
        <v>108</v>
      </c>
      <c r="B35" s="81">
        <v>1.1345416286000001</v>
      </c>
      <c r="C35" s="81">
        <v>1.13552148563</v>
      </c>
      <c r="D35" s="81">
        <v>1.1077639286000001</v>
      </c>
      <c r="E35" s="81">
        <v>1.1083005638500001</v>
      </c>
      <c r="F35" s="81">
        <v>1.1634504191899999</v>
      </c>
      <c r="G35" s="81">
        <v>1.36726128425</v>
      </c>
      <c r="H35" s="81">
        <v>1.55632758702</v>
      </c>
      <c r="I35" s="81">
        <v>1.9213580503200001</v>
      </c>
      <c r="J35" s="81">
        <v>2.4679269099500001</v>
      </c>
      <c r="K35" s="81">
        <v>2.7283327225899998</v>
      </c>
      <c r="L35" s="81">
        <v>3.28568920329</v>
      </c>
      <c r="M35" s="92"/>
      <c r="N35" s="92"/>
      <c r="O35" s="92"/>
    </row>
    <row r="36" spans="1:15" ht="12.75" outlineLevel="3" x14ac:dyDescent="0.2">
      <c r="A36" s="60" t="s">
        <v>111</v>
      </c>
      <c r="B36" s="81">
        <v>7.1672897239999998</v>
      </c>
      <c r="C36" s="81">
        <v>7.1672897239999998</v>
      </c>
      <c r="D36" s="81">
        <v>7.1672897239999998</v>
      </c>
      <c r="E36" s="81">
        <v>7.1672897239999998</v>
      </c>
      <c r="F36" s="81">
        <v>7.1672897239999998</v>
      </c>
      <c r="G36" s="81">
        <v>7.1672897239999998</v>
      </c>
      <c r="H36" s="81">
        <v>7.1672897239999998</v>
      </c>
      <c r="I36" s="81">
        <v>7.1672897239999998</v>
      </c>
      <c r="J36" s="81">
        <v>7.1672897239999998</v>
      </c>
      <c r="K36" s="81">
        <v>7.1672897239999998</v>
      </c>
      <c r="L36" s="81">
        <v>7.2072395018200002</v>
      </c>
      <c r="M36" s="92"/>
      <c r="N36" s="92"/>
      <c r="O36" s="92"/>
    </row>
    <row r="37" spans="1:15" ht="12.75" outlineLevel="3" x14ac:dyDescent="0.2">
      <c r="A37" s="60" t="s">
        <v>158</v>
      </c>
      <c r="B37" s="81">
        <v>1.3651590982999999</v>
      </c>
      <c r="C37" s="81">
        <v>1.3651590982999999</v>
      </c>
      <c r="D37" s="81">
        <v>1.03335604868</v>
      </c>
      <c r="E37" s="81">
        <v>1.03335604868</v>
      </c>
      <c r="F37" s="81">
        <v>1.03335604868</v>
      </c>
      <c r="G37" s="81">
        <v>1.03335604868</v>
      </c>
      <c r="H37" s="81">
        <v>1.03335604868</v>
      </c>
      <c r="I37" s="81">
        <v>1.03335604868</v>
      </c>
      <c r="J37" s="81">
        <v>1.03335604868</v>
      </c>
      <c r="K37" s="81">
        <v>1.03335604868</v>
      </c>
      <c r="L37" s="81">
        <v>1.03911587504</v>
      </c>
      <c r="M37" s="92"/>
      <c r="N37" s="92"/>
      <c r="O37" s="92"/>
    </row>
    <row r="38" spans="1:15" ht="12.75" outlineLevel="3" x14ac:dyDescent="0.2">
      <c r="A38" s="60" t="s">
        <v>3</v>
      </c>
      <c r="B38" s="81">
        <v>1.8451328735700001</v>
      </c>
      <c r="C38" s="81">
        <v>1.7806402761</v>
      </c>
      <c r="D38" s="81">
        <v>1.7806402761</v>
      </c>
      <c r="E38" s="81">
        <v>1.7806402761</v>
      </c>
      <c r="F38" s="81">
        <v>1.7806402761</v>
      </c>
      <c r="G38" s="81">
        <v>1.25980310977</v>
      </c>
      <c r="H38" s="81">
        <v>1.25980310977</v>
      </c>
      <c r="I38" s="81">
        <v>1.25980310977</v>
      </c>
      <c r="J38" s="81">
        <v>1.25980310977</v>
      </c>
      <c r="K38" s="81">
        <v>1.1230737846100001</v>
      </c>
      <c r="L38" s="81">
        <v>1.1293336889900001</v>
      </c>
      <c r="M38" s="92"/>
      <c r="N38" s="92"/>
      <c r="O38" s="92"/>
    </row>
    <row r="39" spans="1:15" ht="12.75" outlineLevel="3" x14ac:dyDescent="0.2">
      <c r="A39" s="60" t="s">
        <v>44</v>
      </c>
      <c r="B39" s="81">
        <v>1.1233792652800001</v>
      </c>
      <c r="C39" s="81">
        <v>1.1233792652800001</v>
      </c>
      <c r="D39" s="81">
        <v>1.1233792652800001</v>
      </c>
      <c r="E39" s="81">
        <v>1.1233792652800001</v>
      </c>
      <c r="F39" s="81">
        <v>1.1233792652800001</v>
      </c>
      <c r="G39" s="81">
        <v>1.1233792652800001</v>
      </c>
      <c r="H39" s="81">
        <v>1.1233792652800001</v>
      </c>
      <c r="I39" s="81">
        <v>1.1233792652800001</v>
      </c>
      <c r="J39" s="81">
        <v>1.1233792652800001</v>
      </c>
      <c r="K39" s="81">
        <v>1.1233792652800001</v>
      </c>
      <c r="L39" s="81">
        <v>1.12964087235</v>
      </c>
      <c r="M39" s="92"/>
      <c r="N39" s="92"/>
      <c r="O39" s="92"/>
    </row>
    <row r="40" spans="1:15" ht="12.75" outlineLevel="3" x14ac:dyDescent="0.2">
      <c r="A40" s="60" t="s">
        <v>94</v>
      </c>
      <c r="B40" s="81">
        <v>0.58743542275000005</v>
      </c>
      <c r="C40" s="81">
        <v>0.58743542275000005</v>
      </c>
      <c r="D40" s="81">
        <v>0.58743542275000005</v>
      </c>
      <c r="E40" s="81">
        <v>0.58743542275000005</v>
      </c>
      <c r="F40" s="81">
        <v>0.58743542275000005</v>
      </c>
      <c r="G40" s="81">
        <v>0.58743542275000005</v>
      </c>
      <c r="H40" s="81">
        <v>0.58743542275000005</v>
      </c>
      <c r="I40" s="81">
        <v>0.51360158716000004</v>
      </c>
      <c r="J40" s="81">
        <v>0.48625572213000001</v>
      </c>
      <c r="K40" s="81">
        <v>0.48625572213000001</v>
      </c>
      <c r="L40" s="81">
        <v>0.48896606436000001</v>
      </c>
      <c r="M40" s="92"/>
      <c r="N40" s="92"/>
      <c r="O40" s="92"/>
    </row>
    <row r="41" spans="1:15" ht="12.75" outlineLevel="3" x14ac:dyDescent="0.2">
      <c r="A41" s="60" t="s">
        <v>143</v>
      </c>
      <c r="B41" s="81">
        <v>0.27345865032</v>
      </c>
      <c r="C41" s="81">
        <v>0.20509398774000001</v>
      </c>
      <c r="D41" s="81">
        <v>6.8364662579999999E-2</v>
      </c>
      <c r="E41" s="81">
        <v>6.8364662579999999E-2</v>
      </c>
      <c r="F41" s="81">
        <v>6.8364662579999999E-2</v>
      </c>
      <c r="G41" s="81">
        <v>6.8364662579999999E-2</v>
      </c>
      <c r="H41" s="81">
        <v>6.8364662579999999E-2</v>
      </c>
      <c r="I41" s="81">
        <v>6.8364662579999999E-2</v>
      </c>
      <c r="J41" s="81">
        <v>6.8364662579999999E-2</v>
      </c>
      <c r="K41" s="81">
        <v>6.8364662579999999E-2</v>
      </c>
      <c r="L41" s="81">
        <v>6.8745720580000003E-2</v>
      </c>
      <c r="M41" s="92"/>
      <c r="N41" s="92"/>
      <c r="O41" s="92"/>
    </row>
    <row r="42" spans="1:15" ht="12.75" outlineLevel="3" x14ac:dyDescent="0.2">
      <c r="A42" s="60" t="s">
        <v>131</v>
      </c>
      <c r="B42" s="81">
        <v>0.49222557056999999</v>
      </c>
      <c r="C42" s="81">
        <v>0.49222557056999999</v>
      </c>
      <c r="D42" s="81">
        <v>0.49222557056999999</v>
      </c>
      <c r="E42" s="81">
        <v>0.49222557056999999</v>
      </c>
      <c r="F42" s="81">
        <v>0.42386090798999998</v>
      </c>
      <c r="G42" s="81">
        <v>0.42386090798999998</v>
      </c>
      <c r="H42" s="81">
        <v>0.35549624541000002</v>
      </c>
      <c r="I42" s="81">
        <v>0.35549624541000002</v>
      </c>
      <c r="J42" s="81">
        <v>0.35549624541000002</v>
      </c>
      <c r="K42" s="81">
        <v>0.35549624541000002</v>
      </c>
      <c r="L42" s="81">
        <v>0.35747774701000001</v>
      </c>
      <c r="M42" s="92"/>
      <c r="N42" s="92"/>
      <c r="O42" s="92"/>
    </row>
    <row r="43" spans="1:15" ht="12.75" outlineLevel="2" x14ac:dyDescent="0.2">
      <c r="A43" s="156" t="s">
        <v>215</v>
      </c>
      <c r="B43" s="143">
        <f t="shared" ref="B43:L43" si="4">SUM(B$44:B$44)</f>
        <v>4.7015275199999998E-2</v>
      </c>
      <c r="C43" s="143">
        <f t="shared" si="4"/>
        <v>4.7015275199999998E-2</v>
      </c>
      <c r="D43" s="143">
        <f t="shared" si="4"/>
        <v>4.7015275199999998E-2</v>
      </c>
      <c r="E43" s="143">
        <f t="shared" si="4"/>
        <v>4.6111135290000001E-2</v>
      </c>
      <c r="F43" s="143">
        <f t="shared" si="4"/>
        <v>4.6111135290000001E-2</v>
      </c>
      <c r="G43" s="143">
        <f t="shared" si="4"/>
        <v>4.6111135290000001E-2</v>
      </c>
      <c r="H43" s="143">
        <f t="shared" si="4"/>
        <v>4.5206995389999997E-2</v>
      </c>
      <c r="I43" s="143">
        <f t="shared" si="4"/>
        <v>4.5206995389999997E-2</v>
      </c>
      <c r="J43" s="143">
        <f t="shared" si="4"/>
        <v>4.5206995389999997E-2</v>
      </c>
      <c r="K43" s="143">
        <f t="shared" si="4"/>
        <v>4.5206995389999997E-2</v>
      </c>
      <c r="L43" s="143">
        <f t="shared" si="4"/>
        <v>4.45497953E-2</v>
      </c>
      <c r="M43" s="92"/>
      <c r="N43" s="92"/>
      <c r="O43" s="92"/>
    </row>
    <row r="44" spans="1:15" ht="12.75" outlineLevel="3" x14ac:dyDescent="0.2">
      <c r="A44" s="60" t="s">
        <v>147</v>
      </c>
      <c r="B44" s="81">
        <v>4.7015275199999998E-2</v>
      </c>
      <c r="C44" s="81">
        <v>4.7015275199999998E-2</v>
      </c>
      <c r="D44" s="81">
        <v>4.7015275199999998E-2</v>
      </c>
      <c r="E44" s="81">
        <v>4.6111135290000001E-2</v>
      </c>
      <c r="F44" s="81">
        <v>4.6111135290000001E-2</v>
      </c>
      <c r="G44" s="81">
        <v>4.6111135290000001E-2</v>
      </c>
      <c r="H44" s="81">
        <v>4.5206995389999997E-2</v>
      </c>
      <c r="I44" s="81">
        <v>4.5206995389999997E-2</v>
      </c>
      <c r="J44" s="81">
        <v>4.5206995389999997E-2</v>
      </c>
      <c r="K44" s="81">
        <v>4.5206995389999997E-2</v>
      </c>
      <c r="L44" s="81">
        <v>4.45497953E-2</v>
      </c>
      <c r="M44" s="92"/>
      <c r="N44" s="92"/>
      <c r="O44" s="92"/>
    </row>
    <row r="45" spans="1:15" ht="15" outlineLevel="1" x14ac:dyDescent="0.25">
      <c r="A45" s="134" t="s">
        <v>170</v>
      </c>
      <c r="B45" s="91">
        <f t="shared" ref="B45:L45" si="5">B$46+B$54+B$65+B$71+B$79</f>
        <v>63.591260792390003</v>
      </c>
      <c r="C45" s="91">
        <f t="shared" si="5"/>
        <v>67.565817643460008</v>
      </c>
      <c r="D45" s="91">
        <f t="shared" si="5"/>
        <v>67.01175748755</v>
      </c>
      <c r="E45" s="91">
        <f t="shared" si="5"/>
        <v>71.110539751760001</v>
      </c>
      <c r="F45" s="91">
        <f t="shared" si="5"/>
        <v>75.792657993719999</v>
      </c>
      <c r="G45" s="91">
        <f t="shared" si="5"/>
        <v>76.687459705539993</v>
      </c>
      <c r="H45" s="91">
        <f t="shared" si="5"/>
        <v>79.891845495819993</v>
      </c>
      <c r="I45" s="91">
        <f t="shared" si="5"/>
        <v>83.414051730410009</v>
      </c>
      <c r="J45" s="91">
        <f t="shared" si="5"/>
        <v>84.308694389280006</v>
      </c>
      <c r="K45" s="91">
        <f t="shared" si="5"/>
        <v>84.208942139969992</v>
      </c>
      <c r="L45" s="91">
        <f t="shared" si="5"/>
        <v>85.875061218029998</v>
      </c>
      <c r="M45" s="92"/>
      <c r="N45" s="92"/>
      <c r="O45" s="92"/>
    </row>
    <row r="46" spans="1:15" ht="12.75" outlineLevel="2" x14ac:dyDescent="0.2">
      <c r="A46" s="156" t="s">
        <v>216</v>
      </c>
      <c r="B46" s="143">
        <f t="shared" ref="B46:L46" si="6">SUM(B$47:B$53)</f>
        <v>30.08746323786</v>
      </c>
      <c r="C46" s="143">
        <f t="shared" si="6"/>
        <v>33.811955968330004</v>
      </c>
      <c r="D46" s="143">
        <f t="shared" si="6"/>
        <v>33.609588844679998</v>
      </c>
      <c r="E46" s="143">
        <f t="shared" si="6"/>
        <v>35.697829301900001</v>
      </c>
      <c r="F46" s="143">
        <f t="shared" si="6"/>
        <v>40.316798395329997</v>
      </c>
      <c r="G46" s="143">
        <f t="shared" si="6"/>
        <v>41.46451312096</v>
      </c>
      <c r="H46" s="143">
        <f t="shared" si="6"/>
        <v>44.537899903850004</v>
      </c>
      <c r="I46" s="143">
        <f t="shared" si="6"/>
        <v>47.936267187399999</v>
      </c>
      <c r="J46" s="143">
        <f t="shared" si="6"/>
        <v>49.09446292498</v>
      </c>
      <c r="K46" s="143">
        <f t="shared" si="6"/>
        <v>49.224789089429997</v>
      </c>
      <c r="L46" s="143">
        <f t="shared" si="6"/>
        <v>50.938053092079997</v>
      </c>
      <c r="M46" s="92"/>
      <c r="N46" s="92"/>
      <c r="O46" s="92"/>
    </row>
    <row r="47" spans="1:15" ht="12.75" outlineLevel="3" x14ac:dyDescent="0.2">
      <c r="A47" s="60" t="s">
        <v>80</v>
      </c>
      <c r="B47" s="81">
        <v>7.7583875149999995E-2</v>
      </c>
      <c r="C47" s="81">
        <v>7.7583875149999995E-2</v>
      </c>
      <c r="D47" s="81">
        <v>7.7583875149999995E-2</v>
      </c>
      <c r="E47" s="81">
        <v>7.8546527069999997E-2</v>
      </c>
      <c r="F47" s="81">
        <v>7.8679158210000003E-2</v>
      </c>
      <c r="G47" s="81">
        <v>7.8701372729999997E-2</v>
      </c>
      <c r="H47" s="81">
        <v>8.2518965560000004E-2</v>
      </c>
      <c r="I47" s="81">
        <v>8.3753810509999999E-2</v>
      </c>
      <c r="J47" s="81">
        <v>0.10103541671000001</v>
      </c>
      <c r="K47" s="81">
        <v>0.1072217191</v>
      </c>
      <c r="L47" s="81">
        <v>0.10731256371</v>
      </c>
      <c r="M47" s="92"/>
      <c r="N47" s="92"/>
      <c r="O47" s="92"/>
    </row>
    <row r="48" spans="1:15" ht="12.75" outlineLevel="3" x14ac:dyDescent="0.2">
      <c r="A48" s="60" t="s">
        <v>102</v>
      </c>
      <c r="B48" s="81">
        <v>0.25855498448999997</v>
      </c>
      <c r="C48" s="81">
        <v>0.26469642044000002</v>
      </c>
      <c r="D48" s="81">
        <v>0.25650359453999999</v>
      </c>
      <c r="E48" s="81">
        <v>0.26322996892</v>
      </c>
      <c r="F48" s="81">
        <v>0.25878024993999998</v>
      </c>
      <c r="G48" s="81">
        <v>0.22422599761000001</v>
      </c>
      <c r="H48" s="81">
        <v>0.22453394226000001</v>
      </c>
      <c r="I48" s="81">
        <v>0.22598104181000001</v>
      </c>
      <c r="J48" s="81">
        <v>0.22335347277000001</v>
      </c>
      <c r="K48" s="81">
        <v>0.21540019773999999</v>
      </c>
      <c r="L48" s="81">
        <v>0.21593114848</v>
      </c>
      <c r="M48" s="92"/>
      <c r="N48" s="92"/>
      <c r="O48" s="92"/>
    </row>
    <row r="49" spans="1:15" ht="12.75" outlineLevel="3" x14ac:dyDescent="0.2">
      <c r="A49" s="60" t="s">
        <v>101</v>
      </c>
      <c r="B49" s="81">
        <v>2.6833592883700002</v>
      </c>
      <c r="C49" s="81">
        <v>2.74709690779</v>
      </c>
      <c r="D49" s="81">
        <v>2.6483902983099998</v>
      </c>
      <c r="E49" s="81">
        <v>2.72778590846</v>
      </c>
      <c r="F49" s="81">
        <v>2.7643143476400001</v>
      </c>
      <c r="G49" s="81">
        <v>2.67740714415</v>
      </c>
      <c r="H49" s="81">
        <v>2.72585154209</v>
      </c>
      <c r="I49" s="81">
        <v>2.7434193917699998</v>
      </c>
      <c r="J49" s="81">
        <v>2.7280643409800001</v>
      </c>
      <c r="K49" s="81">
        <v>2.6424794552800002</v>
      </c>
      <c r="L49" s="81">
        <v>2.6556458412100001</v>
      </c>
      <c r="M49" s="92"/>
      <c r="N49" s="92"/>
      <c r="O49" s="92"/>
    </row>
    <row r="50" spans="1:15" ht="12.75" outlineLevel="3" x14ac:dyDescent="0.2">
      <c r="A50" s="60" t="s">
        <v>27</v>
      </c>
      <c r="B50" s="81">
        <v>12.366377438580001</v>
      </c>
      <c r="C50" s="81">
        <v>15.93146256626</v>
      </c>
      <c r="D50" s="81">
        <v>15.42598595514</v>
      </c>
      <c r="E50" s="81">
        <v>17.525284861860001</v>
      </c>
      <c r="F50" s="81">
        <v>19.429095480809998</v>
      </c>
      <c r="G50" s="81">
        <v>20.527026520010001</v>
      </c>
      <c r="H50" s="81">
        <v>22.54426929109</v>
      </c>
      <c r="I50" s="81">
        <v>24.340916086509999</v>
      </c>
      <c r="J50" s="81">
        <v>25.690045093329999</v>
      </c>
      <c r="K50" s="81">
        <v>26.47349018013</v>
      </c>
      <c r="L50" s="81">
        <v>28.217243736570001</v>
      </c>
      <c r="M50" s="92"/>
      <c r="N50" s="92"/>
      <c r="O50" s="92"/>
    </row>
    <row r="51" spans="1:15" ht="12.75" outlineLevel="3" x14ac:dyDescent="0.2">
      <c r="A51" s="60" t="s">
        <v>45</v>
      </c>
      <c r="B51" s="81">
        <v>8.2985369566399996</v>
      </c>
      <c r="C51" s="81">
        <v>8.3032454511800005</v>
      </c>
      <c r="D51" s="81">
        <v>8.8079932740199993</v>
      </c>
      <c r="E51" s="81">
        <v>8.8453542261900004</v>
      </c>
      <c r="F51" s="81">
        <v>8.8100529100900005</v>
      </c>
      <c r="G51" s="81">
        <v>9.1115348797299998</v>
      </c>
      <c r="H51" s="81">
        <v>9.2146485044999995</v>
      </c>
      <c r="I51" s="81">
        <v>10.6986414301</v>
      </c>
      <c r="J51" s="81">
        <v>10.603672524429999</v>
      </c>
      <c r="K51" s="81">
        <v>10.60434442185</v>
      </c>
      <c r="L51" s="81">
        <v>10.56589898893</v>
      </c>
      <c r="M51" s="92"/>
      <c r="N51" s="92"/>
      <c r="O51" s="92"/>
    </row>
    <row r="52" spans="1:15" ht="12.75" outlineLevel="3" x14ac:dyDescent="0.2">
      <c r="A52" s="60" t="s">
        <v>43</v>
      </c>
      <c r="B52" s="81">
        <v>6.4009203970500002</v>
      </c>
      <c r="C52" s="81">
        <v>6.4856898491399999</v>
      </c>
      <c r="D52" s="81">
        <v>6.3910201451299997</v>
      </c>
      <c r="E52" s="81">
        <v>6.25545210675</v>
      </c>
      <c r="F52" s="81">
        <v>8.9736696506300007</v>
      </c>
      <c r="G52" s="81">
        <v>8.8434689046300008</v>
      </c>
      <c r="H52" s="81">
        <v>9.7438899563299994</v>
      </c>
      <c r="I52" s="81">
        <v>9.8381180777800008</v>
      </c>
      <c r="J52" s="81">
        <v>9.7429179500000007</v>
      </c>
      <c r="K52" s="81">
        <v>9.1768938857299993</v>
      </c>
      <c r="L52" s="81">
        <v>9.1710328936100005</v>
      </c>
      <c r="M52" s="92"/>
      <c r="N52" s="92"/>
      <c r="O52" s="92"/>
    </row>
    <row r="53" spans="1:15" ht="12.75" outlineLevel="3" x14ac:dyDescent="0.2">
      <c r="A53" s="60" t="s">
        <v>107</v>
      </c>
      <c r="B53" s="81">
        <v>2.13029758E-3</v>
      </c>
      <c r="C53" s="81">
        <v>2.1808983699999999E-3</v>
      </c>
      <c r="D53" s="81">
        <v>2.1117023900000002E-3</v>
      </c>
      <c r="E53" s="81">
        <v>2.1757026499999998E-3</v>
      </c>
      <c r="F53" s="81">
        <v>2.2065980100000001E-3</v>
      </c>
      <c r="G53" s="81">
        <v>2.1483021E-3</v>
      </c>
      <c r="H53" s="81">
        <v>2.1877020200000001E-3</v>
      </c>
      <c r="I53" s="81">
        <v>5.4373489199999996E-3</v>
      </c>
      <c r="J53" s="81">
        <v>5.3741267600000003E-3</v>
      </c>
      <c r="K53" s="81">
        <v>4.9592296000000001E-3</v>
      </c>
      <c r="L53" s="81">
        <v>4.9879195699999998E-3</v>
      </c>
      <c r="M53" s="92"/>
      <c r="N53" s="92"/>
      <c r="O53" s="92"/>
    </row>
    <row r="54" spans="1:15" ht="12.75" outlineLevel="2" x14ac:dyDescent="0.2">
      <c r="A54" s="156" t="s">
        <v>217</v>
      </c>
      <c r="B54" s="143">
        <f t="shared" ref="B54:L54" si="7">SUM(B$55:B$64)</f>
        <v>4.9950167217900008</v>
      </c>
      <c r="C54" s="143">
        <f t="shared" si="7"/>
        <v>5.0933080606700001</v>
      </c>
      <c r="D54" s="143">
        <f t="shared" si="7"/>
        <v>4.9715239221800003</v>
      </c>
      <c r="E54" s="143">
        <f t="shared" si="7"/>
        <v>6.8225393952699998</v>
      </c>
      <c r="F54" s="143">
        <f t="shared" si="7"/>
        <v>6.81986819864</v>
      </c>
      <c r="G54" s="143">
        <f t="shared" si="7"/>
        <v>6.7452902708599991</v>
      </c>
      <c r="H54" s="143">
        <f t="shared" si="7"/>
        <v>6.8287057056</v>
      </c>
      <c r="I54" s="143">
        <f t="shared" si="7"/>
        <v>6.8857390449100011</v>
      </c>
      <c r="J54" s="143">
        <f t="shared" si="7"/>
        <v>6.74200779346</v>
      </c>
      <c r="K54" s="143">
        <f t="shared" si="7"/>
        <v>6.6933904744500001</v>
      </c>
      <c r="L54" s="143">
        <f t="shared" si="7"/>
        <v>6.6243168535499999</v>
      </c>
      <c r="M54" s="92"/>
      <c r="N54" s="92"/>
      <c r="O54" s="92"/>
    </row>
    <row r="55" spans="1:15" ht="12.75" outlineLevel="3" x14ac:dyDescent="0.2">
      <c r="A55" s="60" t="s">
        <v>57</v>
      </c>
      <c r="B55" s="81">
        <v>1.8276825705999999</v>
      </c>
      <c r="C55" s="81">
        <v>1.8560511709900001</v>
      </c>
      <c r="D55" s="81">
        <v>1.8274159484200001</v>
      </c>
      <c r="E55" s="81">
        <v>3.6062153829099999</v>
      </c>
      <c r="F55" s="81">
        <v>3.5866354700900001</v>
      </c>
      <c r="G55" s="81">
        <v>3.59568790852</v>
      </c>
      <c r="H55" s="81">
        <v>3.6742097824700002</v>
      </c>
      <c r="I55" s="81">
        <v>3.6845112432899998</v>
      </c>
      <c r="J55" s="81">
        <v>3.6001724936500001</v>
      </c>
      <c r="K55" s="81">
        <v>3.6190862612000001</v>
      </c>
      <c r="L55" s="81">
        <v>3.5369972115000001</v>
      </c>
      <c r="M55" s="92"/>
      <c r="N55" s="92"/>
      <c r="O55" s="92"/>
    </row>
    <row r="56" spans="1:15" ht="12.75" outlineLevel="3" x14ac:dyDescent="0.2">
      <c r="A56" s="60" t="s">
        <v>10</v>
      </c>
      <c r="B56" s="81">
        <v>0.47501825474999998</v>
      </c>
      <c r="C56" s="81">
        <v>0.48630132548999999</v>
      </c>
      <c r="D56" s="81">
        <v>0.47087186037000001</v>
      </c>
      <c r="E56" s="81">
        <v>0.48200839157000003</v>
      </c>
      <c r="F56" s="81">
        <v>0.49002105623999997</v>
      </c>
      <c r="G56" s="81">
        <v>0.47707523385</v>
      </c>
      <c r="H56" s="81">
        <v>0.48550780123999998</v>
      </c>
      <c r="I56" s="81">
        <v>0.48863685208000002</v>
      </c>
      <c r="J56" s="81">
        <v>0.48410725244000002</v>
      </c>
      <c r="K56" s="81">
        <v>0.46534967451999998</v>
      </c>
      <c r="L56" s="81">
        <v>0.46916444429999998</v>
      </c>
      <c r="M56" s="92"/>
      <c r="N56" s="92"/>
      <c r="O56" s="92"/>
    </row>
    <row r="57" spans="1:15" ht="12.75" outlineLevel="3" x14ac:dyDescent="0.2">
      <c r="A57" s="60" t="s">
        <v>136</v>
      </c>
      <c r="B57" s="81">
        <v>0.58684537884999999</v>
      </c>
      <c r="C57" s="81">
        <v>0.60432438045000003</v>
      </c>
      <c r="D57" s="81">
        <v>0.58998917277999996</v>
      </c>
      <c r="E57" s="81">
        <v>0.60787022558000003</v>
      </c>
      <c r="F57" s="81">
        <v>0.61650208914000004</v>
      </c>
      <c r="G57" s="81">
        <v>0.60021477570000004</v>
      </c>
      <c r="H57" s="81">
        <v>0.61122273197999999</v>
      </c>
      <c r="I57" s="81">
        <v>0.61516200340000005</v>
      </c>
      <c r="J57" s="81">
        <v>0.60800927668000004</v>
      </c>
      <c r="K57" s="81">
        <v>0.58912277754999998</v>
      </c>
      <c r="L57" s="81">
        <v>0.59253095142000001</v>
      </c>
      <c r="M57" s="92"/>
      <c r="N57" s="92"/>
      <c r="O57" s="92"/>
    </row>
    <row r="58" spans="1:15" ht="12.75" outlineLevel="3" x14ac:dyDescent="0.2">
      <c r="A58" s="60" t="s">
        <v>63</v>
      </c>
      <c r="B58" s="81">
        <v>0.21302975776999999</v>
      </c>
      <c r="C58" s="81">
        <v>0.21808983664000001</v>
      </c>
      <c r="D58" s="81">
        <v>0.21117023895000001</v>
      </c>
      <c r="E58" s="81">
        <v>0.2175702652</v>
      </c>
      <c r="F58" s="81">
        <v>0.22065980102999999</v>
      </c>
      <c r="G58" s="81">
        <v>0.21483020952000001</v>
      </c>
      <c r="H58" s="81">
        <v>0.21877020176</v>
      </c>
      <c r="I58" s="81">
        <v>0.22018015456000001</v>
      </c>
      <c r="J58" s="81">
        <v>0.21762003466999999</v>
      </c>
      <c r="K58" s="81">
        <v>0.21086013683999999</v>
      </c>
      <c r="L58" s="81">
        <v>0.21207999801999999</v>
      </c>
      <c r="M58" s="92"/>
      <c r="N58" s="92"/>
      <c r="O58" s="92"/>
    </row>
    <row r="59" spans="1:15" ht="12.75" outlineLevel="3" x14ac:dyDescent="0.2">
      <c r="A59" s="60" t="s">
        <v>113</v>
      </c>
      <c r="B59" s="81">
        <v>0.99791775268000005</v>
      </c>
      <c r="C59" s="81">
        <v>1.0254899988199999</v>
      </c>
      <c r="D59" s="81">
        <v>0.97847895222000003</v>
      </c>
      <c r="E59" s="81">
        <v>1.0060145148199999</v>
      </c>
      <c r="F59" s="81">
        <v>0.99904856454000002</v>
      </c>
      <c r="G59" s="81">
        <v>0.95477283872999996</v>
      </c>
      <c r="H59" s="81">
        <v>0.92435607156999999</v>
      </c>
      <c r="I59" s="81">
        <v>0.95772718810000002</v>
      </c>
      <c r="J59" s="81">
        <v>0.91129966677999996</v>
      </c>
      <c r="K59" s="81">
        <v>0.89317360383</v>
      </c>
      <c r="L59" s="81">
        <v>0.89048715134</v>
      </c>
      <c r="M59" s="92"/>
      <c r="N59" s="92"/>
      <c r="O59" s="92"/>
    </row>
    <row r="60" spans="1:15" ht="12.75" outlineLevel="3" x14ac:dyDescent="0.2">
      <c r="A60" s="60" t="s">
        <v>30</v>
      </c>
      <c r="B60" s="81">
        <v>5.3056445690000002E-2</v>
      </c>
      <c r="C60" s="81">
        <v>5.5865145970000002E-2</v>
      </c>
      <c r="D60" s="81">
        <v>5.4092645510000002E-2</v>
      </c>
      <c r="E60" s="81">
        <v>5.6292255440000001E-2</v>
      </c>
      <c r="F60" s="81">
        <v>5.7091615319999997E-2</v>
      </c>
      <c r="G60" s="81">
        <v>5.8705559400000003E-2</v>
      </c>
      <c r="H60" s="81">
        <v>6.6287523910000007E-2</v>
      </c>
      <c r="I60" s="81">
        <v>6.936687305E-2</v>
      </c>
      <c r="J60" s="81">
        <v>7.3593925840000005E-2</v>
      </c>
      <c r="K60" s="81">
        <v>7.6176775249999995E-2</v>
      </c>
      <c r="L60" s="81">
        <v>8.2343708909999994E-2</v>
      </c>
      <c r="M60" s="92"/>
      <c r="N60" s="92"/>
      <c r="O60" s="92"/>
    </row>
    <row r="61" spans="1:15" ht="12.75" outlineLevel="3" x14ac:dyDescent="0.2">
      <c r="A61" s="60" t="s">
        <v>99</v>
      </c>
      <c r="B61" s="81">
        <v>0.60585586000000002</v>
      </c>
      <c r="C61" s="81">
        <v>0.60585586000000002</v>
      </c>
      <c r="D61" s="81">
        <v>0.60585586000000002</v>
      </c>
      <c r="E61" s="81">
        <v>0.60585586000000002</v>
      </c>
      <c r="F61" s="81">
        <v>0.60585586000000002</v>
      </c>
      <c r="G61" s="81">
        <v>0.60585586000000002</v>
      </c>
      <c r="H61" s="81">
        <v>0.60585586000000002</v>
      </c>
      <c r="I61" s="81">
        <v>0.60585586000000002</v>
      </c>
      <c r="J61" s="81">
        <v>0.60585586000000002</v>
      </c>
      <c r="K61" s="81">
        <v>0.60585586000000002</v>
      </c>
      <c r="L61" s="81">
        <v>0.60585586000000002</v>
      </c>
      <c r="M61" s="92"/>
      <c r="N61" s="92"/>
      <c r="O61" s="92"/>
    </row>
    <row r="62" spans="1:15" ht="12.75" outlineLevel="3" x14ac:dyDescent="0.2">
      <c r="A62" s="60" t="s">
        <v>90</v>
      </c>
      <c r="B62" s="81">
        <v>2.210838918E-2</v>
      </c>
      <c r="C62" s="81">
        <v>2.2767951169999998E-2</v>
      </c>
      <c r="D62" s="81">
        <v>2.2006450479999998E-2</v>
      </c>
      <c r="E62" s="81">
        <v>2.2669680049999998E-2</v>
      </c>
      <c r="F62" s="81">
        <v>2.2921386750000002E-2</v>
      </c>
      <c r="G62" s="81">
        <v>2.2845121119999999E-2</v>
      </c>
      <c r="H62" s="81">
        <v>2.3252976410000001E-2</v>
      </c>
      <c r="I62" s="81">
        <v>2.3646161370000002E-2</v>
      </c>
      <c r="J62" s="81">
        <v>2.325669423E-2</v>
      </c>
      <c r="K62" s="81">
        <v>2.243269392E-2</v>
      </c>
      <c r="L62" s="81">
        <v>2.2304975540000001E-2</v>
      </c>
      <c r="M62" s="92"/>
      <c r="N62" s="92"/>
      <c r="O62" s="92"/>
    </row>
    <row r="63" spans="1:15" ht="12.75" outlineLevel="3" x14ac:dyDescent="0.2">
      <c r="A63" s="60" t="s">
        <v>192</v>
      </c>
      <c r="B63" s="81">
        <v>4.7255449999999998E-4</v>
      </c>
      <c r="C63" s="81">
        <v>4.7255449999999998E-4</v>
      </c>
      <c r="D63" s="81">
        <v>4.7255449999999998E-4</v>
      </c>
      <c r="E63" s="81">
        <v>4.7255449999999998E-4</v>
      </c>
      <c r="F63" s="81">
        <v>4.7255449999999998E-4</v>
      </c>
      <c r="G63" s="81">
        <v>4.7255449999999998E-4</v>
      </c>
      <c r="H63" s="81">
        <v>4.7255449999999998E-4</v>
      </c>
      <c r="I63" s="81">
        <v>4.7255449999999998E-4</v>
      </c>
      <c r="J63" s="81">
        <v>4.7255449999999998E-4</v>
      </c>
      <c r="K63" s="81">
        <v>4.7255449999999998E-4</v>
      </c>
      <c r="L63" s="81">
        <v>4.7255449999999998E-4</v>
      </c>
      <c r="M63" s="92"/>
      <c r="N63" s="92"/>
      <c r="O63" s="92"/>
    </row>
    <row r="64" spans="1:15" ht="12.75" outlineLevel="3" x14ac:dyDescent="0.2">
      <c r="A64" s="60" t="s">
        <v>218</v>
      </c>
      <c r="B64" s="81">
        <v>0.21302975776999999</v>
      </c>
      <c r="C64" s="81">
        <v>0.21808983664000001</v>
      </c>
      <c r="D64" s="81">
        <v>0.21117023895000001</v>
      </c>
      <c r="E64" s="81">
        <v>0.2175702652</v>
      </c>
      <c r="F64" s="81">
        <v>0.22065980102999999</v>
      </c>
      <c r="G64" s="81">
        <v>0.21483020952000001</v>
      </c>
      <c r="H64" s="81">
        <v>0.21877020176</v>
      </c>
      <c r="I64" s="81">
        <v>0.22018015456000001</v>
      </c>
      <c r="J64" s="81">
        <v>0.21762003466999999</v>
      </c>
      <c r="K64" s="81">
        <v>0.21086013683999999</v>
      </c>
      <c r="L64" s="81">
        <v>0.21207999801999999</v>
      </c>
      <c r="M64" s="92"/>
      <c r="N64" s="92"/>
      <c r="O64" s="92"/>
    </row>
    <row r="65" spans="1:15" ht="12.75" outlineLevel="2" x14ac:dyDescent="0.2">
      <c r="A65" s="156" t="s">
        <v>219</v>
      </c>
      <c r="B65" s="143">
        <f t="shared" ref="B65:L65" si="8">SUM(B$66:B$70)</f>
        <v>1.6511306157100001</v>
      </c>
      <c r="C65" s="143">
        <f t="shared" si="8"/>
        <v>1.6903497896699999</v>
      </c>
      <c r="D65" s="143">
        <f t="shared" si="8"/>
        <v>1.6004108700099999</v>
      </c>
      <c r="E65" s="143">
        <f t="shared" si="8"/>
        <v>1.63603223728</v>
      </c>
      <c r="F65" s="143">
        <f t="shared" si="8"/>
        <v>1.6614847513000002</v>
      </c>
      <c r="G65" s="143">
        <f t="shared" si="8"/>
        <v>1.6104177541999998</v>
      </c>
      <c r="H65" s="143">
        <f t="shared" si="8"/>
        <v>1.6054398927899998</v>
      </c>
      <c r="I65" s="143">
        <f t="shared" si="8"/>
        <v>1.6157867976999998</v>
      </c>
      <c r="J65" s="143">
        <f t="shared" si="8"/>
        <v>1.5657818309499998</v>
      </c>
      <c r="K65" s="143">
        <f t="shared" si="8"/>
        <v>1.5076018900600001</v>
      </c>
      <c r="L65" s="143">
        <f t="shared" si="8"/>
        <v>1.5184578481</v>
      </c>
      <c r="M65" s="92"/>
      <c r="N65" s="92"/>
      <c r="O65" s="92"/>
    </row>
    <row r="66" spans="1:15" ht="12.75" outlineLevel="3" x14ac:dyDescent="0.2">
      <c r="A66" s="60" t="s">
        <v>162</v>
      </c>
      <c r="B66" s="81">
        <v>0.30348476916</v>
      </c>
      <c r="C66" s="81">
        <v>0.3106934187</v>
      </c>
      <c r="D66" s="81">
        <v>0.29622064234000001</v>
      </c>
      <c r="E66" s="81">
        <v>0.29231536162999999</v>
      </c>
      <c r="F66" s="81">
        <v>0.29868686093000002</v>
      </c>
      <c r="G66" s="81">
        <v>0.28362349918000002</v>
      </c>
      <c r="H66" s="81">
        <v>0.28130358377999998</v>
      </c>
      <c r="I66" s="81">
        <v>0.28311655818999998</v>
      </c>
      <c r="J66" s="81">
        <v>0.27481620388</v>
      </c>
      <c r="K66" s="81">
        <v>0.25264006059999999</v>
      </c>
      <c r="L66" s="81">
        <v>0.25623585437000002</v>
      </c>
      <c r="M66" s="92"/>
      <c r="N66" s="92"/>
      <c r="O66" s="92"/>
    </row>
    <row r="67" spans="1:15" ht="12.75" outlineLevel="3" x14ac:dyDescent="0.2">
      <c r="A67" s="60" t="s">
        <v>60</v>
      </c>
      <c r="B67" s="81">
        <v>0.69234671275000004</v>
      </c>
      <c r="C67" s="81">
        <v>0.70879196905999997</v>
      </c>
      <c r="D67" s="81">
        <v>0.68630327658000001</v>
      </c>
      <c r="E67" s="81">
        <v>0.70710336191000001</v>
      </c>
      <c r="F67" s="81">
        <v>0.71714435335000004</v>
      </c>
      <c r="G67" s="81">
        <v>0.69819818094999997</v>
      </c>
      <c r="H67" s="81">
        <v>0.71100315573999995</v>
      </c>
      <c r="I67" s="81">
        <v>0.71558550232999996</v>
      </c>
      <c r="J67" s="81">
        <v>0.70726511269000003</v>
      </c>
      <c r="K67" s="81">
        <v>0.68529544468000003</v>
      </c>
      <c r="L67" s="81">
        <v>0.68925999357000001</v>
      </c>
      <c r="M67" s="92"/>
      <c r="N67" s="92"/>
      <c r="O67" s="92"/>
    </row>
    <row r="68" spans="1:15" ht="12.75" outlineLevel="3" x14ac:dyDescent="0.2">
      <c r="A68" s="60" t="s">
        <v>75</v>
      </c>
      <c r="B68" s="81">
        <v>5.4460209999999998E-5</v>
      </c>
      <c r="C68" s="81">
        <v>5.5753790000000001E-5</v>
      </c>
      <c r="D68" s="81">
        <v>5.3984830000000001E-5</v>
      </c>
      <c r="E68" s="81">
        <v>5.562097E-5</v>
      </c>
      <c r="F68" s="81">
        <v>5.6410799999999999E-5</v>
      </c>
      <c r="G68" s="81">
        <v>5.4920480000000002E-5</v>
      </c>
      <c r="H68" s="81">
        <v>5.5927729999999999E-5</v>
      </c>
      <c r="I68" s="81">
        <v>5.628818E-5</v>
      </c>
      <c r="J68" s="81">
        <v>5.5633690000000002E-5</v>
      </c>
      <c r="K68" s="81">
        <v>5.3905549999999998E-5</v>
      </c>
      <c r="L68" s="81">
        <v>5.42174E-5</v>
      </c>
      <c r="M68" s="92"/>
      <c r="N68" s="92"/>
      <c r="O68" s="92"/>
    </row>
    <row r="69" spans="1:15" ht="12.75" outlineLevel="3" x14ac:dyDescent="0.2">
      <c r="A69" s="60" t="s">
        <v>169</v>
      </c>
      <c r="B69" s="81">
        <v>0</v>
      </c>
      <c r="C69" s="81">
        <v>0</v>
      </c>
      <c r="D69" s="81">
        <v>0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4.0972701600000003E-3</v>
      </c>
      <c r="L69" s="81">
        <v>4.1209735600000004E-3</v>
      </c>
      <c r="M69" s="92"/>
      <c r="N69" s="92"/>
      <c r="O69" s="92"/>
    </row>
    <row r="70" spans="1:15" ht="12.75" outlineLevel="3" x14ac:dyDescent="0.2">
      <c r="A70" s="60" t="s">
        <v>47</v>
      </c>
      <c r="B70" s="81">
        <v>0.65524467359000005</v>
      </c>
      <c r="C70" s="81">
        <v>0.67080864811999996</v>
      </c>
      <c r="D70" s="81">
        <v>0.61783296625999995</v>
      </c>
      <c r="E70" s="81">
        <v>0.63655789276999997</v>
      </c>
      <c r="F70" s="81">
        <v>0.64559712621999998</v>
      </c>
      <c r="G70" s="81">
        <v>0.62854115358999996</v>
      </c>
      <c r="H70" s="81">
        <v>0.61307722553999999</v>
      </c>
      <c r="I70" s="81">
        <v>0.61702844899999998</v>
      </c>
      <c r="J70" s="81">
        <v>0.58364488068999998</v>
      </c>
      <c r="K70" s="81">
        <v>0.56551520906999997</v>
      </c>
      <c r="L70" s="81">
        <v>0.56878680920000002</v>
      </c>
      <c r="M70" s="92"/>
      <c r="N70" s="92"/>
      <c r="O70" s="92"/>
    </row>
    <row r="71" spans="1:15" ht="12.75" outlineLevel="2" x14ac:dyDescent="0.2">
      <c r="A71" s="156" t="s">
        <v>119</v>
      </c>
      <c r="B71" s="143">
        <f t="shared" ref="B71:L71" si="9">SUM(B$72:B$78)</f>
        <v>22.657214774909999</v>
      </c>
      <c r="C71" s="143">
        <f t="shared" si="9"/>
        <v>22.714140662150001</v>
      </c>
      <c r="D71" s="143">
        <f t="shared" si="9"/>
        <v>22.636295188169999</v>
      </c>
      <c r="E71" s="143">
        <f t="shared" si="9"/>
        <v>22.708295483499999</v>
      </c>
      <c r="F71" s="143">
        <f t="shared" si="9"/>
        <v>22.743052761609999</v>
      </c>
      <c r="G71" s="143">
        <f t="shared" si="9"/>
        <v>22.677469857150001</v>
      </c>
      <c r="H71" s="143">
        <f t="shared" si="9"/>
        <v>22.721794769779997</v>
      </c>
      <c r="I71" s="143">
        <f t="shared" si="9"/>
        <v>22.73765673878</v>
      </c>
      <c r="J71" s="143">
        <f t="shared" si="9"/>
        <v>22.708855390090001</v>
      </c>
      <c r="K71" s="143">
        <f t="shared" si="9"/>
        <v>22.63280653943</v>
      </c>
      <c r="L71" s="143">
        <f t="shared" si="9"/>
        <v>22.646529977730001</v>
      </c>
      <c r="M71" s="92"/>
      <c r="N71" s="92"/>
      <c r="O71" s="92"/>
    </row>
    <row r="72" spans="1:15" ht="12.75" outlineLevel="3" x14ac:dyDescent="0.2">
      <c r="A72" s="60" t="s">
        <v>2</v>
      </c>
      <c r="B72" s="81">
        <v>3</v>
      </c>
      <c r="C72" s="81">
        <v>3</v>
      </c>
      <c r="D72" s="81">
        <v>3</v>
      </c>
      <c r="E72" s="81">
        <v>3</v>
      </c>
      <c r="F72" s="81">
        <v>3</v>
      </c>
      <c r="G72" s="81">
        <v>3</v>
      </c>
      <c r="H72" s="81">
        <v>3</v>
      </c>
      <c r="I72" s="81">
        <v>3</v>
      </c>
      <c r="J72" s="81">
        <v>3</v>
      </c>
      <c r="K72" s="81">
        <v>3</v>
      </c>
      <c r="L72" s="81">
        <v>3</v>
      </c>
      <c r="M72" s="92"/>
      <c r="N72" s="92"/>
      <c r="O72" s="92"/>
    </row>
    <row r="73" spans="1:15" ht="12.75" outlineLevel="3" x14ac:dyDescent="0.2">
      <c r="A73" s="60" t="s">
        <v>72</v>
      </c>
      <c r="B73" s="81">
        <v>7.5606299999999997</v>
      </c>
      <c r="C73" s="81">
        <v>7.5606299999999997</v>
      </c>
      <c r="D73" s="81">
        <v>7.5606299999999997</v>
      </c>
      <c r="E73" s="81">
        <v>7.5606299999999997</v>
      </c>
      <c r="F73" s="81">
        <v>7.5606299999999997</v>
      </c>
      <c r="G73" s="81">
        <v>7.5606299999999997</v>
      </c>
      <c r="H73" s="81">
        <v>7.5606299999999997</v>
      </c>
      <c r="I73" s="81">
        <v>7.5606299999999997</v>
      </c>
      <c r="J73" s="81">
        <v>7.5606299999999997</v>
      </c>
      <c r="K73" s="81">
        <v>7.5606299999999997</v>
      </c>
      <c r="L73" s="81">
        <v>7.5606299999999997</v>
      </c>
      <c r="M73" s="92"/>
      <c r="N73" s="92"/>
      <c r="O73" s="92"/>
    </row>
    <row r="74" spans="1:15" ht="12.75" outlineLevel="3" x14ac:dyDescent="0.2">
      <c r="A74" s="60" t="s">
        <v>15</v>
      </c>
      <c r="B74" s="81">
        <v>3</v>
      </c>
      <c r="C74" s="81">
        <v>3</v>
      </c>
      <c r="D74" s="81">
        <v>3</v>
      </c>
      <c r="E74" s="81">
        <v>3</v>
      </c>
      <c r="F74" s="81">
        <v>3</v>
      </c>
      <c r="G74" s="81">
        <v>3</v>
      </c>
      <c r="H74" s="81">
        <v>3</v>
      </c>
      <c r="I74" s="81">
        <v>3</v>
      </c>
      <c r="J74" s="81">
        <v>3</v>
      </c>
      <c r="K74" s="81">
        <v>3</v>
      </c>
      <c r="L74" s="81">
        <v>3</v>
      </c>
      <c r="M74" s="92"/>
      <c r="N74" s="92"/>
      <c r="O74" s="92"/>
    </row>
    <row r="75" spans="1:15" ht="12.75" outlineLevel="3" x14ac:dyDescent="0.2">
      <c r="A75" s="60" t="s">
        <v>152</v>
      </c>
      <c r="B75" s="81">
        <v>2.35</v>
      </c>
      <c r="C75" s="81">
        <v>2.35</v>
      </c>
      <c r="D75" s="81">
        <v>2.35</v>
      </c>
      <c r="E75" s="81">
        <v>2.35</v>
      </c>
      <c r="F75" s="81">
        <v>2.35</v>
      </c>
      <c r="G75" s="81">
        <v>2.35</v>
      </c>
      <c r="H75" s="81">
        <v>2.35</v>
      </c>
      <c r="I75" s="81">
        <v>2.35</v>
      </c>
      <c r="J75" s="81">
        <v>2.35</v>
      </c>
      <c r="K75" s="81">
        <v>2.35</v>
      </c>
      <c r="L75" s="81">
        <v>2.35</v>
      </c>
      <c r="M75" s="92"/>
      <c r="N75" s="92"/>
      <c r="O75" s="92"/>
    </row>
    <row r="76" spans="1:15" ht="12.75" outlineLevel="3" x14ac:dyDescent="0.2">
      <c r="A76" s="60" t="s">
        <v>88</v>
      </c>
      <c r="B76" s="81">
        <v>1.06514878885</v>
      </c>
      <c r="C76" s="81">
        <v>1.0904491831800001</v>
      </c>
      <c r="D76" s="81">
        <v>1.05585119474</v>
      </c>
      <c r="E76" s="81">
        <v>1.087851326</v>
      </c>
      <c r="F76" s="81">
        <v>1.10329900516</v>
      </c>
      <c r="G76" s="81">
        <v>1.07415104762</v>
      </c>
      <c r="H76" s="81">
        <v>1.09385100879</v>
      </c>
      <c r="I76" s="81">
        <v>1.10090077279</v>
      </c>
      <c r="J76" s="81">
        <v>1.08810017337</v>
      </c>
      <c r="K76" s="81">
        <v>1.05430068419</v>
      </c>
      <c r="L76" s="81">
        <v>1.0603999901000001</v>
      </c>
      <c r="M76" s="92"/>
      <c r="N76" s="92"/>
      <c r="O76" s="92"/>
    </row>
    <row r="77" spans="1:15" ht="12.75" outlineLevel="3" x14ac:dyDescent="0.2">
      <c r="A77" s="60" t="s">
        <v>93</v>
      </c>
      <c r="B77" s="81">
        <v>3.9314359860599999</v>
      </c>
      <c r="C77" s="81">
        <v>3.9630614789699998</v>
      </c>
      <c r="D77" s="81">
        <v>3.91981399343</v>
      </c>
      <c r="E77" s="81">
        <v>3.9598141574999999</v>
      </c>
      <c r="F77" s="81">
        <v>3.9791237564499999</v>
      </c>
      <c r="G77" s="81">
        <v>3.9426888095299999</v>
      </c>
      <c r="H77" s="81">
        <v>3.9673137609900002</v>
      </c>
      <c r="I77" s="81">
        <v>3.9761259659900001</v>
      </c>
      <c r="J77" s="81">
        <v>3.9601252167199998</v>
      </c>
      <c r="K77" s="81">
        <v>3.9178758552400001</v>
      </c>
      <c r="L77" s="81">
        <v>3.9254999876299999</v>
      </c>
      <c r="M77" s="92"/>
      <c r="N77" s="92"/>
      <c r="O77" s="92"/>
    </row>
    <row r="78" spans="1:15" ht="12.75" outlineLevel="3" x14ac:dyDescent="0.2">
      <c r="A78" s="60" t="s">
        <v>28</v>
      </c>
      <c r="B78" s="81">
        <v>1.75</v>
      </c>
      <c r="C78" s="81">
        <v>1.75</v>
      </c>
      <c r="D78" s="81">
        <v>1.75</v>
      </c>
      <c r="E78" s="81">
        <v>1.75</v>
      </c>
      <c r="F78" s="81">
        <v>1.75</v>
      </c>
      <c r="G78" s="81">
        <v>1.75</v>
      </c>
      <c r="H78" s="81">
        <v>1.75</v>
      </c>
      <c r="I78" s="81">
        <v>1.75</v>
      </c>
      <c r="J78" s="81">
        <v>1.75</v>
      </c>
      <c r="K78" s="81">
        <v>1.75</v>
      </c>
      <c r="L78" s="81">
        <v>1.75</v>
      </c>
      <c r="M78" s="92"/>
      <c r="N78" s="92"/>
      <c r="O78" s="92"/>
    </row>
    <row r="79" spans="1:15" ht="12.75" outlineLevel="2" x14ac:dyDescent="0.2">
      <c r="A79" s="156" t="s">
        <v>220</v>
      </c>
      <c r="B79" s="143">
        <f t="shared" ref="B79:L79" si="10">SUM(B$80:B$80)</f>
        <v>4.2004354421199999</v>
      </c>
      <c r="C79" s="143">
        <f t="shared" si="10"/>
        <v>4.2560631626400003</v>
      </c>
      <c r="D79" s="143">
        <f t="shared" si="10"/>
        <v>4.1939386625099999</v>
      </c>
      <c r="E79" s="143">
        <f t="shared" si="10"/>
        <v>4.2458433338099999</v>
      </c>
      <c r="F79" s="143">
        <f t="shared" si="10"/>
        <v>4.2514538868400003</v>
      </c>
      <c r="G79" s="143">
        <f t="shared" si="10"/>
        <v>4.1897687023700003</v>
      </c>
      <c r="H79" s="143">
        <f t="shared" si="10"/>
        <v>4.1980052238000001</v>
      </c>
      <c r="I79" s="143">
        <f t="shared" si="10"/>
        <v>4.2386019616199997</v>
      </c>
      <c r="J79" s="143">
        <f t="shared" si="10"/>
        <v>4.1975864498000002</v>
      </c>
      <c r="K79" s="143">
        <f t="shared" si="10"/>
        <v>4.1503541465999998</v>
      </c>
      <c r="L79" s="143">
        <f t="shared" si="10"/>
        <v>4.1477034465699996</v>
      </c>
      <c r="M79" s="92"/>
      <c r="N79" s="92"/>
      <c r="O79" s="92"/>
    </row>
    <row r="80" spans="1:15" ht="12.75" outlineLevel="3" x14ac:dyDescent="0.2">
      <c r="A80" s="60" t="s">
        <v>43</v>
      </c>
      <c r="B80" s="81">
        <v>4.2004354421199999</v>
      </c>
      <c r="C80" s="81">
        <v>4.2560631626400003</v>
      </c>
      <c r="D80" s="81">
        <v>4.1939386625099999</v>
      </c>
      <c r="E80" s="81">
        <v>4.2458433338099999</v>
      </c>
      <c r="F80" s="81">
        <v>4.2514538868400003</v>
      </c>
      <c r="G80" s="81">
        <v>4.1897687023700003</v>
      </c>
      <c r="H80" s="81">
        <v>4.1980052238000001</v>
      </c>
      <c r="I80" s="81">
        <v>4.2386019616199997</v>
      </c>
      <c r="J80" s="81">
        <v>4.1975864498000002</v>
      </c>
      <c r="K80" s="81">
        <v>4.1503541465999998</v>
      </c>
      <c r="L80" s="81">
        <v>4.1477034465699996</v>
      </c>
      <c r="M80" s="92"/>
      <c r="N80" s="92"/>
      <c r="O80" s="92"/>
    </row>
    <row r="81" spans="1:15" ht="15" x14ac:dyDescent="0.25">
      <c r="A81" s="237" t="s">
        <v>55</v>
      </c>
      <c r="B81" s="139">
        <f t="shared" ref="B81:L81" si="11">B$82+B$99</f>
        <v>9.8531643517399985</v>
      </c>
      <c r="C81" s="139">
        <f t="shared" si="11"/>
        <v>10.26003528933</v>
      </c>
      <c r="D81" s="139">
        <f t="shared" si="11"/>
        <v>9.8947977586799993</v>
      </c>
      <c r="E81" s="139">
        <f t="shared" si="11"/>
        <v>9.3361189582000002</v>
      </c>
      <c r="F81" s="139">
        <f t="shared" si="11"/>
        <v>9.2560709855999992</v>
      </c>
      <c r="G81" s="139">
        <f t="shared" si="11"/>
        <v>9.1990128267000006</v>
      </c>
      <c r="H81" s="139">
        <f t="shared" si="11"/>
        <v>9.2395979532000005</v>
      </c>
      <c r="I81" s="139">
        <f t="shared" si="11"/>
        <v>9.2840686362999989</v>
      </c>
      <c r="J81" s="139">
        <f t="shared" si="11"/>
        <v>9.3616363839600005</v>
      </c>
      <c r="K81" s="139">
        <f t="shared" si="11"/>
        <v>8.9194082692599999</v>
      </c>
      <c r="L81" s="139">
        <f t="shared" si="11"/>
        <v>8.8022217268999992</v>
      </c>
      <c r="M81" s="92"/>
      <c r="N81" s="92"/>
      <c r="O81" s="92"/>
    </row>
    <row r="82" spans="1:15" ht="15" outlineLevel="1" x14ac:dyDescent="0.25">
      <c r="A82" s="134" t="s">
        <v>35</v>
      </c>
      <c r="B82" s="91">
        <f t="shared" ref="B82:L82" si="12">B$83+B$89+B$97</f>
        <v>1.9743148852600001</v>
      </c>
      <c r="C82" s="91">
        <f t="shared" si="12"/>
        <v>1.96858107561</v>
      </c>
      <c r="D82" s="91">
        <f t="shared" si="12"/>
        <v>1.9536120649199997</v>
      </c>
      <c r="E82" s="91">
        <f t="shared" si="12"/>
        <v>1.89561799146</v>
      </c>
      <c r="F82" s="91">
        <f t="shared" si="12"/>
        <v>1.88192627426</v>
      </c>
      <c r="G82" s="91">
        <f t="shared" si="12"/>
        <v>1.9045594697800001</v>
      </c>
      <c r="H82" s="91">
        <f t="shared" si="12"/>
        <v>1.9484010624299999</v>
      </c>
      <c r="I82" s="91">
        <f t="shared" si="12"/>
        <v>1.9320921176299999</v>
      </c>
      <c r="J82" s="91">
        <f t="shared" si="12"/>
        <v>1.9536059937800001</v>
      </c>
      <c r="K82" s="91">
        <f t="shared" si="12"/>
        <v>1.9509555704400001</v>
      </c>
      <c r="L82" s="91">
        <f t="shared" si="12"/>
        <v>1.9041744171000001</v>
      </c>
      <c r="M82" s="92"/>
      <c r="N82" s="92"/>
      <c r="O82" s="92"/>
    </row>
    <row r="83" spans="1:15" ht="12.75" outlineLevel="2" x14ac:dyDescent="0.2">
      <c r="A83" s="156" t="s">
        <v>221</v>
      </c>
      <c r="B83" s="143">
        <f t="shared" ref="B83:L83" si="13">SUM(B$84:B$88)</f>
        <v>0.32397785532000001</v>
      </c>
      <c r="C83" s="143">
        <f t="shared" si="13"/>
        <v>0.32397785532000001</v>
      </c>
      <c r="D83" s="143">
        <f t="shared" si="13"/>
        <v>0.32397785532000001</v>
      </c>
      <c r="E83" s="143">
        <f t="shared" si="13"/>
        <v>0.32397785532000001</v>
      </c>
      <c r="F83" s="143">
        <f t="shared" si="13"/>
        <v>0.32397785532000001</v>
      </c>
      <c r="G83" s="143">
        <f t="shared" si="13"/>
        <v>0.32397785532000001</v>
      </c>
      <c r="H83" s="143">
        <f t="shared" si="13"/>
        <v>0.32397785532000001</v>
      </c>
      <c r="I83" s="143">
        <f t="shared" si="13"/>
        <v>0.24542945586999998</v>
      </c>
      <c r="J83" s="143">
        <f t="shared" si="13"/>
        <v>0.24542945586999998</v>
      </c>
      <c r="K83" s="143">
        <f t="shared" si="13"/>
        <v>0.24542945586999998</v>
      </c>
      <c r="L83" s="143">
        <f t="shared" si="13"/>
        <v>0.24679745584999999</v>
      </c>
      <c r="M83" s="92"/>
      <c r="N83" s="92"/>
      <c r="O83" s="92"/>
    </row>
    <row r="84" spans="1:15" ht="12.75" outlineLevel="3" x14ac:dyDescent="0.2">
      <c r="A84" s="60" t="s">
        <v>223</v>
      </c>
      <c r="B84" s="81">
        <v>9.5026880990000007E-2</v>
      </c>
      <c r="C84" s="81">
        <v>9.5026880990000007E-2</v>
      </c>
      <c r="D84" s="81">
        <v>9.5026880990000007E-2</v>
      </c>
      <c r="E84" s="81">
        <v>9.5026880990000007E-2</v>
      </c>
      <c r="F84" s="81">
        <v>9.5026880990000007E-2</v>
      </c>
      <c r="G84" s="81">
        <v>9.5026880990000007E-2</v>
      </c>
      <c r="H84" s="81">
        <v>9.5026880990000007E-2</v>
      </c>
      <c r="I84" s="81">
        <v>9.5026880990000007E-2</v>
      </c>
      <c r="J84" s="81">
        <v>9.5026880990000007E-2</v>
      </c>
      <c r="K84" s="81">
        <v>9.5026880990000007E-2</v>
      </c>
      <c r="L84" s="81">
        <v>9.5556551599999998E-2</v>
      </c>
      <c r="M84" s="92"/>
      <c r="N84" s="92"/>
      <c r="O84" s="92"/>
    </row>
    <row r="85" spans="1:15" ht="12.75" outlineLevel="3" x14ac:dyDescent="0.2">
      <c r="A85" s="60" t="s">
        <v>172</v>
      </c>
      <c r="B85" s="81">
        <v>7.854839945E-2</v>
      </c>
      <c r="C85" s="81">
        <v>7.854839945E-2</v>
      </c>
      <c r="D85" s="81">
        <v>7.854839945E-2</v>
      </c>
      <c r="E85" s="81">
        <v>7.854839945E-2</v>
      </c>
      <c r="F85" s="81">
        <v>7.854839945E-2</v>
      </c>
      <c r="G85" s="81">
        <v>7.854839945E-2</v>
      </c>
      <c r="H85" s="81">
        <v>7.854839945E-2</v>
      </c>
      <c r="I85" s="81">
        <v>0</v>
      </c>
      <c r="J85" s="81">
        <v>0</v>
      </c>
      <c r="K85" s="81">
        <v>0</v>
      </c>
      <c r="L85" s="81">
        <v>0</v>
      </c>
      <c r="M85" s="92"/>
      <c r="N85" s="92"/>
      <c r="O85" s="92"/>
    </row>
    <row r="86" spans="1:15" ht="12.75" outlineLevel="3" x14ac:dyDescent="0.2">
      <c r="A86" s="60" t="s">
        <v>87</v>
      </c>
      <c r="B86" s="81">
        <v>9.5710527609999999E-2</v>
      </c>
      <c r="C86" s="81">
        <v>9.5710527609999999E-2</v>
      </c>
      <c r="D86" s="81">
        <v>9.5710527609999999E-2</v>
      </c>
      <c r="E86" s="81">
        <v>9.5710527609999999E-2</v>
      </c>
      <c r="F86" s="81">
        <v>9.5710527609999999E-2</v>
      </c>
      <c r="G86" s="81">
        <v>9.5710527609999999E-2</v>
      </c>
      <c r="H86" s="81">
        <v>9.5710527609999999E-2</v>
      </c>
      <c r="I86" s="81">
        <v>9.5710527609999999E-2</v>
      </c>
      <c r="J86" s="81">
        <v>9.5710527609999999E-2</v>
      </c>
      <c r="K86" s="81">
        <v>9.5710527609999999E-2</v>
      </c>
      <c r="L86" s="81">
        <v>9.6244008810000004E-2</v>
      </c>
      <c r="M86" s="92"/>
      <c r="N86" s="92"/>
      <c r="O86" s="92"/>
    </row>
    <row r="87" spans="1:15" ht="12.75" outlineLevel="3" x14ac:dyDescent="0.2">
      <c r="A87" s="60" t="s">
        <v>16</v>
      </c>
      <c r="B87" s="81">
        <v>5.4691730059999999E-2</v>
      </c>
      <c r="C87" s="81">
        <v>5.4691730059999999E-2</v>
      </c>
      <c r="D87" s="81">
        <v>5.4691730059999999E-2</v>
      </c>
      <c r="E87" s="81">
        <v>5.4691730059999999E-2</v>
      </c>
      <c r="F87" s="81">
        <v>5.4691730059999999E-2</v>
      </c>
      <c r="G87" s="81">
        <v>5.4691730059999999E-2</v>
      </c>
      <c r="H87" s="81">
        <v>5.4691730059999999E-2</v>
      </c>
      <c r="I87" s="81">
        <v>5.4691730059999999E-2</v>
      </c>
      <c r="J87" s="81">
        <v>5.4691730059999999E-2</v>
      </c>
      <c r="K87" s="81">
        <v>5.4691730059999999E-2</v>
      </c>
      <c r="L87" s="81">
        <v>5.4996576460000002E-2</v>
      </c>
      <c r="M87" s="92"/>
      <c r="N87" s="92"/>
      <c r="O87" s="92"/>
    </row>
    <row r="88" spans="1:15" ht="12.75" outlineLevel="3" x14ac:dyDescent="0.2">
      <c r="A88" s="60" t="s">
        <v>120</v>
      </c>
      <c r="B88" s="81">
        <v>3.1721000000000002E-7</v>
      </c>
      <c r="C88" s="81">
        <v>3.1721000000000002E-7</v>
      </c>
      <c r="D88" s="81">
        <v>3.1721000000000002E-7</v>
      </c>
      <c r="E88" s="81">
        <v>3.1721000000000002E-7</v>
      </c>
      <c r="F88" s="81">
        <v>3.1721000000000002E-7</v>
      </c>
      <c r="G88" s="81">
        <v>3.1721000000000002E-7</v>
      </c>
      <c r="H88" s="81">
        <v>3.1721000000000002E-7</v>
      </c>
      <c r="I88" s="81">
        <v>3.1721000000000002E-7</v>
      </c>
      <c r="J88" s="81">
        <v>3.1721000000000002E-7</v>
      </c>
      <c r="K88" s="81">
        <v>3.1721000000000002E-7</v>
      </c>
      <c r="L88" s="81">
        <v>3.1898000000000001E-7</v>
      </c>
      <c r="M88" s="92"/>
      <c r="N88" s="92"/>
      <c r="O88" s="92"/>
    </row>
    <row r="89" spans="1:15" ht="12.75" outlineLevel="2" x14ac:dyDescent="0.2">
      <c r="A89" s="156" t="s">
        <v>215</v>
      </c>
      <c r="B89" s="143">
        <f t="shared" ref="B89:L89" si="14">SUM(B$90:B$96)</f>
        <v>1.65031092421</v>
      </c>
      <c r="C89" s="143">
        <f t="shared" si="14"/>
        <v>1.6445771145600001</v>
      </c>
      <c r="D89" s="143">
        <f t="shared" si="14"/>
        <v>1.6296081038699999</v>
      </c>
      <c r="E89" s="143">
        <f t="shared" si="14"/>
        <v>1.5716140304100001</v>
      </c>
      <c r="F89" s="143">
        <f t="shared" si="14"/>
        <v>1.5579223132100002</v>
      </c>
      <c r="G89" s="143">
        <f t="shared" si="14"/>
        <v>1.5805555087300001</v>
      </c>
      <c r="H89" s="143">
        <f t="shared" si="14"/>
        <v>1.62439710138</v>
      </c>
      <c r="I89" s="143">
        <f t="shared" si="14"/>
        <v>1.6866365560299998</v>
      </c>
      <c r="J89" s="143">
        <f t="shared" si="14"/>
        <v>1.7081504321800001</v>
      </c>
      <c r="K89" s="143">
        <f t="shared" si="14"/>
        <v>1.7055000088400001</v>
      </c>
      <c r="L89" s="143">
        <f t="shared" si="14"/>
        <v>1.6573507100100002</v>
      </c>
      <c r="M89" s="92"/>
      <c r="N89" s="92"/>
      <c r="O89" s="92"/>
    </row>
    <row r="90" spans="1:15" ht="12.75" outlineLevel="3" x14ac:dyDescent="0.2">
      <c r="A90" s="60" t="s">
        <v>19</v>
      </c>
      <c r="B90" s="81">
        <v>0.11713829667</v>
      </c>
      <c r="C90" s="81">
        <v>0.1149432017</v>
      </c>
      <c r="D90" s="81">
        <v>0.11285293067</v>
      </c>
      <c r="E90" s="81">
        <v>0.11076265965</v>
      </c>
      <c r="F90" s="81">
        <v>0.10971395552</v>
      </c>
      <c r="G90" s="81">
        <v>0.10875122666000001</v>
      </c>
      <c r="H90" s="81">
        <v>0.10778849780999999</v>
      </c>
      <c r="I90" s="81">
        <v>0.10674646761000001</v>
      </c>
      <c r="J90" s="81">
        <v>0.10578373874999999</v>
      </c>
      <c r="K90" s="81">
        <v>0.10343212102</v>
      </c>
      <c r="L90" s="81">
        <v>0.10130096095</v>
      </c>
      <c r="M90" s="92"/>
      <c r="N90" s="92"/>
      <c r="O90" s="92"/>
    </row>
    <row r="91" spans="1:15" ht="12.75" outlineLevel="3" x14ac:dyDescent="0.2">
      <c r="A91" s="60" t="s">
        <v>1</v>
      </c>
      <c r="B91" s="81">
        <v>1.2999999999999999E-2</v>
      </c>
      <c r="C91" s="81">
        <v>1.2999999999999999E-2</v>
      </c>
      <c r="D91" s="81">
        <v>1.2999999999999999E-2</v>
      </c>
      <c r="E91" s="81">
        <v>1.2999999999999999E-2</v>
      </c>
      <c r="F91" s="81">
        <v>1.2999999999999999E-2</v>
      </c>
      <c r="G91" s="81">
        <v>1.2999999999999999E-2</v>
      </c>
      <c r="H91" s="81">
        <v>1.2999999999999999E-2</v>
      </c>
      <c r="I91" s="81">
        <v>1.2999999999999999E-2</v>
      </c>
      <c r="J91" s="81">
        <v>1.2999999999999999E-2</v>
      </c>
      <c r="K91" s="81">
        <v>1.263888889E-2</v>
      </c>
      <c r="L91" s="81">
        <v>1.227777778E-2</v>
      </c>
      <c r="M91" s="92"/>
      <c r="N91" s="92"/>
      <c r="O91" s="92"/>
    </row>
    <row r="92" spans="1:15" ht="12.75" outlineLevel="3" x14ac:dyDescent="0.2">
      <c r="A92" s="60" t="s">
        <v>194</v>
      </c>
      <c r="B92" s="81">
        <v>0.01</v>
      </c>
      <c r="C92" s="81">
        <v>0.01</v>
      </c>
      <c r="D92" s="81">
        <v>0.01</v>
      </c>
      <c r="E92" s="81">
        <v>0.01</v>
      </c>
      <c r="F92" s="81">
        <v>0.01</v>
      </c>
      <c r="G92" s="81">
        <v>0.01</v>
      </c>
      <c r="H92" s="81">
        <v>0.01</v>
      </c>
      <c r="I92" s="81">
        <v>0.01</v>
      </c>
      <c r="J92" s="81">
        <v>0.01</v>
      </c>
      <c r="K92" s="81">
        <v>9.72222222E-3</v>
      </c>
      <c r="L92" s="81">
        <v>9.4444444399999997E-3</v>
      </c>
      <c r="M92" s="92"/>
      <c r="N92" s="92"/>
      <c r="O92" s="92"/>
    </row>
    <row r="93" spans="1:15" ht="12.75" outlineLevel="3" x14ac:dyDescent="0.2">
      <c r="A93" s="60" t="s">
        <v>159</v>
      </c>
      <c r="B93" s="81">
        <v>1.4E-2</v>
      </c>
      <c r="C93" s="81">
        <v>1.4E-2</v>
      </c>
      <c r="D93" s="81">
        <v>1.4E-2</v>
      </c>
      <c r="E93" s="81">
        <v>1.4E-2</v>
      </c>
      <c r="F93" s="81">
        <v>1.4E-2</v>
      </c>
      <c r="G93" s="81">
        <v>1.4E-2</v>
      </c>
      <c r="H93" s="81">
        <v>1.4E-2</v>
      </c>
      <c r="I93" s="81">
        <v>1.4E-2</v>
      </c>
      <c r="J93" s="81">
        <v>1.4E-2</v>
      </c>
      <c r="K93" s="81">
        <v>1.3611111110000001E-2</v>
      </c>
      <c r="L93" s="81">
        <v>1.322222222E-2</v>
      </c>
      <c r="M93" s="92"/>
      <c r="N93" s="92"/>
      <c r="O93" s="92"/>
    </row>
    <row r="94" spans="1:15" ht="12.75" outlineLevel="3" x14ac:dyDescent="0.2">
      <c r="A94" s="60" t="s">
        <v>146</v>
      </c>
      <c r="B94" s="81">
        <v>0.381145081</v>
      </c>
      <c r="C94" s="81">
        <v>0.37938713253</v>
      </c>
      <c r="D94" s="81">
        <v>0.37865465399999998</v>
      </c>
      <c r="E94" s="81">
        <v>0.37792217547000001</v>
      </c>
      <c r="F94" s="81">
        <v>0.37616422701000002</v>
      </c>
      <c r="G94" s="81">
        <v>0.37543174848999999</v>
      </c>
      <c r="H94" s="81">
        <v>0.37469926996000003</v>
      </c>
      <c r="I94" s="81">
        <v>0.37294132148999998</v>
      </c>
      <c r="J94" s="81">
        <v>0.37220884296000001</v>
      </c>
      <c r="K94" s="81">
        <v>0.36707735084999998</v>
      </c>
      <c r="L94" s="81">
        <v>0.36417340564</v>
      </c>
      <c r="M94" s="92"/>
      <c r="N94" s="92"/>
      <c r="O94" s="92"/>
    </row>
    <row r="95" spans="1:15" ht="12.75" outlineLevel="3" x14ac:dyDescent="0.2">
      <c r="A95" s="60" t="s">
        <v>181</v>
      </c>
      <c r="B95" s="81">
        <v>0.33856009715000002</v>
      </c>
      <c r="C95" s="81">
        <v>0.33807393645</v>
      </c>
      <c r="D95" s="81">
        <v>0.33687392613</v>
      </c>
      <c r="E95" s="81">
        <v>0.33646017619000002</v>
      </c>
      <c r="F95" s="81">
        <v>0.33586752734000003</v>
      </c>
      <c r="G95" s="81">
        <v>0.33479288885000003</v>
      </c>
      <c r="H95" s="81">
        <v>0.33424619866999999</v>
      </c>
      <c r="I95" s="81">
        <v>0.33153712773999999</v>
      </c>
      <c r="J95" s="81">
        <v>0.33063778800999999</v>
      </c>
      <c r="K95" s="81">
        <v>0.32499250810000002</v>
      </c>
      <c r="L95" s="81">
        <v>0.32056465560000003</v>
      </c>
      <c r="M95" s="92"/>
      <c r="N95" s="92"/>
      <c r="O95" s="92"/>
    </row>
    <row r="96" spans="1:15" ht="12.75" outlineLevel="3" x14ac:dyDescent="0.2">
      <c r="A96" s="60" t="s">
        <v>116</v>
      </c>
      <c r="B96" s="81">
        <v>0.77646744939000001</v>
      </c>
      <c r="C96" s="81">
        <v>0.77517284387999996</v>
      </c>
      <c r="D96" s="81">
        <v>0.76422659306999996</v>
      </c>
      <c r="E96" s="81">
        <v>0.70946901910000004</v>
      </c>
      <c r="F96" s="81">
        <v>0.69917660333999998</v>
      </c>
      <c r="G96" s="81">
        <v>0.72457964473000003</v>
      </c>
      <c r="H96" s="81">
        <v>0.77066313494000005</v>
      </c>
      <c r="I96" s="81">
        <v>0.83841163918999995</v>
      </c>
      <c r="J96" s="81">
        <v>0.86252006246000001</v>
      </c>
      <c r="K96" s="81">
        <v>0.87402580664999996</v>
      </c>
      <c r="L96" s="81">
        <v>0.83636724338000001</v>
      </c>
      <c r="M96" s="92"/>
      <c r="N96" s="92"/>
      <c r="O96" s="92"/>
    </row>
    <row r="97" spans="1:15" ht="12.75" outlineLevel="2" x14ac:dyDescent="0.2">
      <c r="A97" s="156" t="s">
        <v>220</v>
      </c>
      <c r="B97" s="143">
        <f t="shared" ref="B97:L97" si="15">SUM(B$98:B$98)</f>
        <v>2.6105729999999998E-5</v>
      </c>
      <c r="C97" s="143">
        <f t="shared" si="15"/>
        <v>2.6105729999999998E-5</v>
      </c>
      <c r="D97" s="143">
        <f t="shared" si="15"/>
        <v>2.6105729999999998E-5</v>
      </c>
      <c r="E97" s="143">
        <f t="shared" si="15"/>
        <v>2.6105729999999998E-5</v>
      </c>
      <c r="F97" s="143">
        <f t="shared" si="15"/>
        <v>2.6105729999999998E-5</v>
      </c>
      <c r="G97" s="143">
        <f t="shared" si="15"/>
        <v>2.6105729999999998E-5</v>
      </c>
      <c r="H97" s="143">
        <f t="shared" si="15"/>
        <v>2.6105729999999998E-5</v>
      </c>
      <c r="I97" s="143">
        <f t="shared" si="15"/>
        <v>2.6105729999999998E-5</v>
      </c>
      <c r="J97" s="143">
        <f t="shared" si="15"/>
        <v>2.6105729999999998E-5</v>
      </c>
      <c r="K97" s="143">
        <f t="shared" si="15"/>
        <v>2.6105729999999998E-5</v>
      </c>
      <c r="L97" s="143">
        <f t="shared" si="15"/>
        <v>2.625124E-5</v>
      </c>
      <c r="M97" s="92"/>
      <c r="N97" s="92"/>
      <c r="O97" s="92"/>
    </row>
    <row r="98" spans="1:15" ht="12.75" outlineLevel="3" x14ac:dyDescent="0.2">
      <c r="A98" s="60" t="s">
        <v>48</v>
      </c>
      <c r="B98" s="81">
        <v>2.6105729999999998E-5</v>
      </c>
      <c r="C98" s="81">
        <v>2.6105729999999998E-5</v>
      </c>
      <c r="D98" s="81">
        <v>2.6105729999999998E-5</v>
      </c>
      <c r="E98" s="81">
        <v>2.6105729999999998E-5</v>
      </c>
      <c r="F98" s="81">
        <v>2.6105729999999998E-5</v>
      </c>
      <c r="G98" s="81">
        <v>2.6105729999999998E-5</v>
      </c>
      <c r="H98" s="81">
        <v>2.6105729999999998E-5</v>
      </c>
      <c r="I98" s="81">
        <v>2.6105729999999998E-5</v>
      </c>
      <c r="J98" s="81">
        <v>2.6105729999999998E-5</v>
      </c>
      <c r="K98" s="81">
        <v>2.6105729999999998E-5</v>
      </c>
      <c r="L98" s="81">
        <v>2.625124E-5</v>
      </c>
      <c r="M98" s="92"/>
      <c r="N98" s="92"/>
      <c r="O98" s="92"/>
    </row>
    <row r="99" spans="1:15" ht="15" outlineLevel="1" x14ac:dyDescent="0.25">
      <c r="A99" s="134" t="s">
        <v>170</v>
      </c>
      <c r="B99" s="91">
        <f t="shared" ref="B99:L99" si="16">B$100+B$107+B$109+B$113+B$116</f>
        <v>7.8788494664799993</v>
      </c>
      <c r="C99" s="91">
        <f t="shared" si="16"/>
        <v>8.2914542137199998</v>
      </c>
      <c r="D99" s="91">
        <f t="shared" si="16"/>
        <v>7.9411856937600005</v>
      </c>
      <c r="E99" s="91">
        <f t="shared" si="16"/>
        <v>7.4405009667400011</v>
      </c>
      <c r="F99" s="91">
        <f t="shared" si="16"/>
        <v>7.3741447113399996</v>
      </c>
      <c r="G99" s="91">
        <f t="shared" si="16"/>
        <v>7.2944533569200001</v>
      </c>
      <c r="H99" s="91">
        <f t="shared" si="16"/>
        <v>7.2911968907700002</v>
      </c>
      <c r="I99" s="91">
        <f t="shared" si="16"/>
        <v>7.351976518669999</v>
      </c>
      <c r="J99" s="91">
        <f t="shared" si="16"/>
        <v>7.4080303901800004</v>
      </c>
      <c r="K99" s="91">
        <f t="shared" si="16"/>
        <v>6.9684526988199993</v>
      </c>
      <c r="L99" s="91">
        <f t="shared" si="16"/>
        <v>6.898047309799999</v>
      </c>
      <c r="M99" s="92"/>
      <c r="N99" s="92"/>
      <c r="O99" s="92"/>
    </row>
    <row r="100" spans="1:15" ht="12.75" outlineLevel="2" x14ac:dyDescent="0.2">
      <c r="A100" s="156" t="s">
        <v>216</v>
      </c>
      <c r="B100" s="143">
        <f t="shared" ref="B100:L100" si="17">SUM(B$101:B$106)</f>
        <v>5.2263204243599999</v>
      </c>
      <c r="C100" s="143">
        <f t="shared" si="17"/>
        <v>5.6373567235199999</v>
      </c>
      <c r="D100" s="143">
        <f t="shared" si="17"/>
        <v>5.2925531802499997</v>
      </c>
      <c r="E100" s="143">
        <f t="shared" si="17"/>
        <v>4.7960805746300004</v>
      </c>
      <c r="F100" s="143">
        <f t="shared" si="17"/>
        <v>4.7232471344600002</v>
      </c>
      <c r="G100" s="143">
        <f t="shared" si="17"/>
        <v>4.6451475106199993</v>
      </c>
      <c r="H100" s="143">
        <f t="shared" si="17"/>
        <v>4.6275725587599998</v>
      </c>
      <c r="I100" s="143">
        <f t="shared" si="17"/>
        <v>4.6827559066699997</v>
      </c>
      <c r="J100" s="143">
        <f t="shared" si="17"/>
        <v>4.7320577541300004</v>
      </c>
      <c r="K100" s="143">
        <f t="shared" si="17"/>
        <v>4.2943592630599996</v>
      </c>
      <c r="L100" s="143">
        <f t="shared" si="17"/>
        <v>4.2194202779599994</v>
      </c>
      <c r="M100" s="92"/>
      <c r="N100" s="92"/>
      <c r="O100" s="92"/>
    </row>
    <row r="101" spans="1:15" ht="12.75" outlineLevel="3" x14ac:dyDescent="0.2">
      <c r="A101" s="60" t="s">
        <v>80</v>
      </c>
      <c r="B101" s="81">
        <v>1.5544800000000001E-4</v>
      </c>
      <c r="C101" s="81">
        <v>1.5544800000000001E-4</v>
      </c>
      <c r="D101" s="81">
        <v>1.5544800000000001E-4</v>
      </c>
      <c r="E101" s="81">
        <v>1.5544800000000001E-4</v>
      </c>
      <c r="F101" s="81">
        <v>1.5544800000000001E-4</v>
      </c>
      <c r="G101" s="81">
        <v>1.5544800000000001E-4</v>
      </c>
      <c r="H101" s="81">
        <v>1.5544800000000001E-4</v>
      </c>
      <c r="I101" s="81">
        <v>1.5544800000000001E-4</v>
      </c>
      <c r="J101" s="81">
        <v>1.5544800000000001E-4</v>
      </c>
      <c r="K101" s="81">
        <v>1.5544800000000001E-4</v>
      </c>
      <c r="L101" s="81">
        <v>1.5544800000000001E-4</v>
      </c>
      <c r="M101" s="92"/>
      <c r="N101" s="92"/>
      <c r="O101" s="92"/>
    </row>
    <row r="102" spans="1:15" ht="12.75" outlineLevel="3" x14ac:dyDescent="0.2">
      <c r="A102" s="60" t="s">
        <v>102</v>
      </c>
      <c r="B102" s="81">
        <v>0.60312254666999998</v>
      </c>
      <c r="C102" s="81">
        <v>0.93502933142</v>
      </c>
      <c r="D102" s="81">
        <v>0.79011266136000002</v>
      </c>
      <c r="E102" s="81">
        <v>0.67013528335000005</v>
      </c>
      <c r="F102" s="81">
        <v>0.67965132161999997</v>
      </c>
      <c r="G102" s="81">
        <v>0.66169567426999998</v>
      </c>
      <c r="H102" s="81">
        <v>0.77942427603999997</v>
      </c>
      <c r="I102" s="81">
        <v>0.80491122676000004</v>
      </c>
      <c r="J102" s="81">
        <v>1.00588110713</v>
      </c>
      <c r="K102" s="81">
        <v>1.0371338542899999</v>
      </c>
      <c r="L102" s="81">
        <v>1.05218797125</v>
      </c>
      <c r="M102" s="92"/>
      <c r="N102" s="92"/>
      <c r="O102" s="92"/>
    </row>
    <row r="103" spans="1:15" ht="12.75" outlineLevel="3" x14ac:dyDescent="0.2">
      <c r="A103" s="60" t="s">
        <v>101</v>
      </c>
      <c r="B103" s="81">
        <v>0.10946001528</v>
      </c>
      <c r="C103" s="81">
        <v>0.11110586728000001</v>
      </c>
      <c r="D103" s="81">
        <v>0.10758067824000001</v>
      </c>
      <c r="E103" s="81">
        <v>0.11084117161</v>
      </c>
      <c r="F103" s="81">
        <v>0.11241513564</v>
      </c>
      <c r="G103" s="81">
        <v>0.10944525024</v>
      </c>
      <c r="H103" s="81">
        <v>0.11145247929</v>
      </c>
      <c r="I103" s="81">
        <v>0.11082217629</v>
      </c>
      <c r="J103" s="81">
        <v>0.10953360395</v>
      </c>
      <c r="K103" s="81">
        <v>0.10613117837</v>
      </c>
      <c r="L103" s="81">
        <v>0.10674516501</v>
      </c>
      <c r="M103" s="92"/>
      <c r="N103" s="92"/>
      <c r="O103" s="92"/>
    </row>
    <row r="104" spans="1:15" ht="12.75" outlineLevel="3" x14ac:dyDescent="0.2">
      <c r="A104" s="60" t="s">
        <v>64</v>
      </c>
      <c r="B104" s="81">
        <v>0.31954463665999999</v>
      </c>
      <c r="C104" s="81">
        <v>0.32713475495</v>
      </c>
      <c r="D104" s="81">
        <v>0.31675535842000002</v>
      </c>
      <c r="E104" s="81">
        <v>0.3263553978</v>
      </c>
      <c r="F104" s="81">
        <v>0.33098970155000002</v>
      </c>
      <c r="G104" s="81">
        <v>0.32224531428999997</v>
      </c>
      <c r="H104" s="81">
        <v>0.32815530263999998</v>
      </c>
      <c r="I104" s="81">
        <v>0.33027023183999998</v>
      </c>
      <c r="J104" s="81">
        <v>0.32643005201000003</v>
      </c>
      <c r="K104" s="81">
        <v>0.31629020526000001</v>
      </c>
      <c r="L104" s="81">
        <v>0.31811999702999999</v>
      </c>
      <c r="M104" s="92"/>
      <c r="N104" s="92"/>
      <c r="O104" s="92"/>
    </row>
    <row r="105" spans="1:15" ht="12.75" outlineLevel="3" x14ac:dyDescent="0.2">
      <c r="A105" s="60" t="s">
        <v>45</v>
      </c>
      <c r="B105" s="81">
        <v>0.46950737846000001</v>
      </c>
      <c r="C105" s="81">
        <v>0.49007576593000002</v>
      </c>
      <c r="D105" s="81">
        <v>0.49007576593000002</v>
      </c>
      <c r="E105" s="81">
        <v>0.48759922631000002</v>
      </c>
      <c r="F105" s="81">
        <v>0.47720922633000001</v>
      </c>
      <c r="G105" s="81">
        <v>0.47408922632</v>
      </c>
      <c r="H105" s="81">
        <v>0.49107769421000003</v>
      </c>
      <c r="I105" s="81">
        <v>0.49107769421000003</v>
      </c>
      <c r="J105" s="81">
        <v>0.50405148229999996</v>
      </c>
      <c r="K105" s="81">
        <v>0.50157494268000002</v>
      </c>
      <c r="L105" s="81">
        <v>0.49101494270000001</v>
      </c>
      <c r="M105" s="92"/>
      <c r="N105" s="92"/>
      <c r="O105" s="92"/>
    </row>
    <row r="106" spans="1:15" ht="12.75" outlineLevel="3" x14ac:dyDescent="0.2">
      <c r="A106" s="60" t="s">
        <v>43</v>
      </c>
      <c r="B106" s="81">
        <v>3.7245303992899998</v>
      </c>
      <c r="C106" s="81">
        <v>3.77385555594</v>
      </c>
      <c r="D106" s="81">
        <v>3.5878732683000001</v>
      </c>
      <c r="E106" s="81">
        <v>3.2009940475600001</v>
      </c>
      <c r="F106" s="81">
        <v>3.1228263013199999</v>
      </c>
      <c r="G106" s="81">
        <v>3.0775165974999998</v>
      </c>
      <c r="H106" s="81">
        <v>2.91730735858</v>
      </c>
      <c r="I106" s="81">
        <v>2.9455191295700001</v>
      </c>
      <c r="J106" s="81">
        <v>2.7860060607400001</v>
      </c>
      <c r="K106" s="81">
        <v>2.3330736344599998</v>
      </c>
      <c r="L106" s="81">
        <v>2.25119675397</v>
      </c>
      <c r="M106" s="92"/>
      <c r="N106" s="92"/>
      <c r="O106" s="92"/>
    </row>
    <row r="107" spans="1:15" ht="12.75" outlineLevel="2" x14ac:dyDescent="0.2">
      <c r="A107" s="156" t="s">
        <v>225</v>
      </c>
      <c r="B107" s="143">
        <f t="shared" ref="B107:L107" si="18">SUM(B$108:B$108)</f>
        <v>0</v>
      </c>
      <c r="C107" s="143">
        <f t="shared" si="18"/>
        <v>0</v>
      </c>
      <c r="D107" s="143">
        <f t="shared" si="18"/>
        <v>0</v>
      </c>
      <c r="E107" s="143">
        <f t="shared" si="18"/>
        <v>0</v>
      </c>
      <c r="F107" s="143">
        <f t="shared" si="18"/>
        <v>0</v>
      </c>
      <c r="G107" s="143">
        <f t="shared" si="18"/>
        <v>0</v>
      </c>
      <c r="H107" s="143">
        <f t="shared" si="18"/>
        <v>7.5247979800000002E-3</v>
      </c>
      <c r="I107" s="143">
        <f t="shared" si="18"/>
        <v>1.5753515749999999E-2</v>
      </c>
      <c r="J107" s="143">
        <f t="shared" si="18"/>
        <v>2.1260552499999998E-2</v>
      </c>
      <c r="K107" s="143">
        <f t="shared" si="18"/>
        <v>2.060013921E-2</v>
      </c>
      <c r="L107" s="143">
        <f t="shared" si="18"/>
        <v>2.5202134219999998E-2</v>
      </c>
      <c r="M107" s="92"/>
      <c r="N107" s="92"/>
      <c r="O107" s="92"/>
    </row>
    <row r="108" spans="1:15" ht="12.75" outlineLevel="3" x14ac:dyDescent="0.2">
      <c r="A108" s="60" t="s">
        <v>136</v>
      </c>
      <c r="B108" s="81">
        <v>0</v>
      </c>
      <c r="C108" s="81">
        <v>0</v>
      </c>
      <c r="D108" s="81">
        <v>0</v>
      </c>
      <c r="E108" s="81">
        <v>0</v>
      </c>
      <c r="F108" s="81">
        <v>0</v>
      </c>
      <c r="G108" s="81">
        <v>0</v>
      </c>
      <c r="H108" s="81">
        <v>7.5247979800000002E-3</v>
      </c>
      <c r="I108" s="81">
        <v>1.5753515749999999E-2</v>
      </c>
      <c r="J108" s="81">
        <v>2.1260552499999998E-2</v>
      </c>
      <c r="K108" s="81">
        <v>2.060013921E-2</v>
      </c>
      <c r="L108" s="81">
        <v>2.5202134219999998E-2</v>
      </c>
      <c r="M108" s="92"/>
      <c r="N108" s="92"/>
      <c r="O108" s="92"/>
    </row>
    <row r="109" spans="1:15" ht="12.75" outlineLevel="2" x14ac:dyDescent="0.2">
      <c r="A109" s="156" t="s">
        <v>219</v>
      </c>
      <c r="B109" s="143">
        <f t="shared" ref="B109:L109" si="19">SUM(B$110:B$112)</f>
        <v>1.0191405923899999</v>
      </c>
      <c r="C109" s="143">
        <f t="shared" si="19"/>
        <v>1.0192736172899999</v>
      </c>
      <c r="D109" s="143">
        <f t="shared" si="19"/>
        <v>1.01541170732</v>
      </c>
      <c r="E109" s="143">
        <f t="shared" si="19"/>
        <v>1.0098602326699999</v>
      </c>
      <c r="F109" s="143">
        <f t="shared" si="19"/>
        <v>1.01619264218</v>
      </c>
      <c r="G109" s="143">
        <f t="shared" si="19"/>
        <v>1.01619264218</v>
      </c>
      <c r="H109" s="143">
        <f t="shared" si="19"/>
        <v>1.0227737938999999</v>
      </c>
      <c r="I109" s="143">
        <f t="shared" si="19"/>
        <v>1.0190937939</v>
      </c>
      <c r="J109" s="143">
        <f t="shared" si="19"/>
        <v>1.0213971495</v>
      </c>
      <c r="K109" s="143">
        <f t="shared" si="19"/>
        <v>1.0213971495</v>
      </c>
      <c r="L109" s="143">
        <f t="shared" si="19"/>
        <v>1.0213971495</v>
      </c>
      <c r="M109" s="92"/>
      <c r="N109" s="92"/>
      <c r="O109" s="92"/>
    </row>
    <row r="110" spans="1:15" ht="12.75" outlineLevel="3" x14ac:dyDescent="0.2">
      <c r="A110" s="60" t="s">
        <v>142</v>
      </c>
      <c r="B110" s="81">
        <v>0.18854023267</v>
      </c>
      <c r="C110" s="81">
        <v>0.18854023267</v>
      </c>
      <c r="D110" s="81">
        <v>0.18486023267000001</v>
      </c>
      <c r="E110" s="81">
        <v>0.18486023267000001</v>
      </c>
      <c r="F110" s="81">
        <v>0.19119264218000001</v>
      </c>
      <c r="G110" s="81">
        <v>0.19119264218000001</v>
      </c>
      <c r="H110" s="81">
        <v>0.19777379389999999</v>
      </c>
      <c r="I110" s="81">
        <v>0.19409379390000001</v>
      </c>
      <c r="J110" s="81">
        <v>0.19639714950000001</v>
      </c>
      <c r="K110" s="81">
        <v>0.19639714950000001</v>
      </c>
      <c r="L110" s="81">
        <v>0.19639714950000001</v>
      </c>
      <c r="M110" s="92"/>
      <c r="N110" s="92"/>
      <c r="O110" s="92"/>
    </row>
    <row r="111" spans="1:15" ht="12.75" outlineLevel="3" x14ac:dyDescent="0.2">
      <c r="A111" s="60" t="s">
        <v>47</v>
      </c>
      <c r="B111" s="81">
        <v>5.6003597199999998E-3</v>
      </c>
      <c r="C111" s="81">
        <v>5.7333846200000003E-3</v>
      </c>
      <c r="D111" s="81">
        <v>5.5514746499999998E-3</v>
      </c>
      <c r="E111" s="81">
        <v>0</v>
      </c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92"/>
      <c r="N111" s="92"/>
      <c r="O111" s="92"/>
    </row>
    <row r="112" spans="1:15" ht="12.75" outlineLevel="3" x14ac:dyDescent="0.2">
      <c r="A112" s="60" t="s">
        <v>160</v>
      </c>
      <c r="B112" s="81">
        <v>0.82499999999999996</v>
      </c>
      <c r="C112" s="81">
        <v>0.82499999999999996</v>
      </c>
      <c r="D112" s="81">
        <v>0.82499999999999996</v>
      </c>
      <c r="E112" s="81">
        <v>0.82499999999999996</v>
      </c>
      <c r="F112" s="81">
        <v>0.82499999999999996</v>
      </c>
      <c r="G112" s="81">
        <v>0.82499999999999996</v>
      </c>
      <c r="H112" s="81">
        <v>0.82499999999999996</v>
      </c>
      <c r="I112" s="81">
        <v>0.82499999999999996</v>
      </c>
      <c r="J112" s="81">
        <v>0.82499999999999996</v>
      </c>
      <c r="K112" s="81">
        <v>0.82499999999999996</v>
      </c>
      <c r="L112" s="81">
        <v>0.82499999999999996</v>
      </c>
      <c r="M112" s="92"/>
      <c r="N112" s="92"/>
      <c r="O112" s="92"/>
    </row>
    <row r="113" spans="1:15" ht="12.75" outlineLevel="2" x14ac:dyDescent="0.2">
      <c r="A113" s="156" t="s">
        <v>226</v>
      </c>
      <c r="B113" s="143">
        <f t="shared" ref="B113:L113" si="20">SUM(B$114:B$115)</f>
        <v>1.5249999999999999</v>
      </c>
      <c r="C113" s="143">
        <f t="shared" si="20"/>
        <v>1.5249999999999999</v>
      </c>
      <c r="D113" s="143">
        <f t="shared" si="20"/>
        <v>1.5249999999999999</v>
      </c>
      <c r="E113" s="143">
        <f t="shared" si="20"/>
        <v>1.5249999999999999</v>
      </c>
      <c r="F113" s="143">
        <f t="shared" si="20"/>
        <v>1.5249999999999999</v>
      </c>
      <c r="G113" s="143">
        <f t="shared" si="20"/>
        <v>1.5249999999999999</v>
      </c>
      <c r="H113" s="143">
        <f t="shared" si="20"/>
        <v>1.5249999999999999</v>
      </c>
      <c r="I113" s="143">
        <f t="shared" si="20"/>
        <v>1.5249999999999999</v>
      </c>
      <c r="J113" s="143">
        <f t="shared" si="20"/>
        <v>1.5249999999999999</v>
      </c>
      <c r="K113" s="143">
        <f t="shared" si="20"/>
        <v>1.5249999999999999</v>
      </c>
      <c r="L113" s="143">
        <f t="shared" si="20"/>
        <v>1.5249999999999999</v>
      </c>
      <c r="M113" s="92"/>
      <c r="N113" s="92"/>
      <c r="O113" s="92"/>
    </row>
    <row r="114" spans="1:15" ht="12.75" outlineLevel="3" x14ac:dyDescent="0.2">
      <c r="A114" s="60" t="s">
        <v>0</v>
      </c>
      <c r="B114" s="81">
        <v>0.7</v>
      </c>
      <c r="C114" s="81">
        <v>0.7</v>
      </c>
      <c r="D114" s="81">
        <v>0.7</v>
      </c>
      <c r="E114" s="81">
        <v>0.7</v>
      </c>
      <c r="F114" s="81">
        <v>0.7</v>
      </c>
      <c r="G114" s="81">
        <v>0.7</v>
      </c>
      <c r="H114" s="81">
        <v>0.7</v>
      </c>
      <c r="I114" s="81">
        <v>0.7</v>
      </c>
      <c r="J114" s="81">
        <v>0.7</v>
      </c>
      <c r="K114" s="81">
        <v>0.7</v>
      </c>
      <c r="L114" s="81">
        <v>0.7</v>
      </c>
      <c r="M114" s="92"/>
      <c r="N114" s="92"/>
      <c r="O114" s="92"/>
    </row>
    <row r="115" spans="1:15" ht="12.75" outlineLevel="3" x14ac:dyDescent="0.2">
      <c r="A115" s="60" t="s">
        <v>114</v>
      </c>
      <c r="B115" s="81">
        <v>0.82499999999999996</v>
      </c>
      <c r="C115" s="81">
        <v>0.82499999999999996</v>
      </c>
      <c r="D115" s="81">
        <v>0.82499999999999996</v>
      </c>
      <c r="E115" s="81">
        <v>0.82499999999999996</v>
      </c>
      <c r="F115" s="81">
        <v>0.82499999999999996</v>
      </c>
      <c r="G115" s="81">
        <v>0.82499999999999996</v>
      </c>
      <c r="H115" s="81">
        <v>0.82499999999999996</v>
      </c>
      <c r="I115" s="81">
        <v>0.82499999999999996</v>
      </c>
      <c r="J115" s="81">
        <v>0.82499999999999996</v>
      </c>
      <c r="K115" s="81">
        <v>0.82499999999999996</v>
      </c>
      <c r="L115" s="81">
        <v>0.82499999999999996</v>
      </c>
      <c r="M115" s="92"/>
      <c r="N115" s="92"/>
      <c r="O115" s="92"/>
    </row>
    <row r="116" spans="1:15" ht="12.75" outlineLevel="2" x14ac:dyDescent="0.2">
      <c r="A116" s="156" t="s">
        <v>220</v>
      </c>
      <c r="B116" s="143">
        <f t="shared" ref="B116:L116" si="21">SUM(B$117:B$117)</f>
        <v>0.10838844973</v>
      </c>
      <c r="C116" s="143">
        <f t="shared" si="21"/>
        <v>0.10982387290999999</v>
      </c>
      <c r="D116" s="143">
        <f t="shared" si="21"/>
        <v>0.10822080619</v>
      </c>
      <c r="E116" s="143">
        <f t="shared" si="21"/>
        <v>0.10956015944</v>
      </c>
      <c r="F116" s="143">
        <f t="shared" si="21"/>
        <v>0.10970493470000001</v>
      </c>
      <c r="G116" s="143">
        <f t="shared" si="21"/>
        <v>0.10811320412</v>
      </c>
      <c r="H116" s="143">
        <f t="shared" si="21"/>
        <v>0.10832574013</v>
      </c>
      <c r="I116" s="143">
        <f t="shared" si="21"/>
        <v>0.10937330235000001</v>
      </c>
      <c r="J116" s="143">
        <f t="shared" si="21"/>
        <v>0.10831493405000001</v>
      </c>
      <c r="K116" s="143">
        <f t="shared" si="21"/>
        <v>0.10709614705000001</v>
      </c>
      <c r="L116" s="143">
        <f t="shared" si="21"/>
        <v>0.10702774812</v>
      </c>
      <c r="M116" s="92"/>
      <c r="N116" s="92"/>
      <c r="O116" s="92"/>
    </row>
    <row r="117" spans="1:15" ht="12.75" outlineLevel="3" x14ac:dyDescent="0.2">
      <c r="A117" s="60" t="s">
        <v>43</v>
      </c>
      <c r="B117" s="81">
        <v>0.10838844973</v>
      </c>
      <c r="C117" s="81">
        <v>0.10982387290999999</v>
      </c>
      <c r="D117" s="81">
        <v>0.10822080619</v>
      </c>
      <c r="E117" s="81">
        <v>0.10956015944</v>
      </c>
      <c r="F117" s="81">
        <v>0.10970493470000001</v>
      </c>
      <c r="G117" s="81">
        <v>0.10811320412</v>
      </c>
      <c r="H117" s="81">
        <v>0.10832574013</v>
      </c>
      <c r="I117" s="81">
        <v>0.10937330235000001</v>
      </c>
      <c r="J117" s="81">
        <v>0.10831493405000001</v>
      </c>
      <c r="K117" s="81">
        <v>0.10709614705000001</v>
      </c>
      <c r="L117" s="81">
        <v>0.10702774812</v>
      </c>
      <c r="M117" s="92"/>
      <c r="N117" s="92"/>
      <c r="O117" s="92"/>
    </row>
    <row r="118" spans="1:15" x14ac:dyDescent="0.2"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92"/>
      <c r="N118" s="92"/>
      <c r="O118" s="92"/>
    </row>
    <row r="119" spans="1:15" x14ac:dyDescent="0.2"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92"/>
      <c r="N119" s="92"/>
      <c r="O119" s="92"/>
    </row>
    <row r="120" spans="1:15" x14ac:dyDescent="0.2"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92"/>
      <c r="N120" s="92"/>
      <c r="O120" s="92"/>
    </row>
    <row r="121" spans="1:15" x14ac:dyDescent="0.2"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92"/>
      <c r="N121" s="92"/>
      <c r="O121" s="92"/>
    </row>
    <row r="122" spans="1:15" x14ac:dyDescent="0.2"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92"/>
      <c r="N122" s="92"/>
      <c r="O122" s="92"/>
    </row>
    <row r="123" spans="1:15" x14ac:dyDescent="0.2"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92"/>
      <c r="N123" s="92"/>
      <c r="O123" s="92"/>
    </row>
    <row r="124" spans="1:15" x14ac:dyDescent="0.2"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92"/>
      <c r="N124" s="92"/>
      <c r="O124" s="92"/>
    </row>
    <row r="125" spans="1:15" x14ac:dyDescent="0.2"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92"/>
      <c r="N125" s="92"/>
      <c r="O125" s="92"/>
    </row>
    <row r="126" spans="1:15" x14ac:dyDescent="0.2"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92"/>
      <c r="N126" s="92"/>
      <c r="O126" s="92"/>
    </row>
    <row r="127" spans="1:15" x14ac:dyDescent="0.2"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92"/>
      <c r="N127" s="92"/>
      <c r="O127" s="92"/>
    </row>
    <row r="128" spans="1:15" x14ac:dyDescent="0.2"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92"/>
      <c r="N128" s="92"/>
      <c r="O128" s="92"/>
    </row>
    <row r="129" spans="2:15" x14ac:dyDescent="0.2"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92"/>
      <c r="N129" s="92"/>
      <c r="O129" s="92"/>
    </row>
    <row r="130" spans="2:15" x14ac:dyDescent="0.2"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92"/>
      <c r="N130" s="92"/>
      <c r="O130" s="92"/>
    </row>
    <row r="131" spans="2:15" x14ac:dyDescent="0.2"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92"/>
      <c r="N131" s="92"/>
      <c r="O131" s="92"/>
    </row>
    <row r="132" spans="2:15" x14ac:dyDescent="0.2"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92"/>
      <c r="N132" s="92"/>
      <c r="O132" s="92"/>
    </row>
    <row r="133" spans="2:15" x14ac:dyDescent="0.2"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92"/>
      <c r="N133" s="92"/>
      <c r="O133" s="92"/>
    </row>
    <row r="134" spans="2:15" x14ac:dyDescent="0.2"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92"/>
      <c r="N134" s="92"/>
      <c r="O134" s="92"/>
    </row>
    <row r="135" spans="2:15" x14ac:dyDescent="0.2"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92"/>
      <c r="N135" s="92"/>
      <c r="O135" s="92"/>
    </row>
    <row r="136" spans="2:15" x14ac:dyDescent="0.2"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92"/>
      <c r="N136" s="92"/>
      <c r="O136" s="92"/>
    </row>
    <row r="137" spans="2:15" x14ac:dyDescent="0.2"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92"/>
      <c r="N137" s="92"/>
      <c r="O137" s="92"/>
    </row>
    <row r="138" spans="2:15" x14ac:dyDescent="0.2"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92"/>
      <c r="N138" s="92"/>
      <c r="O138" s="92"/>
    </row>
    <row r="139" spans="2:15" x14ac:dyDescent="0.2"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92"/>
      <c r="N139" s="92"/>
      <c r="O139" s="92"/>
    </row>
    <row r="140" spans="2:15" x14ac:dyDescent="0.2"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92"/>
      <c r="N140" s="92"/>
      <c r="O140" s="92"/>
    </row>
    <row r="141" spans="2:15" x14ac:dyDescent="0.2"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92"/>
      <c r="N141" s="92"/>
      <c r="O141" s="92"/>
    </row>
    <row r="142" spans="2:15" x14ac:dyDescent="0.2"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92"/>
      <c r="N142" s="92"/>
      <c r="O142" s="92"/>
    </row>
    <row r="143" spans="2:15" x14ac:dyDescent="0.2"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92"/>
      <c r="N143" s="92"/>
      <c r="O143" s="92"/>
    </row>
    <row r="144" spans="2:15" x14ac:dyDescent="0.2"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92"/>
      <c r="N144" s="92"/>
      <c r="O144" s="92"/>
    </row>
    <row r="145" spans="2:15" x14ac:dyDescent="0.2"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92"/>
      <c r="N145" s="92"/>
      <c r="O145" s="92"/>
    </row>
    <row r="146" spans="2:15" x14ac:dyDescent="0.2"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92"/>
      <c r="N146" s="92"/>
      <c r="O146" s="92"/>
    </row>
    <row r="147" spans="2:15" x14ac:dyDescent="0.2"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92"/>
      <c r="N147" s="92"/>
      <c r="O147" s="92"/>
    </row>
    <row r="148" spans="2:15" x14ac:dyDescent="0.2"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92"/>
      <c r="N148" s="92"/>
      <c r="O148" s="92"/>
    </row>
    <row r="149" spans="2:15" x14ac:dyDescent="0.2"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92"/>
      <c r="N149" s="92"/>
      <c r="O149" s="92"/>
    </row>
    <row r="150" spans="2:15" x14ac:dyDescent="0.2"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92"/>
      <c r="N150" s="92"/>
      <c r="O150" s="92"/>
    </row>
    <row r="151" spans="2:15" x14ac:dyDescent="0.2"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92"/>
      <c r="N151" s="92"/>
      <c r="O151" s="92"/>
    </row>
    <row r="152" spans="2:15" x14ac:dyDescent="0.2"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92"/>
      <c r="N152" s="92"/>
      <c r="O152" s="92"/>
    </row>
    <row r="153" spans="2:15" x14ac:dyDescent="0.2"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92"/>
      <c r="N153" s="92"/>
      <c r="O153" s="92"/>
    </row>
    <row r="154" spans="2:15" x14ac:dyDescent="0.2"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92"/>
      <c r="N154" s="92"/>
      <c r="O154" s="92"/>
    </row>
    <row r="155" spans="2:15" x14ac:dyDescent="0.2"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92"/>
      <c r="N155" s="92"/>
      <c r="O155" s="92"/>
    </row>
    <row r="156" spans="2:15" x14ac:dyDescent="0.2"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92"/>
      <c r="N156" s="92"/>
      <c r="O156" s="92"/>
    </row>
    <row r="157" spans="2:15" x14ac:dyDescent="0.2"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92"/>
      <c r="N157" s="92"/>
      <c r="O157" s="92"/>
    </row>
    <row r="158" spans="2:15" x14ac:dyDescent="0.2"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92"/>
      <c r="N158" s="92"/>
      <c r="O158" s="92"/>
    </row>
    <row r="159" spans="2:15" x14ac:dyDescent="0.2"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92"/>
      <c r="N159" s="92"/>
      <c r="O159" s="92"/>
    </row>
    <row r="160" spans="2:15" x14ac:dyDescent="0.2"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92"/>
      <c r="N160" s="92"/>
      <c r="O160" s="92"/>
    </row>
    <row r="161" spans="2:15" x14ac:dyDescent="0.2"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92"/>
      <c r="N161" s="92"/>
      <c r="O161" s="92"/>
    </row>
    <row r="162" spans="2:15" x14ac:dyDescent="0.2"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92"/>
      <c r="N162" s="92"/>
      <c r="O162" s="92"/>
    </row>
    <row r="163" spans="2:15" x14ac:dyDescent="0.2"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92"/>
      <c r="N163" s="92"/>
      <c r="O163" s="92"/>
    </row>
    <row r="164" spans="2:15" x14ac:dyDescent="0.2"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92"/>
      <c r="N164" s="92"/>
      <c r="O164" s="92"/>
    </row>
    <row r="165" spans="2:15" x14ac:dyDescent="0.2"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92"/>
      <c r="N165" s="92"/>
      <c r="O165" s="92"/>
    </row>
    <row r="166" spans="2:15" x14ac:dyDescent="0.2"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92"/>
      <c r="N166" s="92"/>
      <c r="O166" s="92"/>
    </row>
    <row r="167" spans="2:15" x14ac:dyDescent="0.2"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92"/>
      <c r="N167" s="92"/>
      <c r="O167" s="92"/>
    </row>
    <row r="168" spans="2:15" x14ac:dyDescent="0.2"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92"/>
      <c r="N168" s="92"/>
      <c r="O168" s="92"/>
    </row>
    <row r="169" spans="2:15" x14ac:dyDescent="0.2"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92"/>
      <c r="N169" s="92"/>
      <c r="O169" s="92"/>
    </row>
    <row r="170" spans="2:15" x14ac:dyDescent="0.2"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92"/>
      <c r="N170" s="92"/>
      <c r="O170" s="92"/>
    </row>
    <row r="171" spans="2:15" x14ac:dyDescent="0.2"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92"/>
      <c r="N171" s="92"/>
      <c r="O171" s="92"/>
    </row>
    <row r="172" spans="2:15" x14ac:dyDescent="0.2"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92"/>
      <c r="N172" s="92"/>
      <c r="O172" s="92"/>
    </row>
    <row r="173" spans="2:15" x14ac:dyDescent="0.2"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92"/>
      <c r="N173" s="92"/>
      <c r="O173" s="92"/>
    </row>
    <row r="174" spans="2:15" x14ac:dyDescent="0.2"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92"/>
      <c r="N174" s="92"/>
      <c r="O174" s="92"/>
    </row>
    <row r="175" spans="2:15" x14ac:dyDescent="0.2"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92"/>
      <c r="N175" s="92"/>
      <c r="O175" s="92"/>
    </row>
    <row r="176" spans="2:15" x14ac:dyDescent="0.2"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92"/>
      <c r="N176" s="92"/>
      <c r="O176" s="92"/>
    </row>
    <row r="177" spans="2:15" x14ac:dyDescent="0.2"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92"/>
      <c r="N177" s="92"/>
      <c r="O177" s="92"/>
    </row>
    <row r="178" spans="2:15" x14ac:dyDescent="0.2"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92"/>
      <c r="N178" s="92"/>
      <c r="O178" s="92"/>
    </row>
    <row r="179" spans="2:15" x14ac:dyDescent="0.2"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92"/>
      <c r="N179" s="92"/>
      <c r="O179" s="92"/>
    </row>
    <row r="180" spans="2:15" x14ac:dyDescent="0.2"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92"/>
      <c r="N180" s="92"/>
      <c r="O180" s="92"/>
    </row>
  </sheetData>
  <mergeCells count="1">
    <mergeCell ref="A2:L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O247"/>
  <sheetViews>
    <sheetView workbookViewId="0">
      <selection activeCell="B25" sqref="B25"/>
    </sheetView>
  </sheetViews>
  <sheetFormatPr defaultRowHeight="12.75" x14ac:dyDescent="0.2"/>
  <cols>
    <col min="1" max="1" width="52.7109375" style="57" bestFit="1" customWidth="1"/>
    <col min="2" max="12" width="15.140625" style="57" customWidth="1"/>
    <col min="13" max="16384" width="9.140625" style="57"/>
  </cols>
  <sheetData>
    <row r="2" spans="1:15" ht="18.75" x14ac:dyDescent="0.2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8"/>
      <c r="N2" s="48"/>
      <c r="O2" s="48"/>
    </row>
    <row r="3" spans="1:15" x14ac:dyDescent="0.2">
      <c r="A3" s="231"/>
    </row>
    <row r="4" spans="1:15" s="224" customFormat="1" x14ac:dyDescent="0.2">
      <c r="A4" s="52" t="e">
        <f>$A$2 &amp; " (" &amp;L4 &amp; ")"</f>
        <v>#REF!</v>
      </c>
      <c r="L4" s="224" t="e">
        <f>VALUAH</f>
        <v>#REF!</v>
      </c>
    </row>
    <row r="5" spans="1:15" s="146" customFormat="1" x14ac:dyDescent="0.2">
      <c r="A5" s="98"/>
      <c r="B5" s="100">
        <v>44926</v>
      </c>
      <c r="C5" s="100">
        <v>44957</v>
      </c>
      <c r="D5" s="100">
        <v>44985</v>
      </c>
      <c r="E5" s="100">
        <v>45016</v>
      </c>
      <c r="F5" s="100">
        <v>45046</v>
      </c>
      <c r="G5" s="100">
        <v>45077</v>
      </c>
      <c r="H5" s="100">
        <v>45107</v>
      </c>
      <c r="I5" s="100">
        <v>45138</v>
      </c>
      <c r="J5" s="100">
        <v>45169</v>
      </c>
      <c r="K5" s="100">
        <v>45199</v>
      </c>
      <c r="L5" s="38">
        <v>45230</v>
      </c>
    </row>
    <row r="6" spans="1:15" s="142" customFormat="1" x14ac:dyDescent="0.2">
      <c r="A6" s="20" t="s">
        <v>141</v>
      </c>
      <c r="B6" s="219">
        <f t="shared" ref="B6:L6" si="0">SUM(B7:B8)</f>
        <v>4075.4500576791597</v>
      </c>
      <c r="C6" s="219">
        <f t="shared" si="0"/>
        <v>4266.4444729174002</v>
      </c>
      <c r="D6" s="219">
        <f t="shared" si="0"/>
        <v>4243.6864571060505</v>
      </c>
      <c r="E6" s="219">
        <f t="shared" si="0"/>
        <v>4386.56830035034</v>
      </c>
      <c r="F6" s="219">
        <f t="shared" si="0"/>
        <v>4546.8280831245502</v>
      </c>
      <c r="G6" s="219">
        <f t="shared" si="0"/>
        <v>4593.4941187673803</v>
      </c>
      <c r="H6" s="219">
        <f t="shared" si="0"/>
        <v>4714.3619978262795</v>
      </c>
      <c r="I6" s="219">
        <f t="shared" si="0"/>
        <v>4860.5947048425496</v>
      </c>
      <c r="J6" s="219">
        <f t="shared" si="0"/>
        <v>4898.0302811053098</v>
      </c>
      <c r="K6" s="219">
        <f t="shared" si="0"/>
        <v>4886.6011720644201</v>
      </c>
      <c r="L6" s="219">
        <f t="shared" si="0"/>
        <v>4958.3703342402205</v>
      </c>
    </row>
    <row r="7" spans="1:15" s="78" customFormat="1" x14ac:dyDescent="0.2">
      <c r="A7" s="28" t="s">
        <v>35</v>
      </c>
      <c r="B7" s="7">
        <v>1461.88818366794</v>
      </c>
      <c r="C7" s="7">
        <v>1492.4502412815</v>
      </c>
      <c r="D7" s="7">
        <v>1502.7622590846199</v>
      </c>
      <c r="E7" s="7">
        <v>1514.06671273139</v>
      </c>
      <c r="F7" s="7">
        <v>1505.5345417256101</v>
      </c>
      <c r="G7" s="7">
        <v>1522.3931327515199</v>
      </c>
      <c r="H7" s="7">
        <v>1526.2001940083301</v>
      </c>
      <c r="I7" s="7">
        <v>1541.40812421549</v>
      </c>
      <c r="J7" s="7">
        <v>1544.0780593345</v>
      </c>
      <c r="K7" s="7">
        <v>1552.37149116207</v>
      </c>
      <c r="L7" s="81">
        <v>1584.5927468305599</v>
      </c>
    </row>
    <row r="8" spans="1:15" s="78" customFormat="1" x14ac:dyDescent="0.2">
      <c r="A8" s="28" t="s">
        <v>170</v>
      </c>
      <c r="B8" s="7">
        <v>2613.56187401122</v>
      </c>
      <c r="C8" s="7">
        <v>2773.9942316359002</v>
      </c>
      <c r="D8" s="7">
        <v>2740.9241980214301</v>
      </c>
      <c r="E8" s="7">
        <v>2872.50158761895</v>
      </c>
      <c r="F8" s="7">
        <v>3041.2935413989399</v>
      </c>
      <c r="G8" s="7">
        <v>3071.1009860158601</v>
      </c>
      <c r="H8" s="7">
        <v>3188.1618038179499</v>
      </c>
      <c r="I8" s="7">
        <v>3319.1865806270598</v>
      </c>
      <c r="J8" s="7">
        <v>3353.95222177081</v>
      </c>
      <c r="K8" s="7">
        <v>3334.2296809023501</v>
      </c>
      <c r="L8" s="81">
        <v>3373.7775874096601</v>
      </c>
    </row>
    <row r="9" spans="1:1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x14ac:dyDescent="0.2">
      <c r="A10" s="52" t="e">
        <f>$A$2 &amp; " (" &amp;L10 &amp; ")"</f>
        <v>#REF!</v>
      </c>
      <c r="B10" s="48"/>
      <c r="C10" s="48"/>
      <c r="D10" s="48"/>
      <c r="E10" s="48"/>
      <c r="F10" s="48"/>
      <c r="G10" s="48"/>
      <c r="H10" s="48"/>
      <c r="I10" s="48"/>
      <c r="J10" s="48"/>
      <c r="K10" s="223"/>
      <c r="L10" s="224" t="e">
        <f>VALUSD</f>
        <v>#REF!</v>
      </c>
      <c r="M10" s="48"/>
    </row>
    <row r="11" spans="1:15" s="24" customFormat="1" x14ac:dyDescent="0.2">
      <c r="A11" s="98"/>
      <c r="B11" s="100">
        <v>44926</v>
      </c>
      <c r="C11" s="100">
        <v>44957</v>
      </c>
      <c r="D11" s="100">
        <v>44985</v>
      </c>
      <c r="E11" s="100">
        <v>45016</v>
      </c>
      <c r="F11" s="100">
        <v>45046</v>
      </c>
      <c r="G11" s="100">
        <v>45077</v>
      </c>
      <c r="H11" s="100">
        <v>45107</v>
      </c>
      <c r="I11" s="100">
        <v>45138</v>
      </c>
      <c r="J11" s="100">
        <v>45169</v>
      </c>
      <c r="K11" s="100">
        <v>45199</v>
      </c>
      <c r="L11" s="38">
        <v>45230</v>
      </c>
      <c r="M11" s="146"/>
      <c r="N11" s="146"/>
      <c r="O11" s="146"/>
    </row>
    <row r="12" spans="1:15" s="244" customFormat="1" x14ac:dyDescent="0.2">
      <c r="A12" s="20" t="s">
        <v>141</v>
      </c>
      <c r="B12" s="219">
        <f t="shared" ref="B12:L12" si="1">SUM(B13:B14)</f>
        <v>111.44670722128998</v>
      </c>
      <c r="C12" s="219">
        <f t="shared" si="1"/>
        <v>116.66961472222999</v>
      </c>
      <c r="D12" s="219">
        <f t="shared" si="1"/>
        <v>116.04727709337001</v>
      </c>
      <c r="E12" s="219">
        <f t="shared" si="1"/>
        <v>119.95450469426001</v>
      </c>
      <c r="F12" s="219">
        <f t="shared" si="1"/>
        <v>124.33694708406999</v>
      </c>
      <c r="G12" s="219">
        <f t="shared" si="1"/>
        <v>125.61307019627999</v>
      </c>
      <c r="H12" s="219">
        <f t="shared" si="1"/>
        <v>128.9183069037</v>
      </c>
      <c r="I12" s="219">
        <f t="shared" si="1"/>
        <v>132.91716677308</v>
      </c>
      <c r="J12" s="219">
        <f t="shared" si="1"/>
        <v>133.94087498881998</v>
      </c>
      <c r="K12" s="219">
        <f t="shared" si="1"/>
        <v>133.62833611558</v>
      </c>
      <c r="L12" s="219">
        <f t="shared" si="1"/>
        <v>136.34669660983002</v>
      </c>
      <c r="M12" s="239"/>
    </row>
    <row r="13" spans="1:15" s="176" customFormat="1" x14ac:dyDescent="0.2">
      <c r="A13" s="167" t="s">
        <v>35</v>
      </c>
      <c r="B13" s="7">
        <v>39.976596962419997</v>
      </c>
      <c r="C13" s="7">
        <v>40.812342865049999</v>
      </c>
      <c r="D13" s="7">
        <v>41.094333912060002</v>
      </c>
      <c r="E13" s="7">
        <v>41.403463975759998</v>
      </c>
      <c r="F13" s="7">
        <v>41.170144379009997</v>
      </c>
      <c r="G13" s="7">
        <v>41.631157133819997</v>
      </c>
      <c r="H13" s="7">
        <v>41.735264517109997</v>
      </c>
      <c r="I13" s="7">
        <v>42.151138523999997</v>
      </c>
      <c r="J13" s="7">
        <v>42.224150209359998</v>
      </c>
      <c r="K13" s="7">
        <v>42.450941276789997</v>
      </c>
      <c r="L13" s="81">
        <v>43.573588082000001</v>
      </c>
      <c r="M13" s="166"/>
    </row>
    <row r="14" spans="1:15" s="176" customFormat="1" x14ac:dyDescent="0.2">
      <c r="A14" s="167" t="s">
        <v>170</v>
      </c>
      <c r="B14" s="7">
        <v>71.470110258869994</v>
      </c>
      <c r="C14" s="7">
        <v>75.857271857179995</v>
      </c>
      <c r="D14" s="7">
        <v>74.952943181310005</v>
      </c>
      <c r="E14" s="7">
        <v>78.551040718500005</v>
      </c>
      <c r="F14" s="7">
        <v>83.166802705059993</v>
      </c>
      <c r="G14" s="7">
        <v>83.981913062459995</v>
      </c>
      <c r="H14" s="7">
        <v>87.183042386590003</v>
      </c>
      <c r="I14" s="7">
        <v>90.766028249079994</v>
      </c>
      <c r="J14" s="7">
        <v>91.716724779459994</v>
      </c>
      <c r="K14" s="7">
        <v>91.177394838789994</v>
      </c>
      <c r="L14" s="81">
        <v>92.773108527830004</v>
      </c>
      <c r="M14" s="166"/>
    </row>
    <row r="15" spans="1:15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5" s="30" customFormat="1" x14ac:dyDescent="0.2">
      <c r="B16" s="21"/>
      <c r="C16" s="21"/>
      <c r="D16" s="21"/>
      <c r="E16" s="21"/>
      <c r="F16" s="21"/>
      <c r="G16" s="21"/>
      <c r="H16" s="21"/>
      <c r="I16" s="21"/>
      <c r="J16" s="21"/>
      <c r="K16" s="223"/>
      <c r="L16" s="223" t="s">
        <v>39</v>
      </c>
      <c r="M16" s="21"/>
    </row>
    <row r="17" spans="1:15" s="24" customFormat="1" x14ac:dyDescent="0.2">
      <c r="A17" s="62"/>
      <c r="B17" s="100">
        <v>44926</v>
      </c>
      <c r="C17" s="100">
        <v>44957</v>
      </c>
      <c r="D17" s="100">
        <v>44985</v>
      </c>
      <c r="E17" s="100">
        <v>45016</v>
      </c>
      <c r="F17" s="100">
        <v>45046</v>
      </c>
      <c r="G17" s="100">
        <v>45077</v>
      </c>
      <c r="H17" s="100">
        <v>45107</v>
      </c>
      <c r="I17" s="100">
        <v>45138</v>
      </c>
      <c r="J17" s="100">
        <v>45169</v>
      </c>
      <c r="K17" s="100">
        <v>45199</v>
      </c>
      <c r="L17" s="100">
        <v>45230</v>
      </c>
      <c r="M17" s="146"/>
      <c r="N17" s="146"/>
      <c r="O17" s="146"/>
    </row>
    <row r="18" spans="1:15" s="244" customFormat="1" x14ac:dyDescent="0.2">
      <c r="A18" s="161" t="s">
        <v>141</v>
      </c>
      <c r="B18" s="219">
        <f t="shared" ref="B18:L18" si="2">SUM(B19:B20)</f>
        <v>1</v>
      </c>
      <c r="C18" s="219">
        <f t="shared" si="2"/>
        <v>1</v>
      </c>
      <c r="D18" s="219">
        <f t="shared" si="2"/>
        <v>1</v>
      </c>
      <c r="E18" s="219">
        <f t="shared" si="2"/>
        <v>1</v>
      </c>
      <c r="F18" s="219">
        <f t="shared" si="2"/>
        <v>1</v>
      </c>
      <c r="G18" s="219">
        <f t="shared" si="2"/>
        <v>1</v>
      </c>
      <c r="H18" s="219">
        <f t="shared" si="2"/>
        <v>1</v>
      </c>
      <c r="I18" s="219">
        <f t="shared" si="2"/>
        <v>1</v>
      </c>
      <c r="J18" s="219">
        <f t="shared" si="2"/>
        <v>1</v>
      </c>
      <c r="K18" s="219">
        <f t="shared" si="2"/>
        <v>1</v>
      </c>
      <c r="L18" s="219">
        <f t="shared" si="2"/>
        <v>1</v>
      </c>
      <c r="M18" s="239"/>
    </row>
    <row r="19" spans="1:15" s="176" customFormat="1" x14ac:dyDescent="0.2">
      <c r="A19" s="167" t="s">
        <v>35</v>
      </c>
      <c r="B19" s="234">
        <v>0.35870600000000002</v>
      </c>
      <c r="C19" s="234">
        <v>0.34981099999999998</v>
      </c>
      <c r="D19" s="234">
        <v>0.35411700000000002</v>
      </c>
      <c r="E19" s="234">
        <v>0.34516000000000002</v>
      </c>
      <c r="F19" s="234">
        <v>0.33111800000000002</v>
      </c>
      <c r="G19" s="234">
        <v>0.331424</v>
      </c>
      <c r="H19" s="234">
        <v>0.32373400000000002</v>
      </c>
      <c r="I19" s="234">
        <v>0.31712299999999999</v>
      </c>
      <c r="J19" s="234">
        <v>0.315245</v>
      </c>
      <c r="K19" s="234">
        <v>0.31767899999999999</v>
      </c>
      <c r="L19" s="29">
        <v>0.319579</v>
      </c>
      <c r="M19" s="166"/>
    </row>
    <row r="20" spans="1:15" s="176" customFormat="1" x14ac:dyDescent="0.2">
      <c r="A20" s="167" t="s">
        <v>170</v>
      </c>
      <c r="B20" s="234">
        <v>0.64129400000000003</v>
      </c>
      <c r="C20" s="234">
        <v>0.65018900000000002</v>
      </c>
      <c r="D20" s="234">
        <v>0.64588299999999998</v>
      </c>
      <c r="E20" s="234">
        <v>0.65483999999999998</v>
      </c>
      <c r="F20" s="234">
        <v>0.66888199999999998</v>
      </c>
      <c r="G20" s="234">
        <v>0.66857599999999995</v>
      </c>
      <c r="H20" s="234">
        <v>0.67626600000000003</v>
      </c>
      <c r="I20" s="234">
        <v>0.68287699999999996</v>
      </c>
      <c r="J20" s="234">
        <v>0.684755</v>
      </c>
      <c r="K20" s="234">
        <v>0.68232099999999996</v>
      </c>
      <c r="L20" s="29">
        <v>0.68042100000000005</v>
      </c>
      <c r="M20" s="166"/>
    </row>
    <row r="21" spans="1:15" x14ac:dyDescent="0.2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5" x14ac:dyDescent="0.2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5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5" s="30" customFormat="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5" x14ac:dyDescent="0.2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15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spans="1:15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15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5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1:15" x14ac:dyDescent="0.2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5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2:13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2:13" x14ac:dyDescent="0.2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2:13" x14ac:dyDescent="0.2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2:13" x14ac:dyDescent="0.2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2:13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2:13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2:13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2:13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2:13" x14ac:dyDescent="0.2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</row>
    <row r="42" spans="2:13" x14ac:dyDescent="0.2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2:13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2:13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spans="2:13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pans="2:13" x14ac:dyDescent="0.2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2:13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2:13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spans="2:13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2:13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2:13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spans="2:13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2:13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spans="2:13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2:13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2:13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2:13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spans="2:13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  <row r="59" spans="2:13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</row>
    <row r="60" spans="2:13" x14ac:dyDescent="0.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</row>
    <row r="61" spans="2:13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</row>
    <row r="62" spans="2:13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</row>
    <row r="63" spans="2:13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spans="2:13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</row>
    <row r="65" spans="2:13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</row>
    <row r="66" spans="2:13" x14ac:dyDescent="0.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</row>
    <row r="67" spans="2:13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</row>
    <row r="68" spans="2:13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2:13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2:13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2:13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2:13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2:13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2:13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2:13" x14ac:dyDescent="0.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2:13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2:13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2:13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2:13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2:13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2:13" x14ac:dyDescent="0.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2:13" x14ac:dyDescent="0.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2:13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2:13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2:13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2:13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2:13" x14ac:dyDescent="0.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2:13" x14ac:dyDescent="0.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2:13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2:13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2:13" x14ac:dyDescent="0.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2:13" x14ac:dyDescent="0.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2:13" x14ac:dyDescent="0.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2:13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2:13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</row>
    <row r="96" spans="2:13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</row>
    <row r="97" spans="2:13" x14ac:dyDescent="0.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</row>
    <row r="98" spans="2:13" x14ac:dyDescent="0.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</row>
    <row r="99" spans="2:13" x14ac:dyDescent="0.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</row>
    <row r="100" spans="2:13" x14ac:dyDescent="0.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</row>
    <row r="101" spans="2:13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</row>
    <row r="102" spans="2:13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</row>
    <row r="103" spans="2:13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</row>
    <row r="104" spans="2:13" x14ac:dyDescent="0.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</row>
    <row r="105" spans="2:13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</row>
    <row r="106" spans="2:13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</row>
    <row r="107" spans="2:13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</row>
    <row r="108" spans="2:13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</row>
    <row r="109" spans="2:13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</row>
    <row r="110" spans="2:13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</row>
    <row r="111" spans="2:13" x14ac:dyDescent="0.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</row>
    <row r="112" spans="2:13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</row>
    <row r="113" spans="2:13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</row>
    <row r="114" spans="2:13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</row>
    <row r="115" spans="2:13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</row>
    <row r="116" spans="2:13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</row>
    <row r="117" spans="2:13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</row>
    <row r="118" spans="2:13" x14ac:dyDescent="0.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</row>
    <row r="119" spans="2:13" x14ac:dyDescent="0.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</row>
    <row r="120" spans="2:13" x14ac:dyDescent="0.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</row>
    <row r="121" spans="2:13" x14ac:dyDescent="0.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</row>
    <row r="122" spans="2:13" x14ac:dyDescent="0.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</row>
    <row r="123" spans="2:13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</row>
    <row r="124" spans="2:13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</row>
    <row r="125" spans="2:13" x14ac:dyDescent="0.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</row>
    <row r="126" spans="2:13" x14ac:dyDescent="0.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</row>
    <row r="127" spans="2:13" x14ac:dyDescent="0.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</row>
    <row r="128" spans="2:13" x14ac:dyDescent="0.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</row>
    <row r="129" spans="2:13" x14ac:dyDescent="0.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</row>
    <row r="130" spans="2:13" x14ac:dyDescent="0.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</row>
    <row r="131" spans="2:13" x14ac:dyDescent="0.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</row>
    <row r="132" spans="2:13" x14ac:dyDescent="0.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</row>
    <row r="133" spans="2:13" x14ac:dyDescent="0.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</row>
    <row r="134" spans="2:13" x14ac:dyDescent="0.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</row>
    <row r="135" spans="2:13" x14ac:dyDescent="0.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</row>
    <row r="136" spans="2:13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</row>
    <row r="137" spans="2:13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</row>
    <row r="138" spans="2:13" x14ac:dyDescent="0.2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</row>
    <row r="139" spans="2:13" x14ac:dyDescent="0.2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</row>
    <row r="140" spans="2:13" x14ac:dyDescent="0.2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</row>
    <row r="141" spans="2:13" x14ac:dyDescent="0.2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</row>
    <row r="142" spans="2:13" x14ac:dyDescent="0.2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</row>
    <row r="143" spans="2:13" x14ac:dyDescent="0.2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</row>
    <row r="144" spans="2:13" x14ac:dyDescent="0.2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</row>
    <row r="145" spans="2:13" x14ac:dyDescent="0.2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</row>
    <row r="146" spans="2:13" x14ac:dyDescent="0.2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</row>
    <row r="147" spans="2:13" x14ac:dyDescent="0.2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</row>
    <row r="148" spans="2:13" x14ac:dyDescent="0.2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</row>
    <row r="149" spans="2:13" x14ac:dyDescent="0.2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</row>
    <row r="150" spans="2:13" x14ac:dyDescent="0.2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</row>
    <row r="151" spans="2:13" x14ac:dyDescent="0.2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</row>
    <row r="152" spans="2:13" x14ac:dyDescent="0.2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</row>
    <row r="153" spans="2:13" x14ac:dyDescent="0.2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</row>
    <row r="154" spans="2:13" x14ac:dyDescent="0.2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</row>
    <row r="155" spans="2:13" x14ac:dyDescent="0.2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</row>
    <row r="156" spans="2:13" x14ac:dyDescent="0.2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</row>
    <row r="157" spans="2:13" x14ac:dyDescent="0.2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</row>
    <row r="158" spans="2:13" x14ac:dyDescent="0.2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</row>
    <row r="159" spans="2:13" x14ac:dyDescent="0.2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</row>
    <row r="160" spans="2:13" x14ac:dyDescent="0.2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</row>
    <row r="161" spans="2:13" x14ac:dyDescent="0.2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</row>
    <row r="162" spans="2:13" x14ac:dyDescent="0.2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</row>
    <row r="163" spans="2:13" x14ac:dyDescent="0.2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</row>
    <row r="164" spans="2:13" x14ac:dyDescent="0.2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</row>
    <row r="165" spans="2:13" x14ac:dyDescent="0.2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</row>
    <row r="166" spans="2:13" x14ac:dyDescent="0.2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</row>
    <row r="167" spans="2:13" x14ac:dyDescent="0.2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</row>
    <row r="168" spans="2:13" x14ac:dyDescent="0.2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</row>
    <row r="169" spans="2:13" x14ac:dyDescent="0.2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</row>
    <row r="170" spans="2:13" x14ac:dyDescent="0.2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</row>
    <row r="171" spans="2:13" x14ac:dyDescent="0.2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</row>
    <row r="172" spans="2:13" x14ac:dyDescent="0.2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</row>
    <row r="173" spans="2:13" x14ac:dyDescent="0.2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</row>
    <row r="174" spans="2:13" x14ac:dyDescent="0.2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</row>
    <row r="175" spans="2:13" x14ac:dyDescent="0.2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</row>
    <row r="176" spans="2:13" x14ac:dyDescent="0.2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</row>
    <row r="177" spans="2:13" x14ac:dyDescent="0.2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</row>
    <row r="178" spans="2:13" x14ac:dyDescent="0.2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</row>
    <row r="179" spans="2:13" x14ac:dyDescent="0.2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</row>
    <row r="180" spans="2:13" x14ac:dyDescent="0.2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</row>
    <row r="181" spans="2:13" x14ac:dyDescent="0.2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</row>
    <row r="182" spans="2:13" x14ac:dyDescent="0.2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</row>
    <row r="183" spans="2:13" x14ac:dyDescent="0.2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</row>
    <row r="184" spans="2:13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</row>
    <row r="185" spans="2:13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</row>
    <row r="186" spans="2:13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</row>
    <row r="187" spans="2:13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</row>
    <row r="188" spans="2:13" x14ac:dyDescent="0.2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</row>
    <row r="189" spans="2:13" x14ac:dyDescent="0.2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</row>
    <row r="190" spans="2:13" x14ac:dyDescent="0.2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</row>
    <row r="191" spans="2:13" x14ac:dyDescent="0.2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</row>
    <row r="192" spans="2:13" x14ac:dyDescent="0.2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</row>
    <row r="193" spans="2:13" x14ac:dyDescent="0.2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</row>
    <row r="194" spans="2:13" x14ac:dyDescent="0.2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</row>
    <row r="195" spans="2:13" x14ac:dyDescent="0.2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</row>
    <row r="196" spans="2:13" x14ac:dyDescent="0.2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</row>
    <row r="197" spans="2:13" x14ac:dyDescent="0.2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</row>
    <row r="198" spans="2:13" x14ac:dyDescent="0.2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</row>
    <row r="199" spans="2:13" x14ac:dyDescent="0.2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</row>
    <row r="200" spans="2:13" x14ac:dyDescent="0.2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</row>
    <row r="201" spans="2:13" x14ac:dyDescent="0.2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</row>
    <row r="202" spans="2:13" x14ac:dyDescent="0.2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</row>
    <row r="203" spans="2:13" x14ac:dyDescent="0.2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</row>
    <row r="204" spans="2:13" x14ac:dyDescent="0.2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</row>
    <row r="205" spans="2:13" x14ac:dyDescent="0.2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</row>
    <row r="206" spans="2:13" x14ac:dyDescent="0.2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</row>
    <row r="207" spans="2:13" x14ac:dyDescent="0.2"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</row>
    <row r="208" spans="2:13" x14ac:dyDescent="0.2"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</row>
    <row r="209" spans="2:13" x14ac:dyDescent="0.2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</row>
    <row r="210" spans="2:13" x14ac:dyDescent="0.2"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</row>
    <row r="211" spans="2:13" x14ac:dyDescent="0.2"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</row>
    <row r="212" spans="2:13" x14ac:dyDescent="0.2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</row>
    <row r="213" spans="2:13" x14ac:dyDescent="0.2"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</row>
    <row r="214" spans="2:13" x14ac:dyDescent="0.2"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</row>
    <row r="215" spans="2:13" x14ac:dyDescent="0.2"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</row>
    <row r="216" spans="2:13" x14ac:dyDescent="0.2"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</row>
    <row r="217" spans="2:13" x14ac:dyDescent="0.2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</row>
    <row r="218" spans="2:13" x14ac:dyDescent="0.2"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</row>
    <row r="219" spans="2:13" x14ac:dyDescent="0.2"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</row>
    <row r="220" spans="2:13" x14ac:dyDescent="0.2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</row>
    <row r="221" spans="2:13" x14ac:dyDescent="0.2"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</row>
    <row r="222" spans="2:13" x14ac:dyDescent="0.2"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</row>
    <row r="223" spans="2:13" x14ac:dyDescent="0.2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</row>
    <row r="224" spans="2:13" x14ac:dyDescent="0.2"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</row>
    <row r="225" spans="2:13" x14ac:dyDescent="0.2"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</row>
    <row r="226" spans="2:13" x14ac:dyDescent="0.2"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</row>
    <row r="227" spans="2:13" x14ac:dyDescent="0.2"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</row>
    <row r="228" spans="2:13" x14ac:dyDescent="0.2"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</row>
    <row r="229" spans="2:13" x14ac:dyDescent="0.2"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</row>
    <row r="230" spans="2:13" x14ac:dyDescent="0.2"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</row>
    <row r="231" spans="2:13" x14ac:dyDescent="0.2"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</row>
    <row r="232" spans="2:13" x14ac:dyDescent="0.2"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</row>
    <row r="233" spans="2:13" x14ac:dyDescent="0.2"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</row>
    <row r="234" spans="2:13" x14ac:dyDescent="0.2"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</row>
    <row r="235" spans="2:13" x14ac:dyDescent="0.2"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</row>
    <row r="236" spans="2:13" x14ac:dyDescent="0.2"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</row>
    <row r="237" spans="2:13" x14ac:dyDescent="0.2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</row>
    <row r="238" spans="2:13" x14ac:dyDescent="0.2"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</row>
    <row r="239" spans="2:13" x14ac:dyDescent="0.2"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</row>
    <row r="240" spans="2:13" x14ac:dyDescent="0.2"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</row>
    <row r="241" spans="2:13" x14ac:dyDescent="0.2"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</row>
    <row r="242" spans="2:13" x14ac:dyDescent="0.2"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</row>
    <row r="243" spans="2:13" x14ac:dyDescent="0.2"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</row>
    <row r="244" spans="2:13" x14ac:dyDescent="0.2"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</row>
    <row r="245" spans="2:13" x14ac:dyDescent="0.2"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</row>
    <row r="246" spans="2:13" x14ac:dyDescent="0.2"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</row>
    <row r="247" spans="2:13" x14ac:dyDescent="0.2"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M20"/>
  <sheetViews>
    <sheetView workbookViewId="0">
      <selection activeCell="N8" sqref="N8"/>
    </sheetView>
  </sheetViews>
  <sheetFormatPr defaultRowHeight="12.75" x14ac:dyDescent="0.2"/>
  <cols>
    <col min="1" max="1" width="52.7109375" style="57" bestFit="1" customWidth="1"/>
    <col min="2" max="12" width="10.140625" style="57" bestFit="1" customWidth="1"/>
    <col min="13" max="16384" width="9.140625" style="57"/>
  </cols>
  <sheetData>
    <row r="2" spans="1:13" ht="18.75" x14ac:dyDescent="0.2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4" spans="1:13" x14ac:dyDescent="0.2">
      <c r="L4" s="223" t="s">
        <v>98</v>
      </c>
    </row>
    <row r="5" spans="1:13" x14ac:dyDescent="0.2">
      <c r="A5" s="8"/>
      <c r="B5" s="110">
        <f>MT_ALL!B5</f>
        <v>44926</v>
      </c>
      <c r="C5" s="110">
        <f>MT_ALL!C5</f>
        <v>44957</v>
      </c>
      <c r="D5" s="110">
        <f>MT_ALL!D5</f>
        <v>44985</v>
      </c>
      <c r="E5" s="110">
        <f>MT_ALL!E5</f>
        <v>45016</v>
      </c>
      <c r="F5" s="110">
        <f>MT_ALL!F5</f>
        <v>45046</v>
      </c>
      <c r="G5" s="110">
        <f>MT_ALL!G5</f>
        <v>45077</v>
      </c>
      <c r="H5" s="110">
        <f>MT_ALL!H5</f>
        <v>45107</v>
      </c>
      <c r="I5" s="110">
        <f>MT_ALL!I5</f>
        <v>45138</v>
      </c>
      <c r="J5" s="110">
        <f>MT_ALL!J5</f>
        <v>45169</v>
      </c>
      <c r="K5" s="110">
        <f>MT_ALL!K5</f>
        <v>45199</v>
      </c>
      <c r="L5" s="110">
        <f>MT_ALL!L5</f>
        <v>45230</v>
      </c>
      <c r="M5" s="56"/>
    </row>
    <row r="6" spans="1:13" x14ac:dyDescent="0.2">
      <c r="A6" s="172" t="str">
        <f>MT_ALL!A6</f>
        <v>Загальна сума державного та гарантованого державою боргу</v>
      </c>
      <c r="B6" s="184" t="e">
        <f t="shared" ref="B6:L6" si="0">SUM(B7:B8)</f>
        <v>#REF!</v>
      </c>
      <c r="C6" s="184" t="e">
        <f t="shared" si="0"/>
        <v>#REF!</v>
      </c>
      <c r="D6" s="184" t="e">
        <f t="shared" si="0"/>
        <v>#REF!</v>
      </c>
      <c r="E6" s="184" t="e">
        <f t="shared" si="0"/>
        <v>#REF!</v>
      </c>
      <c r="F6" s="184" t="e">
        <f t="shared" si="0"/>
        <v>#REF!</v>
      </c>
      <c r="G6" s="184" t="e">
        <f t="shared" si="0"/>
        <v>#REF!</v>
      </c>
      <c r="H6" s="184" t="e">
        <f t="shared" si="0"/>
        <v>#REF!</v>
      </c>
      <c r="I6" s="184" t="e">
        <f t="shared" si="0"/>
        <v>#REF!</v>
      </c>
      <c r="J6" s="184" t="e">
        <f t="shared" si="0"/>
        <v>#REF!</v>
      </c>
      <c r="K6" s="184" t="e">
        <f t="shared" si="0"/>
        <v>#REF!</v>
      </c>
      <c r="L6" s="184" t="e">
        <f t="shared" si="0"/>
        <v>#REF!</v>
      </c>
    </row>
    <row r="7" spans="1:13" x14ac:dyDescent="0.2">
      <c r="A7" s="181" t="str">
        <f>MT_ALL!A7</f>
        <v>Domestic Debt</v>
      </c>
      <c r="B7" s="107" t="e">
        <f>MT_ALL!B7/DMLMLR</f>
        <v>#REF!</v>
      </c>
      <c r="C7" s="107" t="e">
        <f>MT_ALL!C7/DMLMLR</f>
        <v>#REF!</v>
      </c>
      <c r="D7" s="107" t="e">
        <f>MT_ALL!D7/DMLMLR</f>
        <v>#REF!</v>
      </c>
      <c r="E7" s="107" t="e">
        <f>MT_ALL!E7/DMLMLR</f>
        <v>#REF!</v>
      </c>
      <c r="F7" s="107" t="e">
        <f>MT_ALL!F7/DMLMLR</f>
        <v>#REF!</v>
      </c>
      <c r="G7" s="107" t="e">
        <f>MT_ALL!G7/DMLMLR</f>
        <v>#REF!</v>
      </c>
      <c r="H7" s="107" t="e">
        <f>MT_ALL!H7/DMLMLR</f>
        <v>#REF!</v>
      </c>
      <c r="I7" s="107" t="e">
        <f>MT_ALL!I7/DMLMLR</f>
        <v>#REF!</v>
      </c>
      <c r="J7" s="107" t="e">
        <f>MT_ALL!J7/DMLMLR</f>
        <v>#REF!</v>
      </c>
      <c r="K7" s="107" t="e">
        <f>MT_ALL!K7/DMLMLR</f>
        <v>#REF!</v>
      </c>
      <c r="L7" s="107" t="e">
        <f>MT_ALL!L7/DMLMLR</f>
        <v>#REF!</v>
      </c>
    </row>
    <row r="8" spans="1:13" x14ac:dyDescent="0.2">
      <c r="A8" s="181" t="str">
        <f>MT_ALL!A8</f>
        <v>External Debt</v>
      </c>
      <c r="B8" s="107" t="e">
        <f>MT_ALL!B8/DMLMLR</f>
        <v>#REF!</v>
      </c>
      <c r="C8" s="107" t="e">
        <f>MT_ALL!C8/DMLMLR</f>
        <v>#REF!</v>
      </c>
      <c r="D8" s="107" t="e">
        <f>MT_ALL!D8/DMLMLR</f>
        <v>#REF!</v>
      </c>
      <c r="E8" s="107" t="e">
        <f>MT_ALL!E8/DMLMLR</f>
        <v>#REF!</v>
      </c>
      <c r="F8" s="107" t="e">
        <f>MT_ALL!F8/DMLMLR</f>
        <v>#REF!</v>
      </c>
      <c r="G8" s="107" t="e">
        <f>MT_ALL!G8/DMLMLR</f>
        <v>#REF!</v>
      </c>
      <c r="H8" s="107" t="e">
        <f>MT_ALL!H8/DMLMLR</f>
        <v>#REF!</v>
      </c>
      <c r="I8" s="107" t="e">
        <f>MT_ALL!I8/DMLMLR</f>
        <v>#REF!</v>
      </c>
      <c r="J8" s="107" t="e">
        <f>MT_ALL!J8/DMLMLR</f>
        <v>#REF!</v>
      </c>
      <c r="K8" s="107" t="e">
        <f>MT_ALL!K8/DMLMLR</f>
        <v>#REF!</v>
      </c>
      <c r="L8" s="107" t="e">
        <f>MT_ALL!L8/DMLMLR</f>
        <v>#REF!</v>
      </c>
    </row>
    <row r="10" spans="1:13" x14ac:dyDescent="0.2">
      <c r="L10" s="223" t="s">
        <v>96</v>
      </c>
    </row>
    <row r="11" spans="1:13" x14ac:dyDescent="0.2">
      <c r="A11" s="8"/>
      <c r="B11" s="110">
        <f>MT_ALL!B11</f>
        <v>44926</v>
      </c>
      <c r="C11" s="110">
        <f>MT_ALL!C11</f>
        <v>44957</v>
      </c>
      <c r="D11" s="110">
        <f>MT_ALL!D11</f>
        <v>44985</v>
      </c>
      <c r="E11" s="110">
        <f>MT_ALL!E11</f>
        <v>45016</v>
      </c>
      <c r="F11" s="110">
        <f>MT_ALL!F11</f>
        <v>45046</v>
      </c>
      <c r="G11" s="110">
        <f>MT_ALL!G11</f>
        <v>45077</v>
      </c>
      <c r="H11" s="110">
        <f>MT_ALL!H11</f>
        <v>45107</v>
      </c>
      <c r="I11" s="110">
        <f>MT_ALL!I11</f>
        <v>45138</v>
      </c>
      <c r="J11" s="110">
        <f>MT_ALL!J11</f>
        <v>45169</v>
      </c>
      <c r="K11" s="110">
        <f>MT_ALL!K11</f>
        <v>45199</v>
      </c>
      <c r="L11" s="110">
        <f>MT_ALL!L11</f>
        <v>45230</v>
      </c>
    </row>
    <row r="12" spans="1:13" x14ac:dyDescent="0.2">
      <c r="A12" s="172" t="str">
        <f>MT_ALL!A12</f>
        <v>Загальна сума державного та гарантованого державою боргу</v>
      </c>
      <c r="B12" s="184" t="e">
        <f t="shared" ref="B12:L12" si="1">SUM(B13:B14)</f>
        <v>#REF!</v>
      </c>
      <c r="C12" s="184" t="e">
        <f t="shared" si="1"/>
        <v>#REF!</v>
      </c>
      <c r="D12" s="184" t="e">
        <f t="shared" si="1"/>
        <v>#REF!</v>
      </c>
      <c r="E12" s="184" t="e">
        <f t="shared" si="1"/>
        <v>#REF!</v>
      </c>
      <c r="F12" s="184" t="e">
        <f t="shared" si="1"/>
        <v>#REF!</v>
      </c>
      <c r="G12" s="184" t="e">
        <f t="shared" si="1"/>
        <v>#REF!</v>
      </c>
      <c r="H12" s="184" t="e">
        <f t="shared" si="1"/>
        <v>#REF!</v>
      </c>
      <c r="I12" s="184" t="e">
        <f t="shared" si="1"/>
        <v>#REF!</v>
      </c>
      <c r="J12" s="184" t="e">
        <f t="shared" si="1"/>
        <v>#REF!</v>
      </c>
      <c r="K12" s="184" t="e">
        <f t="shared" si="1"/>
        <v>#REF!</v>
      </c>
      <c r="L12" s="184" t="e">
        <f t="shared" si="1"/>
        <v>#REF!</v>
      </c>
    </row>
    <row r="13" spans="1:13" x14ac:dyDescent="0.2">
      <c r="A13" s="181" t="str">
        <f>MT_ALL!A13</f>
        <v>Domestic Debt</v>
      </c>
      <c r="B13" s="107" t="e">
        <f>MT_ALL!B13/DMLMLR</f>
        <v>#REF!</v>
      </c>
      <c r="C13" s="107" t="e">
        <f>MT_ALL!C13/DMLMLR</f>
        <v>#REF!</v>
      </c>
      <c r="D13" s="107" t="e">
        <f>MT_ALL!D13/DMLMLR</f>
        <v>#REF!</v>
      </c>
      <c r="E13" s="107" t="e">
        <f>MT_ALL!E13/DMLMLR</f>
        <v>#REF!</v>
      </c>
      <c r="F13" s="107" t="e">
        <f>MT_ALL!F13/DMLMLR</f>
        <v>#REF!</v>
      </c>
      <c r="G13" s="107" t="e">
        <f>MT_ALL!G13/DMLMLR</f>
        <v>#REF!</v>
      </c>
      <c r="H13" s="107" t="e">
        <f>MT_ALL!H13/DMLMLR</f>
        <v>#REF!</v>
      </c>
      <c r="I13" s="107" t="e">
        <f>MT_ALL!I13/DMLMLR</f>
        <v>#REF!</v>
      </c>
      <c r="J13" s="107" t="e">
        <f>MT_ALL!J13/DMLMLR</f>
        <v>#REF!</v>
      </c>
      <c r="K13" s="107" t="e">
        <f>MT_ALL!K13/DMLMLR</f>
        <v>#REF!</v>
      </c>
      <c r="L13" s="107" t="e">
        <f>MT_ALL!L13/DMLMLR</f>
        <v>#REF!</v>
      </c>
    </row>
    <row r="14" spans="1:13" x14ac:dyDescent="0.2">
      <c r="A14" s="181" t="str">
        <f>MT_ALL!A14</f>
        <v>External Debt</v>
      </c>
      <c r="B14" s="107" t="e">
        <f>MT_ALL!B14/DMLMLR</f>
        <v>#REF!</v>
      </c>
      <c r="C14" s="107" t="e">
        <f>MT_ALL!C14/DMLMLR</f>
        <v>#REF!</v>
      </c>
      <c r="D14" s="107" t="e">
        <f>MT_ALL!D14/DMLMLR</f>
        <v>#REF!</v>
      </c>
      <c r="E14" s="107" t="e">
        <f>MT_ALL!E14/DMLMLR</f>
        <v>#REF!</v>
      </c>
      <c r="F14" s="107" t="e">
        <f>MT_ALL!F14/DMLMLR</f>
        <v>#REF!</v>
      </c>
      <c r="G14" s="107" t="e">
        <f>MT_ALL!G14/DMLMLR</f>
        <v>#REF!</v>
      </c>
      <c r="H14" s="107" t="e">
        <f>MT_ALL!H14/DMLMLR</f>
        <v>#REF!</v>
      </c>
      <c r="I14" s="107" t="e">
        <f>MT_ALL!I14/DMLMLR</f>
        <v>#REF!</v>
      </c>
      <c r="J14" s="107" t="e">
        <f>MT_ALL!J14/DMLMLR</f>
        <v>#REF!</v>
      </c>
      <c r="K14" s="107" t="e">
        <f>MT_ALL!K14/DMLMLR</f>
        <v>#REF!</v>
      </c>
      <c r="L14" s="107" t="e">
        <f>MT_ALL!L14/DMLMLR</f>
        <v>#REF!</v>
      </c>
    </row>
    <row r="16" spans="1:13" x14ac:dyDescent="0.2">
      <c r="L16" s="223" t="s">
        <v>39</v>
      </c>
    </row>
    <row r="17" spans="1:12" x14ac:dyDescent="0.2">
      <c r="A17" s="8"/>
      <c r="B17" s="110">
        <f>MT_ALL!B17</f>
        <v>44926</v>
      </c>
      <c r="C17" s="110">
        <f>MT_ALL!C17</f>
        <v>44957</v>
      </c>
      <c r="D17" s="110">
        <f>MT_ALL!D17</f>
        <v>44985</v>
      </c>
      <c r="E17" s="110">
        <f>MT_ALL!E17</f>
        <v>45016</v>
      </c>
      <c r="F17" s="110">
        <f>MT_ALL!F17</f>
        <v>45046</v>
      </c>
      <c r="G17" s="110">
        <f>MT_ALL!G17</f>
        <v>45077</v>
      </c>
      <c r="H17" s="110">
        <f>MT_ALL!H17</f>
        <v>45107</v>
      </c>
      <c r="I17" s="110">
        <f>MT_ALL!I17</f>
        <v>45138</v>
      </c>
      <c r="J17" s="110">
        <f>MT_ALL!J17</f>
        <v>45169</v>
      </c>
      <c r="K17" s="110">
        <f>MT_ALL!K17</f>
        <v>45199</v>
      </c>
      <c r="L17" s="110">
        <f>MT_ALL!L17</f>
        <v>45230</v>
      </c>
    </row>
    <row r="18" spans="1:12" x14ac:dyDescent="0.2">
      <c r="A18" s="172" t="str">
        <f>MT_ALL!A18</f>
        <v>Загальна сума державного та гарантованого державою боргу</v>
      </c>
      <c r="B18" s="184">
        <f t="shared" ref="B18:L18" si="2">SUM(B19:B20)</f>
        <v>1</v>
      </c>
      <c r="C18" s="184">
        <f t="shared" si="2"/>
        <v>1</v>
      </c>
      <c r="D18" s="184">
        <f t="shared" si="2"/>
        <v>1</v>
      </c>
      <c r="E18" s="184">
        <f t="shared" si="2"/>
        <v>1</v>
      </c>
      <c r="F18" s="184">
        <f t="shared" si="2"/>
        <v>1</v>
      </c>
      <c r="G18" s="184">
        <f t="shared" si="2"/>
        <v>1</v>
      </c>
      <c r="H18" s="184">
        <f t="shared" si="2"/>
        <v>1</v>
      </c>
      <c r="I18" s="184">
        <f t="shared" si="2"/>
        <v>1</v>
      </c>
      <c r="J18" s="184">
        <f t="shared" si="2"/>
        <v>1</v>
      </c>
      <c r="K18" s="184">
        <f t="shared" si="2"/>
        <v>1</v>
      </c>
      <c r="L18" s="184">
        <f t="shared" si="2"/>
        <v>1</v>
      </c>
    </row>
    <row r="19" spans="1:12" x14ac:dyDescent="0.2">
      <c r="A19" s="181" t="str">
        <f>MT_ALL!A19</f>
        <v>Domestic Debt</v>
      </c>
      <c r="B19" s="55">
        <f>MT_ALL!B19</f>
        <v>0.35870600000000002</v>
      </c>
      <c r="C19" s="55">
        <f>MT_ALL!C19</f>
        <v>0.34981099999999998</v>
      </c>
      <c r="D19" s="55">
        <f>MT_ALL!D19</f>
        <v>0.35411700000000002</v>
      </c>
      <c r="E19" s="55">
        <f>MT_ALL!E19</f>
        <v>0.34516000000000002</v>
      </c>
      <c r="F19" s="55">
        <f>MT_ALL!F19</f>
        <v>0.33111800000000002</v>
      </c>
      <c r="G19" s="55">
        <f>MT_ALL!G19</f>
        <v>0.331424</v>
      </c>
      <c r="H19" s="55">
        <f>MT_ALL!H19</f>
        <v>0.32373400000000002</v>
      </c>
      <c r="I19" s="55">
        <f>MT_ALL!I19</f>
        <v>0.31712299999999999</v>
      </c>
      <c r="J19" s="55">
        <f>MT_ALL!J19</f>
        <v>0.315245</v>
      </c>
      <c r="K19" s="55">
        <f>MT_ALL!K19</f>
        <v>0.31767899999999999</v>
      </c>
      <c r="L19" s="55">
        <f>MT_ALL!L19</f>
        <v>0.319579</v>
      </c>
    </row>
    <row r="20" spans="1:12" x14ac:dyDescent="0.2">
      <c r="A20" s="181" t="str">
        <f>MT_ALL!A20</f>
        <v>External Debt</v>
      </c>
      <c r="B20" s="55">
        <f>MT_ALL!B20</f>
        <v>0.64129400000000003</v>
      </c>
      <c r="C20" s="55">
        <f>MT_ALL!C20</f>
        <v>0.65018900000000002</v>
      </c>
      <c r="D20" s="55">
        <f>MT_ALL!D20</f>
        <v>0.64588299999999998</v>
      </c>
      <c r="E20" s="55">
        <f>MT_ALL!E20</f>
        <v>0.65483999999999998</v>
      </c>
      <c r="F20" s="55">
        <f>MT_ALL!F20</f>
        <v>0.66888199999999998</v>
      </c>
      <c r="G20" s="55">
        <f>MT_ALL!G20</f>
        <v>0.66857599999999995</v>
      </c>
      <c r="H20" s="55">
        <f>MT_ALL!H20</f>
        <v>0.67626600000000003</v>
      </c>
      <c r="I20" s="55">
        <f>MT_ALL!I20</f>
        <v>0.68287699999999996</v>
      </c>
      <c r="J20" s="55">
        <f>MT_ALL!J20</f>
        <v>0.684755</v>
      </c>
      <c r="K20" s="55">
        <f>MT_ALL!K20</f>
        <v>0.68232099999999996</v>
      </c>
      <c r="L20" s="55">
        <f>MT_ALL!L20</f>
        <v>0.68042100000000005</v>
      </c>
    </row>
  </sheetData>
  <mergeCells count="1">
    <mergeCell ref="A2:L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S247"/>
  <sheetViews>
    <sheetView workbookViewId="0">
      <selection activeCell="A4" sqref="A4"/>
    </sheetView>
  </sheetViews>
  <sheetFormatPr defaultRowHeight="12.75" x14ac:dyDescent="0.2"/>
  <cols>
    <col min="1" max="1" width="63.28515625" style="57" bestFit="1" customWidth="1"/>
    <col min="2" max="2" width="14.7109375" style="57" customWidth="1"/>
    <col min="3" max="10" width="14.42578125" style="57" bestFit="1" customWidth="1"/>
    <col min="11" max="12" width="13" style="57" customWidth="1"/>
    <col min="13" max="16384" width="9.140625" style="57"/>
  </cols>
  <sheetData>
    <row r="2" spans="1:19" ht="18.75" x14ac:dyDescent="0.2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8"/>
      <c r="N2" s="48"/>
      <c r="O2" s="48"/>
      <c r="P2" s="48"/>
      <c r="Q2" s="48"/>
      <c r="R2" s="48"/>
      <c r="S2" s="48"/>
    </row>
    <row r="3" spans="1:19" x14ac:dyDescent="0.2">
      <c r="A3" s="231"/>
    </row>
    <row r="4" spans="1:19" s="224" customFormat="1" x14ac:dyDescent="0.2">
      <c r="A4" s="52" t="e">
        <f>$A$2 &amp; " (" &amp;L4 &amp; ")"</f>
        <v>#REF!</v>
      </c>
      <c r="L4" s="224" t="e">
        <f>VALUAH</f>
        <v>#REF!</v>
      </c>
    </row>
    <row r="5" spans="1:19" s="146" customFormat="1" x14ac:dyDescent="0.2">
      <c r="A5" s="236"/>
      <c r="B5" s="100">
        <v>44926</v>
      </c>
      <c r="C5" s="100">
        <v>44957</v>
      </c>
      <c r="D5" s="100">
        <v>44985</v>
      </c>
      <c r="E5" s="100">
        <v>45016</v>
      </c>
      <c r="F5" s="100">
        <v>45046</v>
      </c>
      <c r="G5" s="100">
        <v>45077</v>
      </c>
      <c r="H5" s="100">
        <v>45107</v>
      </c>
      <c r="I5" s="100">
        <v>45138</v>
      </c>
      <c r="J5" s="100">
        <v>45169</v>
      </c>
      <c r="K5" s="100">
        <v>45199</v>
      </c>
      <c r="L5" s="38">
        <v>45230</v>
      </c>
    </row>
    <row r="6" spans="1:19" s="142" customFormat="1" x14ac:dyDescent="0.2">
      <c r="A6" s="161" t="s">
        <v>141</v>
      </c>
      <c r="B6" s="219">
        <f t="shared" ref="B6:L6" si="0">SUM(B7:B8)</f>
        <v>4075.4500576791597</v>
      </c>
      <c r="C6" s="219">
        <f t="shared" si="0"/>
        <v>4266.4444729174002</v>
      </c>
      <c r="D6" s="219">
        <f t="shared" si="0"/>
        <v>4243.6864571060505</v>
      </c>
      <c r="E6" s="219">
        <f t="shared" si="0"/>
        <v>4386.56830035034</v>
      </c>
      <c r="F6" s="219">
        <f t="shared" si="0"/>
        <v>4546.8280831245502</v>
      </c>
      <c r="G6" s="219">
        <f t="shared" si="0"/>
        <v>4593.4941187673803</v>
      </c>
      <c r="H6" s="219">
        <f t="shared" si="0"/>
        <v>4714.3619978262805</v>
      </c>
      <c r="I6" s="219">
        <f t="shared" si="0"/>
        <v>4860.5947048425496</v>
      </c>
      <c r="J6" s="219">
        <f t="shared" si="0"/>
        <v>4898.0302811053098</v>
      </c>
      <c r="K6" s="219">
        <f t="shared" si="0"/>
        <v>4886.6011720644201</v>
      </c>
      <c r="L6" s="219">
        <f t="shared" si="0"/>
        <v>4958.3703342402205</v>
      </c>
    </row>
    <row r="7" spans="1:19" s="78" customFormat="1" x14ac:dyDescent="0.2">
      <c r="A7" s="28" t="s">
        <v>155</v>
      </c>
      <c r="B7" s="124">
        <v>3715.1336317660898</v>
      </c>
      <c r="C7" s="124">
        <v>3891.2493464376098</v>
      </c>
      <c r="D7" s="124">
        <v>3881.8475557880101</v>
      </c>
      <c r="E7" s="124">
        <v>4045.1595006161101</v>
      </c>
      <c r="F7" s="124">
        <v>4208.3465256813297</v>
      </c>
      <c r="G7" s="124">
        <v>4257.0990983127604</v>
      </c>
      <c r="H7" s="124">
        <v>4376.4828361153204</v>
      </c>
      <c r="I7" s="124">
        <v>4521.0893125098601</v>
      </c>
      <c r="J7" s="124">
        <v>4555.6883448342796</v>
      </c>
      <c r="K7" s="124">
        <v>4560.43089883009</v>
      </c>
      <c r="L7" s="208">
        <v>4638.2696191427303</v>
      </c>
    </row>
    <row r="8" spans="1:19" s="78" customFormat="1" x14ac:dyDescent="0.2">
      <c r="A8" s="28" t="s">
        <v>55</v>
      </c>
      <c r="B8" s="124">
        <v>360.31642591307002</v>
      </c>
      <c r="C8" s="124">
        <v>375.19512647979002</v>
      </c>
      <c r="D8" s="124">
        <v>361.83890131803997</v>
      </c>
      <c r="E8" s="124">
        <v>341.40879973423</v>
      </c>
      <c r="F8" s="124">
        <v>338.48155744322003</v>
      </c>
      <c r="G8" s="124">
        <v>336.39502045462001</v>
      </c>
      <c r="H8" s="124">
        <v>337.87916171095998</v>
      </c>
      <c r="I8" s="124">
        <v>339.50539233269001</v>
      </c>
      <c r="J8" s="124">
        <v>342.34193627103002</v>
      </c>
      <c r="K8" s="124">
        <v>326.17027323433001</v>
      </c>
      <c r="L8" s="208">
        <v>320.10071509749002</v>
      </c>
    </row>
    <row r="9" spans="1:19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9" x14ac:dyDescent="0.2">
      <c r="A10" s="52" t="e">
        <f>$A$2 &amp; " (" &amp;L10 &amp; ")"</f>
        <v>#REF!</v>
      </c>
      <c r="B10" s="48"/>
      <c r="C10" s="48"/>
      <c r="D10" s="48"/>
      <c r="E10" s="48"/>
      <c r="F10" s="48"/>
      <c r="G10" s="48"/>
      <c r="H10" s="48"/>
      <c r="I10" s="48"/>
      <c r="J10" s="48"/>
      <c r="K10" s="223"/>
      <c r="L10" s="224" t="e">
        <f>VALUSD</f>
        <v>#REF!</v>
      </c>
      <c r="M10" s="48"/>
      <c r="N10" s="48"/>
      <c r="O10" s="48"/>
      <c r="P10" s="48"/>
      <c r="Q10" s="48"/>
    </row>
    <row r="11" spans="1:19" s="24" customFormat="1" x14ac:dyDescent="0.2">
      <c r="A11" s="73"/>
      <c r="B11" s="100">
        <v>44926</v>
      </c>
      <c r="C11" s="100">
        <v>44957</v>
      </c>
      <c r="D11" s="100">
        <v>44985</v>
      </c>
      <c r="E11" s="100">
        <v>45016</v>
      </c>
      <c r="F11" s="100">
        <v>45046</v>
      </c>
      <c r="G11" s="100">
        <v>45077</v>
      </c>
      <c r="H11" s="100">
        <v>45107</v>
      </c>
      <c r="I11" s="100">
        <v>45138</v>
      </c>
      <c r="J11" s="100">
        <v>45169</v>
      </c>
      <c r="K11" s="100">
        <v>45199</v>
      </c>
      <c r="L11" s="38">
        <v>45230</v>
      </c>
      <c r="M11" s="146"/>
      <c r="N11" s="146"/>
      <c r="O11" s="146"/>
      <c r="P11" s="146"/>
      <c r="Q11" s="146"/>
      <c r="R11" s="146"/>
      <c r="S11" s="146"/>
    </row>
    <row r="12" spans="1:19" s="244" customFormat="1" x14ac:dyDescent="0.2">
      <c r="A12" s="161" t="s">
        <v>141</v>
      </c>
      <c r="B12" s="219">
        <f t="shared" ref="B12:L12" si="1">SUM(B13:B14)</f>
        <v>111.44670722129001</v>
      </c>
      <c r="C12" s="219">
        <f t="shared" si="1"/>
        <v>116.66961472223001</v>
      </c>
      <c r="D12" s="219">
        <f t="shared" si="1"/>
        <v>116.04727709337</v>
      </c>
      <c r="E12" s="219">
        <f t="shared" si="1"/>
        <v>119.95450469426001</v>
      </c>
      <c r="F12" s="219">
        <f t="shared" si="1"/>
        <v>124.33694708407</v>
      </c>
      <c r="G12" s="219">
        <f t="shared" si="1"/>
        <v>125.61307019627999</v>
      </c>
      <c r="H12" s="219">
        <f t="shared" si="1"/>
        <v>128.9183069037</v>
      </c>
      <c r="I12" s="219">
        <f t="shared" si="1"/>
        <v>132.91716677308</v>
      </c>
      <c r="J12" s="219">
        <f t="shared" si="1"/>
        <v>133.94087498881998</v>
      </c>
      <c r="K12" s="219">
        <f t="shared" si="1"/>
        <v>133.62833611558</v>
      </c>
      <c r="L12" s="219">
        <f t="shared" si="1"/>
        <v>136.34669660982999</v>
      </c>
      <c r="M12" s="239"/>
      <c r="N12" s="239"/>
      <c r="O12" s="239"/>
      <c r="P12" s="239"/>
      <c r="Q12" s="239"/>
    </row>
    <row r="13" spans="1:19" s="176" customFormat="1" x14ac:dyDescent="0.2">
      <c r="A13" s="167" t="s">
        <v>155</v>
      </c>
      <c r="B13" s="124">
        <v>101.59354286955001</v>
      </c>
      <c r="C13" s="124">
        <v>106.4095794329</v>
      </c>
      <c r="D13" s="124">
        <v>106.15247933469</v>
      </c>
      <c r="E13" s="7">
        <v>110.61838573606001</v>
      </c>
      <c r="F13" s="7">
        <v>115.08087609847</v>
      </c>
      <c r="G13" s="7">
        <v>116.41405736957999</v>
      </c>
      <c r="H13" s="7">
        <v>119.6787089505</v>
      </c>
      <c r="I13" s="7">
        <v>123.63309813678001</v>
      </c>
      <c r="J13" s="7">
        <v>124.57923860486</v>
      </c>
      <c r="K13" s="7">
        <v>124.70892784631999</v>
      </c>
      <c r="L13" s="81">
        <v>127.54447488293</v>
      </c>
      <c r="M13" s="166"/>
      <c r="N13" s="166"/>
      <c r="O13" s="166"/>
      <c r="P13" s="166"/>
      <c r="Q13" s="166"/>
    </row>
    <row r="14" spans="1:19" s="176" customFormat="1" x14ac:dyDescent="0.2">
      <c r="A14" s="167" t="s">
        <v>55</v>
      </c>
      <c r="B14" s="124">
        <v>9.8531643517400003</v>
      </c>
      <c r="C14" s="124">
        <v>10.26003528933</v>
      </c>
      <c r="D14" s="124">
        <v>9.8947977586799993</v>
      </c>
      <c r="E14" s="7">
        <v>9.3361189582000002</v>
      </c>
      <c r="F14" s="7">
        <v>9.2560709855999992</v>
      </c>
      <c r="G14" s="7">
        <v>9.1990128267000006</v>
      </c>
      <c r="H14" s="7">
        <v>9.2395979532000005</v>
      </c>
      <c r="I14" s="7">
        <v>9.2840686363000007</v>
      </c>
      <c r="J14" s="7">
        <v>9.3616363839600005</v>
      </c>
      <c r="K14" s="7">
        <v>8.9194082692599999</v>
      </c>
      <c r="L14" s="81">
        <v>8.8022217268999992</v>
      </c>
      <c r="M14" s="166"/>
      <c r="N14" s="166"/>
      <c r="O14" s="166"/>
      <c r="P14" s="166"/>
      <c r="Q14" s="166"/>
    </row>
    <row r="15" spans="1:19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s="224" customFormat="1" x14ac:dyDescent="0.2">
      <c r="A16" s="30"/>
      <c r="B16" s="21"/>
      <c r="C16" s="21"/>
      <c r="D16" s="21"/>
      <c r="E16" s="21"/>
      <c r="F16" s="21"/>
      <c r="G16" s="21"/>
      <c r="H16" s="21"/>
      <c r="I16" s="21"/>
      <c r="J16" s="21"/>
      <c r="K16" s="223"/>
      <c r="L16" s="223" t="s">
        <v>39</v>
      </c>
    </row>
    <row r="17" spans="1:19" s="24" customFormat="1" x14ac:dyDescent="0.2">
      <c r="A17" s="62"/>
      <c r="B17" s="100">
        <v>44926</v>
      </c>
      <c r="C17" s="100">
        <v>44957</v>
      </c>
      <c r="D17" s="100">
        <v>44985</v>
      </c>
      <c r="E17" s="100">
        <v>45016</v>
      </c>
      <c r="F17" s="100">
        <v>45046</v>
      </c>
      <c r="G17" s="100">
        <v>45077</v>
      </c>
      <c r="H17" s="100">
        <v>45107</v>
      </c>
      <c r="I17" s="100">
        <v>45138</v>
      </c>
      <c r="J17" s="100">
        <v>45169</v>
      </c>
      <c r="K17" s="100">
        <v>45199</v>
      </c>
      <c r="L17" s="100">
        <v>45230</v>
      </c>
      <c r="M17" s="146"/>
      <c r="N17" s="146"/>
      <c r="O17" s="146"/>
      <c r="P17" s="146"/>
      <c r="Q17" s="146"/>
      <c r="R17" s="146"/>
      <c r="S17" s="146"/>
    </row>
    <row r="18" spans="1:19" s="244" customFormat="1" x14ac:dyDescent="0.2">
      <c r="A18" s="161" t="s">
        <v>141</v>
      </c>
      <c r="B18" s="219">
        <f t="shared" ref="B18:L18" si="2">SUM(B19:B20)</f>
        <v>1</v>
      </c>
      <c r="C18" s="219">
        <f t="shared" si="2"/>
        <v>1</v>
      </c>
      <c r="D18" s="219">
        <f t="shared" si="2"/>
        <v>1</v>
      </c>
      <c r="E18" s="219">
        <f t="shared" si="2"/>
        <v>1</v>
      </c>
      <c r="F18" s="219">
        <f t="shared" si="2"/>
        <v>1</v>
      </c>
      <c r="G18" s="219">
        <f t="shared" si="2"/>
        <v>1</v>
      </c>
      <c r="H18" s="219">
        <f t="shared" si="2"/>
        <v>1</v>
      </c>
      <c r="I18" s="219">
        <f t="shared" si="2"/>
        <v>1</v>
      </c>
      <c r="J18" s="219">
        <f t="shared" si="2"/>
        <v>1</v>
      </c>
      <c r="K18" s="219">
        <f t="shared" si="2"/>
        <v>1</v>
      </c>
      <c r="L18" s="219">
        <f t="shared" si="2"/>
        <v>1</v>
      </c>
      <c r="M18" s="239"/>
      <c r="N18" s="239"/>
      <c r="O18" s="239"/>
      <c r="P18" s="239"/>
      <c r="Q18" s="239"/>
    </row>
    <row r="19" spans="1:19" s="176" customFormat="1" x14ac:dyDescent="0.2">
      <c r="A19" s="167" t="s">
        <v>155</v>
      </c>
      <c r="B19" s="234">
        <v>0.91158899999999998</v>
      </c>
      <c r="C19" s="234">
        <v>0.91205899999999995</v>
      </c>
      <c r="D19" s="234">
        <v>0.91473499999999996</v>
      </c>
      <c r="E19" s="234">
        <v>0.92217000000000005</v>
      </c>
      <c r="F19" s="234">
        <v>0.92555699999999996</v>
      </c>
      <c r="G19" s="234">
        <v>0.92676700000000001</v>
      </c>
      <c r="H19" s="234">
        <v>0.92832999999999999</v>
      </c>
      <c r="I19" s="234">
        <v>0.93015099999999995</v>
      </c>
      <c r="J19" s="234">
        <v>0.93010599999999999</v>
      </c>
      <c r="K19" s="234">
        <v>0.93325199999999997</v>
      </c>
      <c r="L19" s="29">
        <v>0.935442</v>
      </c>
      <c r="M19" s="166"/>
      <c r="N19" s="166"/>
      <c r="O19" s="166"/>
      <c r="P19" s="166"/>
      <c r="Q19" s="166"/>
    </row>
    <row r="20" spans="1:19" s="176" customFormat="1" x14ac:dyDescent="0.2">
      <c r="A20" s="167" t="s">
        <v>55</v>
      </c>
      <c r="B20" s="234">
        <v>8.8411000000000003E-2</v>
      </c>
      <c r="C20" s="234">
        <v>8.7941000000000005E-2</v>
      </c>
      <c r="D20" s="234">
        <v>8.5264999999999994E-2</v>
      </c>
      <c r="E20" s="234">
        <v>7.7829999999999996E-2</v>
      </c>
      <c r="F20" s="234">
        <v>7.4442999999999995E-2</v>
      </c>
      <c r="G20" s="234">
        <v>7.3233000000000006E-2</v>
      </c>
      <c r="H20" s="234">
        <v>7.1669999999999998E-2</v>
      </c>
      <c r="I20" s="234">
        <v>6.9848999999999994E-2</v>
      </c>
      <c r="J20" s="234">
        <v>6.9893999999999998E-2</v>
      </c>
      <c r="K20" s="234">
        <v>6.6748000000000002E-2</v>
      </c>
      <c r="L20" s="29">
        <v>6.4558000000000004E-2</v>
      </c>
      <c r="M20" s="166"/>
      <c r="N20" s="166"/>
      <c r="O20" s="166"/>
      <c r="P20" s="166"/>
      <c r="Q20" s="166"/>
    </row>
    <row r="21" spans="1:19" x14ac:dyDescent="0.2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9" x14ac:dyDescent="0.2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9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9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9" s="30" customFormat="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9" x14ac:dyDescent="0.2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9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9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9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9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9" x14ac:dyDescent="0.2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9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2:17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2:17" x14ac:dyDescent="0.2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2:17" x14ac:dyDescent="0.2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2:17" x14ac:dyDescent="0.2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2:17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2:17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2:17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7" x14ac:dyDescent="0.2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</row>
    <row r="239" spans="2:17" x14ac:dyDescent="0.2"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</row>
    <row r="240" spans="2:17" x14ac:dyDescent="0.2"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</row>
    <row r="241" spans="2:17" x14ac:dyDescent="0.2"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</row>
    <row r="242" spans="2:17" x14ac:dyDescent="0.2"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</row>
    <row r="243" spans="2:17" x14ac:dyDescent="0.2"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</row>
    <row r="244" spans="2:17" x14ac:dyDescent="0.2"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</row>
    <row r="245" spans="2:17" x14ac:dyDescent="0.2"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</row>
    <row r="246" spans="2:17" x14ac:dyDescent="0.2"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</row>
    <row r="247" spans="2:17" x14ac:dyDescent="0.2"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57" bestFit="1" customWidth="1"/>
    <col min="2" max="2" width="20" style="57" customWidth="1"/>
    <col min="3" max="3" width="20.85546875" style="57" customWidth="1"/>
    <col min="4" max="4" width="11.42578125" style="57" bestFit="1" customWidth="1"/>
    <col min="5" max="16384" width="9.140625" style="57"/>
  </cols>
  <sheetData>
    <row r="2" spans="1:19" ht="54.75" customHeight="1" x14ac:dyDescent="0.3">
      <c r="A2" s="4" t="e">
        <f>"Державний та гарантований державою борг України
за станом на " &amp; STRPRESENTDATE &amp; " 
(за видами відсоткових ставок)"</f>
        <v>#REF!</v>
      </c>
      <c r="B2" s="3"/>
      <c r="C2" s="3"/>
      <c r="D2" s="3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">
      <c r="A3" s="2"/>
      <c r="B3" s="2"/>
      <c r="C3" s="2"/>
      <c r="D3" s="2"/>
    </row>
    <row r="4" spans="1:19" s="224" customFormat="1" x14ac:dyDescent="0.2">
      <c r="D4" s="224" t="e">
        <f>VALVAL</f>
        <v>#REF!</v>
      </c>
    </row>
    <row r="5" spans="1:19" s="146" customFormat="1" x14ac:dyDescent="0.2">
      <c r="A5" s="98"/>
      <c r="B5" s="235" t="s">
        <v>163</v>
      </c>
      <c r="C5" s="235" t="s">
        <v>165</v>
      </c>
      <c r="D5" s="235" t="s">
        <v>188</v>
      </c>
    </row>
    <row r="6" spans="1:19" s="222" customFormat="1" ht="15.75" x14ac:dyDescent="0.2">
      <c r="A6" s="16" t="s">
        <v>141</v>
      </c>
      <c r="B6" s="80">
        <f t="shared" ref="B6:D6" si="0">SUM(B$7+ B$8)</f>
        <v>136.34669660983002</v>
      </c>
      <c r="C6" s="80">
        <f t="shared" si="0"/>
        <v>4958.3703342402205</v>
      </c>
      <c r="D6" s="51">
        <f t="shared" si="0"/>
        <v>1</v>
      </c>
    </row>
    <row r="7" spans="1:19" s="78" customFormat="1" ht="14.25" x14ac:dyDescent="0.2">
      <c r="A7" s="89" t="s">
        <v>4</v>
      </c>
      <c r="B7" s="170">
        <v>91.149180434390004</v>
      </c>
      <c r="C7" s="170">
        <v>3314.72198075607</v>
      </c>
      <c r="D7" s="132">
        <v>0.66851000000000005</v>
      </c>
    </row>
    <row r="8" spans="1:19" s="78" customFormat="1" ht="14.25" x14ac:dyDescent="0.2">
      <c r="A8" s="89" t="s">
        <v>24</v>
      </c>
      <c r="B8" s="170">
        <v>45.197516175440001</v>
      </c>
      <c r="C8" s="170">
        <v>1643.64835348415</v>
      </c>
      <c r="D8" s="132">
        <v>0.33149000000000001</v>
      </c>
    </row>
    <row r="9" spans="1:19" x14ac:dyDescent="0.2">
      <c r="B9" s="64"/>
      <c r="C9" s="64"/>
      <c r="D9" s="64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9" x14ac:dyDescent="0.2">
      <c r="B10" s="64"/>
      <c r="C10" s="64"/>
      <c r="D10" s="64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9" x14ac:dyDescent="0.2">
      <c r="B11" s="64"/>
      <c r="C11" s="64"/>
      <c r="D11" s="64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9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9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x14ac:dyDescent="0.2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x14ac:dyDescent="0.2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2:17" x14ac:dyDescent="0.2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2:17" x14ac:dyDescent="0.2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2:17" x14ac:dyDescent="0.2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2:17" x14ac:dyDescent="0.2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2:17" x14ac:dyDescent="0.2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2:17" x14ac:dyDescent="0.2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2:17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2:17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2:17" x14ac:dyDescent="0.2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2:17" x14ac:dyDescent="0.2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2:17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2:17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2:17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2:17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2:17" x14ac:dyDescent="0.2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2:17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2:17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2:17" x14ac:dyDescent="0.2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2:17" x14ac:dyDescent="0.2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2:17" x14ac:dyDescent="0.2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2:17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2:17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2:17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7" x14ac:dyDescent="0.2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</row>
    <row r="239" spans="2:17" x14ac:dyDescent="0.2"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</row>
    <row r="240" spans="2:17" x14ac:dyDescent="0.2"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</row>
    <row r="241" spans="2:17" x14ac:dyDescent="0.2"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</row>
    <row r="242" spans="2:17" x14ac:dyDescent="0.2"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</row>
    <row r="243" spans="2:17" x14ac:dyDescent="0.2"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</row>
    <row r="244" spans="2:17" x14ac:dyDescent="0.2"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</row>
    <row r="245" spans="2:17" x14ac:dyDescent="0.2"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</row>
    <row r="246" spans="2:17" x14ac:dyDescent="0.2"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</row>
    <row r="247" spans="2:17" x14ac:dyDescent="0.2"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57" bestFit="1" customWidth="1"/>
    <col min="2" max="2" width="18" style="57" customWidth="1"/>
    <col min="3" max="3" width="19.85546875" style="57" customWidth="1"/>
    <col min="4" max="4" width="11.42578125" style="57" bestFit="1" customWidth="1"/>
    <col min="5" max="16384" width="9.140625" style="57"/>
  </cols>
  <sheetData>
    <row r="2" spans="1:19" ht="18.75" customHeight="1" x14ac:dyDescent="0.3">
      <c r="A2" s="4" t="e">
        <f>"Державний та гарантований державою борг України за станом на " &amp; STRPRESENTDATE</f>
        <v>#REF!</v>
      </c>
      <c r="B2" s="3"/>
      <c r="C2" s="3"/>
      <c r="D2" s="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8.75" x14ac:dyDescent="0.3">
      <c r="A3" s="1" t="s">
        <v>86</v>
      </c>
      <c r="B3" s="1"/>
      <c r="C3" s="1"/>
      <c r="D3" s="1"/>
    </row>
    <row r="4" spans="1:19" x14ac:dyDescent="0.2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9" s="224" customFormat="1" x14ac:dyDescent="0.2">
      <c r="D5" s="224" t="e">
        <f>VALVAL</f>
        <v>#REF!</v>
      </c>
    </row>
    <row r="6" spans="1:19" s="146" customFormat="1" x14ac:dyDescent="0.2">
      <c r="A6" s="162"/>
      <c r="B6" s="235" t="s">
        <v>163</v>
      </c>
      <c r="C6" s="235" t="s">
        <v>165</v>
      </c>
      <c r="D6" s="235" t="s">
        <v>188</v>
      </c>
    </row>
    <row r="7" spans="1:19" s="222" customFormat="1" ht="15.75" x14ac:dyDescent="0.2">
      <c r="A7" s="16" t="s">
        <v>141</v>
      </c>
      <c r="B7" s="191">
        <f t="shared" ref="B7:D7" si="0">SUM(B$8+ B$9)</f>
        <v>136.34669660983002</v>
      </c>
      <c r="C7" s="191">
        <f t="shared" si="0"/>
        <v>4958.3703342402205</v>
      </c>
      <c r="D7" s="247">
        <f t="shared" si="0"/>
        <v>1</v>
      </c>
    </row>
    <row r="8" spans="1:19" s="78" customFormat="1" ht="14.25" x14ac:dyDescent="0.2">
      <c r="A8" s="183" t="str">
        <f>SRATE_M!A7</f>
        <v>Fixed Rste Debt Борг, по якому сплата відсотків здійснюється за фіксованими процентними ставками</v>
      </c>
      <c r="B8" s="170">
        <f>SRATE_M!B7</f>
        <v>91.149180434390004</v>
      </c>
      <c r="C8" s="170">
        <f>SRATE_M!C7</f>
        <v>3314.72198075607</v>
      </c>
      <c r="D8" s="132">
        <f>SRATE_M!D7</f>
        <v>0.66851000000000005</v>
      </c>
    </row>
    <row r="9" spans="1:19" s="78" customFormat="1" ht="14.25" x14ac:dyDescent="0.2">
      <c r="A9" s="183" t="str">
        <f>SRATE_M!A8</f>
        <v>No Fixed Rste Debt Борг, по якому сплата відсотків здійснюється за плаваючими процентними ставками</v>
      </c>
      <c r="B9" s="170">
        <f>SRATE_M!B8</f>
        <v>45.197516175440001</v>
      </c>
      <c r="C9" s="170">
        <f>SRATE_M!C8</f>
        <v>1643.64835348415</v>
      </c>
      <c r="D9" s="132">
        <f>SRATE_M!D8</f>
        <v>0.33149000000000001</v>
      </c>
    </row>
    <row r="10" spans="1:19" x14ac:dyDescent="0.2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9" x14ac:dyDescent="0.2">
      <c r="A11" s="56" t="s">
        <v>156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9" x14ac:dyDescent="0.2">
      <c r="B12" s="48"/>
      <c r="C12" s="48"/>
      <c r="D12" s="224" t="e">
        <f>VALVAL</f>
        <v>#REF!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9" s="24" customFormat="1" x14ac:dyDescent="0.2">
      <c r="A13" s="98"/>
      <c r="B13" s="235" t="s">
        <v>163</v>
      </c>
      <c r="C13" s="235" t="s">
        <v>165</v>
      </c>
      <c r="D13" s="235" t="s">
        <v>188</v>
      </c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</row>
    <row r="14" spans="1:19" s="101" customFormat="1" ht="15" x14ac:dyDescent="0.25">
      <c r="A14" s="201" t="s">
        <v>141</v>
      </c>
      <c r="B14" s="122">
        <f t="shared" ref="B14:D14" si="1">B$15+B$18</f>
        <v>136.34669660983002</v>
      </c>
      <c r="C14" s="122">
        <f t="shared" si="1"/>
        <v>4958.3703342402205</v>
      </c>
      <c r="D14" s="190">
        <f t="shared" si="1"/>
        <v>1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</row>
    <row r="15" spans="1:19" s="158" customFormat="1" ht="15" x14ac:dyDescent="0.25">
      <c r="A15" s="121" t="s">
        <v>155</v>
      </c>
      <c r="B15" s="75">
        <f t="shared" ref="B15:D15" si="2">SUM(B$16:B$17)</f>
        <v>127.54447488293</v>
      </c>
      <c r="C15" s="75">
        <f t="shared" si="2"/>
        <v>4638.2696191427303</v>
      </c>
      <c r="D15" s="117">
        <f t="shared" si="2"/>
        <v>0.93544200000000011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</row>
    <row r="16" spans="1:19" s="176" customFormat="1" outlineLevel="1" x14ac:dyDescent="0.2">
      <c r="A16" s="138" t="s">
        <v>4</v>
      </c>
      <c r="B16" s="7">
        <v>88.549732843200005</v>
      </c>
      <c r="C16" s="7">
        <v>3220.1907295993301</v>
      </c>
      <c r="D16" s="234">
        <v>0.64944500000000005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7" s="176" customFormat="1" outlineLevel="1" x14ac:dyDescent="0.2">
      <c r="A17" s="138" t="s">
        <v>24</v>
      </c>
      <c r="B17" s="7">
        <v>38.994742039729999</v>
      </c>
      <c r="C17" s="7">
        <v>1418.0788895434</v>
      </c>
      <c r="D17" s="234">
        <v>0.285997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s="158" customFormat="1" ht="15" x14ac:dyDescent="0.25">
      <c r="A18" s="121" t="s">
        <v>55</v>
      </c>
      <c r="B18" s="75">
        <f t="shared" ref="B18:D18" si="3">SUM(B$19:B$20)</f>
        <v>8.8022217269000009</v>
      </c>
      <c r="C18" s="75">
        <f t="shared" si="3"/>
        <v>320.10071509749002</v>
      </c>
      <c r="D18" s="117">
        <f t="shared" si="3"/>
        <v>6.4558000000000004E-2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</row>
    <row r="19" spans="1:17" s="176" customFormat="1" outlineLevel="1" x14ac:dyDescent="0.2">
      <c r="A19" s="138" t="s">
        <v>4</v>
      </c>
      <c r="B19" s="7">
        <v>2.5994475911900001</v>
      </c>
      <c r="C19" s="7">
        <v>94.531251156739998</v>
      </c>
      <c r="D19" s="234">
        <v>1.9064999999999999E-2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7" s="176" customFormat="1" outlineLevel="1" x14ac:dyDescent="0.2">
      <c r="A20" s="138" t="s">
        <v>24</v>
      </c>
      <c r="B20" s="7">
        <v>6.2027741357100004</v>
      </c>
      <c r="C20" s="7">
        <v>225.56946394075001</v>
      </c>
      <c r="D20" s="234">
        <v>4.5492999999999999E-2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7" x14ac:dyDescent="0.2">
      <c r="B21" s="64"/>
      <c r="C21" s="64"/>
      <c r="D21" s="35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">
      <c r="B22" s="64"/>
      <c r="C22" s="64"/>
      <c r="D22" s="3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">
      <c r="B23" s="64"/>
      <c r="C23" s="64"/>
      <c r="D23" s="35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x14ac:dyDescent="0.2">
      <c r="B24" s="64"/>
      <c r="C24" s="64"/>
      <c r="D24" s="35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7" x14ac:dyDescent="0.2">
      <c r="B25" s="64"/>
      <c r="C25" s="64"/>
      <c r="D25" s="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7" x14ac:dyDescent="0.2">
      <c r="B26" s="64"/>
      <c r="C26" s="64"/>
      <c r="D26" s="35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x14ac:dyDescent="0.2">
      <c r="B27" s="64"/>
      <c r="C27" s="64"/>
      <c r="D27" s="35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x14ac:dyDescent="0.2">
      <c r="B28" s="64"/>
      <c r="C28" s="64"/>
      <c r="D28" s="35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7" x14ac:dyDescent="0.2">
      <c r="B29" s="64"/>
      <c r="C29" s="64"/>
      <c r="D29" s="35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7" x14ac:dyDescent="0.2">
      <c r="B30" s="64"/>
      <c r="C30" s="64"/>
      <c r="D30" s="35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7" x14ac:dyDescent="0.2">
      <c r="B31" s="64"/>
      <c r="C31" s="64"/>
      <c r="D31" s="35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x14ac:dyDescent="0.2">
      <c r="B32" s="64"/>
      <c r="C32" s="64"/>
      <c r="D32" s="3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2:17" x14ac:dyDescent="0.2">
      <c r="B33" s="64"/>
      <c r="C33" s="64"/>
      <c r="D33" s="35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2:17" x14ac:dyDescent="0.2">
      <c r="B34" s="64"/>
      <c r="C34" s="64"/>
      <c r="D34" s="3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2:17" x14ac:dyDescent="0.2">
      <c r="B35" s="64"/>
      <c r="C35" s="64"/>
      <c r="D35" s="35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2:17" x14ac:dyDescent="0.2">
      <c r="B36" s="64"/>
      <c r="C36" s="64"/>
      <c r="D36" s="35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2:17" x14ac:dyDescent="0.2">
      <c r="B37" s="64"/>
      <c r="C37" s="64"/>
      <c r="D37" s="35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2:17" x14ac:dyDescent="0.2">
      <c r="B38" s="64"/>
      <c r="C38" s="64"/>
      <c r="D38" s="35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2:17" x14ac:dyDescent="0.2">
      <c r="B39" s="64"/>
      <c r="C39" s="64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7" x14ac:dyDescent="0.2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2:17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2:17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2:17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2:17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2:17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2:17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2:17" x14ac:dyDescent="0.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2:17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2:17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x14ac:dyDescent="0.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2:17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2:17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2:17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2:17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2:17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2:17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2:17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2:17" x14ac:dyDescent="0.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2:17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2:17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2:17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2:17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2:17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2:17" x14ac:dyDescent="0.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2:17" x14ac:dyDescent="0.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2:17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2:17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2:17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2:17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2:17" x14ac:dyDescent="0.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2:17" x14ac:dyDescent="0.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2:17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x14ac:dyDescent="0.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x14ac:dyDescent="0.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x14ac:dyDescent="0.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x14ac:dyDescent="0.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x14ac:dyDescent="0.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2:17" x14ac:dyDescent="0.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2:17" x14ac:dyDescent="0.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2:17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2:17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2:17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2:17" x14ac:dyDescent="0.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2:17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2:17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2:17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2:17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2:17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2:17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2:17" x14ac:dyDescent="0.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2:17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2:17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2:17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2:17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2:17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2:17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2:17" x14ac:dyDescent="0.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2:17" x14ac:dyDescent="0.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2:17" x14ac:dyDescent="0.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2:17" x14ac:dyDescent="0.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2:17" x14ac:dyDescent="0.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2:17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2:17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2:17" x14ac:dyDescent="0.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2:17" x14ac:dyDescent="0.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2:17" x14ac:dyDescent="0.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2:17" x14ac:dyDescent="0.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2:17" x14ac:dyDescent="0.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2:17" x14ac:dyDescent="0.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2:17" x14ac:dyDescent="0.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2:17" x14ac:dyDescent="0.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x14ac:dyDescent="0.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2:17" x14ac:dyDescent="0.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2:17" x14ac:dyDescent="0.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2:17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2:17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2:17" x14ac:dyDescent="0.2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2:17" x14ac:dyDescent="0.2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2:17" x14ac:dyDescent="0.2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2:17" x14ac:dyDescent="0.2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2:17" x14ac:dyDescent="0.2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2:17" x14ac:dyDescent="0.2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2:17" x14ac:dyDescent="0.2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2:17" x14ac:dyDescent="0.2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2:17" x14ac:dyDescent="0.2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2:17" x14ac:dyDescent="0.2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2:17" x14ac:dyDescent="0.2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2:17" x14ac:dyDescent="0.2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2:17" x14ac:dyDescent="0.2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</row>
    <row r="151" spans="2:17" x14ac:dyDescent="0.2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  <row r="154" spans="2:17" x14ac:dyDescent="0.2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  <row r="155" spans="2:17" x14ac:dyDescent="0.2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</row>
    <row r="156" spans="2:17" x14ac:dyDescent="0.2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</row>
    <row r="157" spans="2:17" x14ac:dyDescent="0.2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</row>
    <row r="158" spans="2:17" x14ac:dyDescent="0.2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</row>
    <row r="159" spans="2:17" x14ac:dyDescent="0.2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</row>
    <row r="160" spans="2:17" x14ac:dyDescent="0.2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</row>
    <row r="161" spans="2:17" x14ac:dyDescent="0.2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</row>
    <row r="162" spans="2:17" x14ac:dyDescent="0.2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</row>
    <row r="163" spans="2:17" x14ac:dyDescent="0.2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</row>
    <row r="164" spans="2:17" x14ac:dyDescent="0.2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</row>
    <row r="165" spans="2:17" x14ac:dyDescent="0.2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</row>
    <row r="166" spans="2:17" x14ac:dyDescent="0.2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</row>
    <row r="167" spans="2:17" x14ac:dyDescent="0.2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2:17" x14ac:dyDescent="0.2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</row>
    <row r="169" spans="2:17" x14ac:dyDescent="0.2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</row>
    <row r="170" spans="2:17" x14ac:dyDescent="0.2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</row>
    <row r="171" spans="2:17" x14ac:dyDescent="0.2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</row>
    <row r="172" spans="2:17" x14ac:dyDescent="0.2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</row>
    <row r="173" spans="2:17" x14ac:dyDescent="0.2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</row>
    <row r="174" spans="2:17" x14ac:dyDescent="0.2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</row>
    <row r="175" spans="2:17" x14ac:dyDescent="0.2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</row>
    <row r="176" spans="2:17" x14ac:dyDescent="0.2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</row>
    <row r="177" spans="2:17" x14ac:dyDescent="0.2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</row>
    <row r="178" spans="2:17" x14ac:dyDescent="0.2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</row>
    <row r="179" spans="2:17" x14ac:dyDescent="0.2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</row>
    <row r="180" spans="2:17" x14ac:dyDescent="0.2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</row>
    <row r="181" spans="2:17" x14ac:dyDescent="0.2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</row>
    <row r="182" spans="2:17" x14ac:dyDescent="0.2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</row>
    <row r="183" spans="2:17" x14ac:dyDescent="0.2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</row>
    <row r="184" spans="2:17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</row>
    <row r="185" spans="2:17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</row>
    <row r="186" spans="2:17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</row>
    <row r="187" spans="2:17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</row>
    <row r="188" spans="2:17" x14ac:dyDescent="0.2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</row>
    <row r="189" spans="2:17" x14ac:dyDescent="0.2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</row>
    <row r="190" spans="2:17" x14ac:dyDescent="0.2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</row>
    <row r="191" spans="2:17" x14ac:dyDescent="0.2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</row>
    <row r="192" spans="2:17" x14ac:dyDescent="0.2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</row>
    <row r="193" spans="2:17" x14ac:dyDescent="0.2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</row>
    <row r="194" spans="2:17" x14ac:dyDescent="0.2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</row>
    <row r="195" spans="2:17" x14ac:dyDescent="0.2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</row>
    <row r="196" spans="2:17" x14ac:dyDescent="0.2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</row>
    <row r="197" spans="2:17" x14ac:dyDescent="0.2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</row>
    <row r="198" spans="2:17" x14ac:dyDescent="0.2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</row>
    <row r="199" spans="2:17" x14ac:dyDescent="0.2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</row>
    <row r="200" spans="2:17" x14ac:dyDescent="0.2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</row>
    <row r="201" spans="2:17" x14ac:dyDescent="0.2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</row>
    <row r="202" spans="2:17" x14ac:dyDescent="0.2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</row>
    <row r="203" spans="2:17" x14ac:dyDescent="0.2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</row>
    <row r="204" spans="2:17" x14ac:dyDescent="0.2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</row>
    <row r="205" spans="2:17" x14ac:dyDescent="0.2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</row>
    <row r="206" spans="2:17" x14ac:dyDescent="0.2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</row>
    <row r="207" spans="2:17" x14ac:dyDescent="0.2"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</row>
    <row r="208" spans="2:17" x14ac:dyDescent="0.2"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</row>
    <row r="209" spans="2:17" x14ac:dyDescent="0.2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</row>
    <row r="210" spans="2:17" x14ac:dyDescent="0.2"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</row>
    <row r="211" spans="2:17" x14ac:dyDescent="0.2"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</row>
    <row r="212" spans="2:17" x14ac:dyDescent="0.2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2:17" x14ac:dyDescent="0.2"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</row>
    <row r="214" spans="2:17" x14ac:dyDescent="0.2"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</row>
    <row r="215" spans="2:17" x14ac:dyDescent="0.2"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</row>
    <row r="216" spans="2:17" x14ac:dyDescent="0.2"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</row>
    <row r="217" spans="2:17" x14ac:dyDescent="0.2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</row>
    <row r="218" spans="2:17" x14ac:dyDescent="0.2"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</row>
    <row r="219" spans="2:17" x14ac:dyDescent="0.2"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</row>
    <row r="220" spans="2:17" x14ac:dyDescent="0.2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</row>
    <row r="221" spans="2:17" x14ac:dyDescent="0.2"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</row>
    <row r="222" spans="2:17" x14ac:dyDescent="0.2"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</row>
    <row r="223" spans="2:17" x14ac:dyDescent="0.2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</row>
    <row r="224" spans="2:17" x14ac:dyDescent="0.2"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</row>
    <row r="225" spans="2:17" x14ac:dyDescent="0.2"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</row>
    <row r="226" spans="2:17" x14ac:dyDescent="0.2"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</row>
    <row r="227" spans="2:17" x14ac:dyDescent="0.2"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</row>
    <row r="228" spans="2:17" x14ac:dyDescent="0.2"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</row>
    <row r="229" spans="2:17" x14ac:dyDescent="0.2"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</row>
    <row r="230" spans="2:17" x14ac:dyDescent="0.2"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</row>
    <row r="231" spans="2:17" x14ac:dyDescent="0.2"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</row>
    <row r="232" spans="2:17" x14ac:dyDescent="0.2"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</row>
    <row r="233" spans="2:17" x14ac:dyDescent="0.2"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</row>
    <row r="234" spans="2:17" x14ac:dyDescent="0.2"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</row>
    <row r="235" spans="2:17" x14ac:dyDescent="0.2"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</row>
    <row r="236" spans="2:17" x14ac:dyDescent="0.2"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</row>
    <row r="237" spans="2:17" x14ac:dyDescent="0.2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</row>
    <row r="238" spans="2:17" x14ac:dyDescent="0.2"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</row>
    <row r="239" spans="2:17" x14ac:dyDescent="0.2"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</row>
    <row r="240" spans="2:17" x14ac:dyDescent="0.2"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</row>
    <row r="241" spans="2:17" x14ac:dyDescent="0.2"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</row>
    <row r="242" spans="2:17" x14ac:dyDescent="0.2"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</row>
    <row r="243" spans="2:17" x14ac:dyDescent="0.2"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</row>
    <row r="244" spans="2:17" x14ac:dyDescent="0.2"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</row>
    <row r="245" spans="2:17" x14ac:dyDescent="0.2"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</row>
    <row r="246" spans="2:17" x14ac:dyDescent="0.2"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</row>
    <row r="247" spans="2:17" x14ac:dyDescent="0.2"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</row>
    <row r="248" spans="2:17" x14ac:dyDescent="0.2"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34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61</vt:i4>
      </vt:variant>
    </vt:vector>
  </HeadingPairs>
  <TitlesOfParts>
    <vt:vector size="120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DKRSTATE</vt:lpstr>
      <vt:lpstr>DKT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SRATED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Мельничук Дмитро Миколайович</dc:creator>
  <cp:lastModifiedBy>Мельничук Дмитро Миколайович</cp:lastModifiedBy>
  <cp:lastPrinted>2023-11-28T07:50:34Z</cp:lastPrinted>
  <dcterms:created xsi:type="dcterms:W3CDTF">2023-11-27T16:48:20Z</dcterms:created>
  <dcterms:modified xsi:type="dcterms:W3CDTF">2023-11-28T07:51:03Z</dcterms:modified>
</cp:coreProperties>
</file>