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ЭтаКнига" defaultThemeVersion="124226"/>
  <mc:AlternateContent xmlns:mc="http://schemas.openxmlformats.org/markup-compatibility/2006">
    <mc:Choice Requires="x15">
      <x15ac:absPath xmlns:x15ac="http://schemas.microsoft.com/office/spreadsheetml/2010/11/ac" url="N:\12000\12040\12040\Зовнішній борг\Презентація 2025\31.05.2025\"/>
    </mc:Choice>
  </mc:AlternateContent>
  <xr:revisionPtr revIDLastSave="0" documentId="13_ncr:1_{91ED4255-8999-41BC-82FB-60E29B6A3A71}" xr6:coauthVersionLast="36" xr6:coauthVersionMax="36" xr10:uidLastSave="{00000000-0000-0000-0000-000000000000}"/>
  <bookViews>
    <workbookView xWindow="120" yWindow="45" windowWidth="15480" windowHeight="11640" tabRatio="917" firstSheet="6" activeTab="6" xr2:uid="{00000000-000D-0000-FFFF-FFFF00000000}"/>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DKT2" sheetId="14" r:id="rId7"/>
    <sheet name="DTK2" sheetId="16" r:id="rId8"/>
    <sheet name="MKT2_UAH" sheetId="21" r:id="rId9"/>
    <sheet name="MKT2_USD" sheetId="22" r:id="rId10"/>
    <sheet name="MT_UAHD" sheetId="10" state="hidden" r:id="rId11"/>
    <sheet name="MT_USDD" sheetId="9" state="hidden" r:id="rId12"/>
    <sheet name="MT_ALL" sheetId="8" state="hidden" r:id="rId13"/>
    <sheet name="MTM_ALL" sheetId="61" state="hidden" r:id="rId14"/>
    <sheet name="MK_ALL" sheetId="19" state="hidden" r:id="rId15"/>
    <sheet name="SRATED" sheetId="53" state="hidden" r:id="rId16"/>
    <sheet name="RATED" sheetId="33" state="hidden" r:id="rId17"/>
    <sheet name="RATEDS" sheetId="62" state="hidden" r:id="rId18"/>
    <sheet name="SRATE_M" sheetId="47" state="hidden" r:id="rId19"/>
    <sheet name="SRATE" sheetId="43" state="hidden" r:id="rId20"/>
    <sheet name="RATE_M" sheetId="46" r:id="rId21"/>
    <sheet name="RATE" sheetId="12" r:id="rId22"/>
    <sheet name="RATE_CMP" sheetId="13" state="hidden" r:id="rId23"/>
    <sheet name="CURD" sheetId="11" state="hidden" r:id="rId24"/>
    <sheet name="CURDS" sheetId="63" state="hidden" r:id="rId25"/>
    <sheet name="CUR_M" sheetId="44" r:id="rId26"/>
    <sheet name="CUR" sheetId="6" r:id="rId27"/>
    <sheet name="CUR_CMP" sheetId="3" state="hidden" r:id="rId28"/>
    <sheet name="CUR_M_EXT" sheetId="45" state="hidden" r:id="rId29"/>
    <sheet name="CUR_CMP_EXT" sheetId="42" state="hidden" r:id="rId30"/>
    <sheet name="DKT1" sheetId="17" state="hidden"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91029"/>
</workbook>
</file>

<file path=xl/calcChain.xml><?xml version="1.0" encoding="utf-8"?>
<calcChain xmlns="http://schemas.openxmlformats.org/spreadsheetml/2006/main">
  <c r="E30" i="59" l="1"/>
  <c r="D30" i="59"/>
  <c r="C30" i="59"/>
  <c r="B30" i="59"/>
  <c r="B8" i="55" s="1"/>
  <c r="B29" i="59"/>
  <c r="C28" i="59"/>
  <c r="B28" i="59"/>
  <c r="B27" i="59"/>
  <c r="B26" i="59"/>
  <c r="B25" i="59"/>
  <c r="B24" i="59"/>
  <c r="B23" i="59"/>
  <c r="C22" i="59"/>
  <c r="B22" i="59"/>
  <c r="B21" i="59"/>
  <c r="B20" i="59"/>
  <c r="A2" i="26" s="1"/>
  <c r="B19" i="59"/>
  <c r="B18" i="59"/>
  <c r="B17" i="59"/>
  <c r="F16" i="59"/>
  <c r="E16" i="59"/>
  <c r="D16" i="59"/>
  <c r="C16" i="59"/>
  <c r="B16" i="59"/>
  <c r="F15" i="59"/>
  <c r="E15" i="59"/>
  <c r="C15" i="59"/>
  <c r="A4" i="55" s="1"/>
  <c r="B15" i="59"/>
  <c r="E8" i="59"/>
  <c r="D8" i="59"/>
  <c r="C8" i="59"/>
  <c r="E7" i="59"/>
  <c r="D7" i="59"/>
  <c r="C7" i="59"/>
  <c r="G5" i="59"/>
  <c r="F5" i="59"/>
  <c r="E5" i="59"/>
  <c r="D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E8" i="55"/>
  <c r="D8" i="55"/>
  <c r="C8" i="55"/>
  <c r="A3" i="55"/>
  <c r="D6" i="23"/>
  <c r="C6" i="23"/>
  <c r="B6" i="23"/>
  <c r="A6" i="23"/>
  <c r="C5" i="23"/>
  <c r="B5" i="23"/>
  <c r="D4" i="23"/>
  <c r="A2" i="23"/>
  <c r="I7" i="26"/>
  <c r="G7" i="26"/>
  <c r="F7" i="26"/>
  <c r="E7" i="26"/>
  <c r="D7" i="26"/>
  <c r="C7" i="26"/>
  <c r="B7" i="26"/>
  <c r="A7" i="26"/>
  <c r="I6" i="26"/>
  <c r="F6" i="26"/>
  <c r="E6" i="26"/>
  <c r="C6" i="26"/>
  <c r="B6" i="26"/>
  <c r="I4" i="26"/>
  <c r="G128" i="29"/>
  <c r="F128" i="29"/>
  <c r="E128" i="29"/>
  <c r="D128" i="29"/>
  <c r="C128" i="29"/>
  <c r="B128" i="29"/>
  <c r="G125" i="29"/>
  <c r="F125" i="29"/>
  <c r="E125" i="29"/>
  <c r="D125" i="29"/>
  <c r="C125" i="29"/>
  <c r="B125" i="29"/>
  <c r="G122" i="29"/>
  <c r="F122" i="29"/>
  <c r="E122" i="29"/>
  <c r="D122" i="29"/>
  <c r="C122" i="29"/>
  <c r="B122" i="29"/>
  <c r="G119" i="29"/>
  <c r="F119" i="29"/>
  <c r="E119" i="29"/>
  <c r="D119" i="29"/>
  <c r="C119" i="29"/>
  <c r="B119" i="29"/>
  <c r="B111" i="29" s="1"/>
  <c r="G112" i="29"/>
  <c r="F112" i="29"/>
  <c r="E112" i="29"/>
  <c r="D112" i="29"/>
  <c r="D111" i="29" s="1"/>
  <c r="C112" i="29"/>
  <c r="B112" i="29"/>
  <c r="G111" i="29"/>
  <c r="F111" i="29"/>
  <c r="E111" i="29"/>
  <c r="C111" i="29"/>
  <c r="G109" i="29"/>
  <c r="F109" i="29"/>
  <c r="E109" i="29"/>
  <c r="D109" i="29"/>
  <c r="C109" i="29"/>
  <c r="B109" i="29"/>
  <c r="G101" i="29"/>
  <c r="F101" i="29"/>
  <c r="E101" i="29"/>
  <c r="D101" i="29"/>
  <c r="C101" i="29"/>
  <c r="B101" i="29"/>
  <c r="G93" i="29"/>
  <c r="F93" i="29"/>
  <c r="E93" i="29"/>
  <c r="D93" i="29"/>
  <c r="D92" i="29" s="1"/>
  <c r="C93" i="29"/>
  <c r="B93" i="29"/>
  <c r="G92" i="29"/>
  <c r="G91" i="29" s="1"/>
  <c r="G6" i="29" s="1"/>
  <c r="F92" i="29"/>
  <c r="E92" i="29"/>
  <c r="C92" i="29"/>
  <c r="C91" i="29" s="1"/>
  <c r="B92" i="29"/>
  <c r="E91" i="29"/>
  <c r="E6" i="29" s="1"/>
  <c r="D91" i="29"/>
  <c r="G89" i="29"/>
  <c r="F89" i="29"/>
  <c r="E89" i="29"/>
  <c r="D89" i="29"/>
  <c r="C89" i="29"/>
  <c r="B89" i="29"/>
  <c r="G87" i="29"/>
  <c r="F87" i="29"/>
  <c r="E87" i="29"/>
  <c r="D87" i="29"/>
  <c r="C87" i="29"/>
  <c r="B87" i="29"/>
  <c r="G78" i="29"/>
  <c r="F78" i="29"/>
  <c r="E78" i="29"/>
  <c r="D78" i="29"/>
  <c r="C78" i="29"/>
  <c r="B78" i="29"/>
  <c r="G71" i="29"/>
  <c r="F71" i="29"/>
  <c r="E71" i="29"/>
  <c r="D71" i="29"/>
  <c r="C71" i="29"/>
  <c r="B71" i="29"/>
  <c r="G69" i="29"/>
  <c r="F69" i="29"/>
  <c r="E69" i="29"/>
  <c r="D69" i="29"/>
  <c r="C69" i="29"/>
  <c r="B69" i="29"/>
  <c r="G58" i="29"/>
  <c r="F58" i="29"/>
  <c r="E58" i="29"/>
  <c r="D58" i="29"/>
  <c r="D47" i="29" s="1"/>
  <c r="D7" i="29" s="1"/>
  <c r="C58" i="29"/>
  <c r="B58" i="29"/>
  <c r="G48" i="29"/>
  <c r="F48" i="29"/>
  <c r="F47" i="29" s="1"/>
  <c r="E48" i="29"/>
  <c r="D48" i="29"/>
  <c r="C48" i="29"/>
  <c r="B48" i="29"/>
  <c r="B47" i="29" s="1"/>
  <c r="G47" i="29"/>
  <c r="E47" i="29"/>
  <c r="C47" i="29"/>
  <c r="G45" i="29"/>
  <c r="F45" i="29"/>
  <c r="E45" i="29"/>
  <c r="D45" i="29"/>
  <c r="C45" i="29"/>
  <c r="B45" i="29"/>
  <c r="B8" i="29" s="1"/>
  <c r="G9" i="29"/>
  <c r="F9" i="29"/>
  <c r="E9" i="29"/>
  <c r="D9" i="29"/>
  <c r="D8" i="29" s="1"/>
  <c r="C9" i="29"/>
  <c r="B9" i="29"/>
  <c r="G8" i="29"/>
  <c r="G7" i="29" s="1"/>
  <c r="F8" i="29"/>
  <c r="E8" i="29"/>
  <c r="C8" i="29"/>
  <c r="C7" i="29" s="1"/>
  <c r="E7" i="29"/>
  <c r="A6" i="29"/>
  <c r="A2" i="29"/>
  <c r="G128" i="30"/>
  <c r="F128" i="30"/>
  <c r="E128" i="30"/>
  <c r="D128" i="30"/>
  <c r="C128" i="30"/>
  <c r="B128" i="30"/>
  <c r="G125" i="30"/>
  <c r="F125" i="30"/>
  <c r="E125" i="30"/>
  <c r="D125" i="30"/>
  <c r="C125" i="30"/>
  <c r="B125" i="30"/>
  <c r="G122" i="30"/>
  <c r="F122" i="30"/>
  <c r="E122" i="30"/>
  <c r="D122" i="30"/>
  <c r="C122" i="30"/>
  <c r="B122" i="30"/>
  <c r="G119" i="30"/>
  <c r="F119" i="30"/>
  <c r="E119" i="30"/>
  <c r="E111" i="30" s="1"/>
  <c r="D119" i="30"/>
  <c r="C119" i="30"/>
  <c r="B119" i="30"/>
  <c r="G112" i="30"/>
  <c r="G111" i="30" s="1"/>
  <c r="G91" i="30" s="1"/>
  <c r="G6" i="30" s="1"/>
  <c r="F112" i="30"/>
  <c r="E112" i="30"/>
  <c r="D112" i="30"/>
  <c r="C112" i="30"/>
  <c r="C111" i="30" s="1"/>
  <c r="C91" i="30" s="1"/>
  <c r="B112" i="30"/>
  <c r="F111" i="30"/>
  <c r="D111" i="30"/>
  <c r="B111" i="30"/>
  <c r="G109" i="30"/>
  <c r="F109" i="30"/>
  <c r="E109" i="30"/>
  <c r="D109" i="30"/>
  <c r="C109" i="30"/>
  <c r="B109" i="30"/>
  <c r="G101" i="30"/>
  <c r="F101" i="30"/>
  <c r="E101" i="30"/>
  <c r="E92" i="30" s="1"/>
  <c r="D101" i="30"/>
  <c r="C101" i="30"/>
  <c r="B101" i="30"/>
  <c r="G93" i="30"/>
  <c r="G92" i="30" s="1"/>
  <c r="F93" i="30"/>
  <c r="E93" i="30"/>
  <c r="D93" i="30"/>
  <c r="C93" i="30"/>
  <c r="C92" i="30" s="1"/>
  <c r="B93" i="30"/>
  <c r="F92" i="30"/>
  <c r="F91" i="30" s="1"/>
  <c r="F6" i="30" s="1"/>
  <c r="D92" i="30"/>
  <c r="B92" i="30"/>
  <c r="B91" i="30" s="1"/>
  <c r="B6" i="30" s="1"/>
  <c r="D91" i="30"/>
  <c r="D6" i="30" s="1"/>
  <c r="G89" i="30"/>
  <c r="F89" i="30"/>
  <c r="E89" i="30"/>
  <c r="D89" i="30"/>
  <c r="C89" i="30"/>
  <c r="B89" i="30"/>
  <c r="G87" i="30"/>
  <c r="F87" i="30"/>
  <c r="E87" i="30"/>
  <c r="D87" i="30"/>
  <c r="C87" i="30"/>
  <c r="B87" i="30"/>
  <c r="G78" i="30"/>
  <c r="F78" i="30"/>
  <c r="E78" i="30"/>
  <c r="D78" i="30"/>
  <c r="C78" i="30"/>
  <c r="B78" i="30"/>
  <c r="G71" i="30"/>
  <c r="F71" i="30"/>
  <c r="E71" i="30"/>
  <c r="D71" i="30"/>
  <c r="C71" i="30"/>
  <c r="B71" i="30"/>
  <c r="G69" i="30"/>
  <c r="F69" i="30"/>
  <c r="E69" i="30"/>
  <c r="D69" i="30"/>
  <c r="C69" i="30"/>
  <c r="B69" i="30"/>
  <c r="G58" i="30"/>
  <c r="F58" i="30"/>
  <c r="E58" i="30"/>
  <c r="D58" i="30"/>
  <c r="C58" i="30"/>
  <c r="B58" i="30"/>
  <c r="G48" i="30"/>
  <c r="F48" i="30"/>
  <c r="E48" i="30"/>
  <c r="E47" i="30" s="1"/>
  <c r="D48" i="30"/>
  <c r="C48" i="30"/>
  <c r="B48" i="30"/>
  <c r="G47" i="30"/>
  <c r="F47" i="30"/>
  <c r="D47" i="30"/>
  <c r="C47" i="30"/>
  <c r="B47" i="30"/>
  <c r="G45" i="30"/>
  <c r="F45" i="30"/>
  <c r="E45" i="30"/>
  <c r="E8" i="30" s="1"/>
  <c r="E7" i="30" s="1"/>
  <c r="D45" i="30"/>
  <c r="C45" i="30"/>
  <c r="B45" i="30"/>
  <c r="G9" i="30"/>
  <c r="G8" i="30" s="1"/>
  <c r="G7" i="30" s="1"/>
  <c r="F9" i="30"/>
  <c r="E9" i="30"/>
  <c r="D9" i="30"/>
  <c r="C9" i="30"/>
  <c r="C8" i="30" s="1"/>
  <c r="B9" i="30"/>
  <c r="F8" i="30"/>
  <c r="F7" i="30" s="1"/>
  <c r="D8" i="30"/>
  <c r="B8" i="30"/>
  <c r="B7" i="30" s="1"/>
  <c r="D7" i="30"/>
  <c r="C7" i="30"/>
  <c r="A6" i="30"/>
  <c r="G4" i="30"/>
  <c r="A2" i="30"/>
  <c r="G18" i="68"/>
  <c r="F18" i="68"/>
  <c r="E18" i="68"/>
  <c r="D18" i="68"/>
  <c r="C18" i="68"/>
  <c r="B18" i="68"/>
  <c r="A18" i="68"/>
  <c r="G12" i="68"/>
  <c r="F12" i="68"/>
  <c r="E12" i="68"/>
  <c r="D12" i="68"/>
  <c r="C12" i="68"/>
  <c r="B12" i="68"/>
  <c r="A12" i="68"/>
  <c r="G6" i="68"/>
  <c r="F6" i="68"/>
  <c r="E6" i="68"/>
  <c r="D6" i="68"/>
  <c r="C6" i="68"/>
  <c r="B6" i="68"/>
  <c r="A6" i="68"/>
  <c r="G4" i="68"/>
  <c r="A2" i="68"/>
  <c r="G20" i="69"/>
  <c r="F20" i="69"/>
  <c r="F18" i="69" s="1"/>
  <c r="E20" i="69"/>
  <c r="D20" i="69"/>
  <c r="C20" i="69"/>
  <c r="B20" i="69"/>
  <c r="B18" i="69" s="1"/>
  <c r="A20" i="69"/>
  <c r="G19" i="69"/>
  <c r="F19" i="69"/>
  <c r="E19" i="69"/>
  <c r="E18" i="69" s="1"/>
  <c r="D19" i="69"/>
  <c r="C19" i="69"/>
  <c r="B19" i="69"/>
  <c r="A19" i="69"/>
  <c r="G18" i="69"/>
  <c r="D18" i="69"/>
  <c r="C18" i="69"/>
  <c r="A18" i="69"/>
  <c r="G17" i="69"/>
  <c r="F17" i="69"/>
  <c r="E17" i="69"/>
  <c r="D17" i="69"/>
  <c r="C17" i="69"/>
  <c r="B17" i="69"/>
  <c r="G14" i="69"/>
  <c r="F14" i="69"/>
  <c r="E14" i="69"/>
  <c r="E12" i="69" s="1"/>
  <c r="D14" i="69"/>
  <c r="C14" i="69"/>
  <c r="B14" i="69"/>
  <c r="A14" i="69"/>
  <c r="G13" i="69"/>
  <c r="F13" i="69"/>
  <c r="E13" i="69"/>
  <c r="D13" i="69"/>
  <c r="D12" i="69" s="1"/>
  <c r="C13" i="69"/>
  <c r="B13" i="69"/>
  <c r="A13" i="69"/>
  <c r="G12" i="69"/>
  <c r="F12" i="69"/>
  <c r="C12" i="69"/>
  <c r="B12" i="69"/>
  <c r="A12" i="69"/>
  <c r="G11" i="69"/>
  <c r="F11" i="69"/>
  <c r="E11" i="69"/>
  <c r="D11" i="69"/>
  <c r="C11" i="69"/>
  <c r="B11" i="69"/>
  <c r="G8" i="69"/>
  <c r="F8" i="69"/>
  <c r="E8" i="69"/>
  <c r="E6" i="69" s="1"/>
  <c r="D8" i="69"/>
  <c r="C8" i="69"/>
  <c r="B8" i="69"/>
  <c r="A8" i="69"/>
  <c r="G7" i="69"/>
  <c r="F7" i="69"/>
  <c r="E7" i="69"/>
  <c r="D7" i="69"/>
  <c r="D6" i="69" s="1"/>
  <c r="C7" i="69"/>
  <c r="B7" i="69"/>
  <c r="A7" i="69"/>
  <c r="G6" i="69"/>
  <c r="F6" i="69"/>
  <c r="C6" i="69"/>
  <c r="B6" i="69"/>
  <c r="A6" i="69"/>
  <c r="G5" i="69"/>
  <c r="F5" i="69"/>
  <c r="E5" i="69"/>
  <c r="D5" i="69"/>
  <c r="C5" i="69"/>
  <c r="B5" i="69"/>
  <c r="G4" i="69"/>
  <c r="A2" i="69"/>
  <c r="G20" i="49"/>
  <c r="F20" i="49"/>
  <c r="F18" i="49" s="1"/>
  <c r="E20" i="49"/>
  <c r="D20" i="49"/>
  <c r="C20" i="49"/>
  <c r="B20" i="49"/>
  <c r="B18" i="49" s="1"/>
  <c r="A20" i="49"/>
  <c r="G19" i="49"/>
  <c r="F19" i="49"/>
  <c r="E19" i="49"/>
  <c r="E18" i="49" s="1"/>
  <c r="D19" i="49"/>
  <c r="C19" i="49"/>
  <c r="B19" i="49"/>
  <c r="A19" i="49"/>
  <c r="G18" i="49"/>
  <c r="D18" i="49"/>
  <c r="C18" i="49"/>
  <c r="A18" i="49"/>
  <c r="G17" i="49"/>
  <c r="F17" i="49"/>
  <c r="E17" i="49"/>
  <c r="D17" i="49"/>
  <c r="C17" i="49"/>
  <c r="B17" i="49"/>
  <c r="G14" i="49"/>
  <c r="F14" i="49"/>
  <c r="E14" i="49"/>
  <c r="E12" i="49" s="1"/>
  <c r="D14" i="49"/>
  <c r="C14" i="49"/>
  <c r="B14" i="49"/>
  <c r="A14" i="49"/>
  <c r="G13" i="49"/>
  <c r="F13" i="49"/>
  <c r="E13" i="49"/>
  <c r="D13" i="49"/>
  <c r="D12" i="49" s="1"/>
  <c r="C13" i="49"/>
  <c r="B13" i="49"/>
  <c r="A13" i="49"/>
  <c r="G12" i="49"/>
  <c r="F12" i="49"/>
  <c r="C12" i="49"/>
  <c r="B12" i="49"/>
  <c r="A12" i="49"/>
  <c r="G11" i="49"/>
  <c r="F11" i="49"/>
  <c r="E11" i="49"/>
  <c r="D11" i="49"/>
  <c r="C11" i="49"/>
  <c r="B11" i="49"/>
  <c r="G8" i="49"/>
  <c r="F8" i="49"/>
  <c r="E8" i="49"/>
  <c r="E6" i="49" s="1"/>
  <c r="D8" i="49"/>
  <c r="C8" i="49"/>
  <c r="B8" i="49"/>
  <c r="A8" i="49"/>
  <c r="G7" i="49"/>
  <c r="F7" i="49"/>
  <c r="E7" i="49"/>
  <c r="D7" i="49"/>
  <c r="D6" i="49" s="1"/>
  <c r="C7" i="49"/>
  <c r="B7" i="49"/>
  <c r="A7" i="49"/>
  <c r="G6" i="49"/>
  <c r="F6" i="49"/>
  <c r="C6" i="49"/>
  <c r="B6" i="49"/>
  <c r="A6" i="49"/>
  <c r="G5" i="49"/>
  <c r="F5" i="49"/>
  <c r="E5" i="49"/>
  <c r="D5" i="49"/>
  <c r="C5" i="49"/>
  <c r="B5" i="49"/>
  <c r="G4" i="49"/>
  <c r="A2" i="49"/>
  <c r="G18" i="32"/>
  <c r="F18" i="32"/>
  <c r="E18" i="32"/>
  <c r="D18" i="32"/>
  <c r="C18" i="32"/>
  <c r="B18" i="32"/>
  <c r="A18" i="32"/>
  <c r="G12" i="32"/>
  <c r="F12" i="32"/>
  <c r="E12" i="32"/>
  <c r="D12" i="32"/>
  <c r="C12" i="32"/>
  <c r="B12" i="32"/>
  <c r="A12" i="32"/>
  <c r="G6" i="32"/>
  <c r="F6" i="32"/>
  <c r="E6" i="32"/>
  <c r="D6" i="32"/>
  <c r="C6" i="32"/>
  <c r="B6" i="32"/>
  <c r="A6" i="32"/>
  <c r="G4" i="32"/>
  <c r="A2" i="32"/>
  <c r="D17" i="65"/>
  <c r="C17" i="65"/>
  <c r="B17" i="65"/>
  <c r="D9" i="65"/>
  <c r="D8" i="65" s="1"/>
  <c r="C9" i="65"/>
  <c r="B9" i="65"/>
  <c r="C8" i="65"/>
  <c r="B8" i="65"/>
  <c r="A8" i="65"/>
  <c r="C7" i="65"/>
  <c r="B7" i="65"/>
  <c r="D6" i="65"/>
  <c r="A4" i="65"/>
  <c r="D7" i="18"/>
  <c r="C7" i="18"/>
  <c r="B7" i="18"/>
  <c r="A7" i="18"/>
  <c r="C6" i="18"/>
  <c r="B6" i="18"/>
  <c r="D5" i="18"/>
  <c r="A3" i="18"/>
  <c r="D112" i="16"/>
  <c r="C112" i="16"/>
  <c r="B112" i="16"/>
  <c r="D110" i="16"/>
  <c r="C110" i="16"/>
  <c r="B110" i="16"/>
  <c r="D108" i="16"/>
  <c r="C108" i="16"/>
  <c r="C97" i="16" s="1"/>
  <c r="B108" i="16"/>
  <c r="D105" i="16"/>
  <c r="C105" i="16"/>
  <c r="B105" i="16"/>
  <c r="B97" i="16" s="1"/>
  <c r="D98" i="16"/>
  <c r="C98" i="16"/>
  <c r="B98" i="16"/>
  <c r="D97" i="16"/>
  <c r="D95" i="16"/>
  <c r="C95" i="16"/>
  <c r="B95" i="16"/>
  <c r="D93" i="16"/>
  <c r="C93" i="16"/>
  <c r="B93" i="16"/>
  <c r="D91" i="16"/>
  <c r="C91" i="16"/>
  <c r="B91" i="16"/>
  <c r="D84" i="16"/>
  <c r="C84" i="16"/>
  <c r="B84" i="16"/>
  <c r="D82" i="16"/>
  <c r="C82" i="16"/>
  <c r="C60" i="16" s="1"/>
  <c r="C59" i="16" s="1"/>
  <c r="C7" i="16" s="1"/>
  <c r="B82" i="16"/>
  <c r="D71" i="16"/>
  <c r="C71" i="16"/>
  <c r="B71" i="16"/>
  <c r="B60" i="16" s="1"/>
  <c r="D61" i="16"/>
  <c r="C61" i="16"/>
  <c r="B61" i="16"/>
  <c r="D60" i="16"/>
  <c r="D57" i="16"/>
  <c r="C57" i="16"/>
  <c r="B57" i="16"/>
  <c r="B44" i="16" s="1"/>
  <c r="D49" i="16"/>
  <c r="C49" i="16"/>
  <c r="B49" i="16"/>
  <c r="D45" i="16"/>
  <c r="D44" i="16" s="1"/>
  <c r="C45" i="16"/>
  <c r="B45" i="16"/>
  <c r="C44" i="16"/>
  <c r="D42" i="16"/>
  <c r="C42" i="16"/>
  <c r="B42" i="16"/>
  <c r="B9" i="16" s="1"/>
  <c r="B8" i="16" s="1"/>
  <c r="D10" i="16"/>
  <c r="C10" i="16"/>
  <c r="B10" i="16"/>
  <c r="D9" i="16"/>
  <c r="D8" i="16" s="1"/>
  <c r="C9" i="16"/>
  <c r="C8" i="16"/>
  <c r="A7" i="16"/>
  <c r="C6" i="16"/>
  <c r="B6" i="16"/>
  <c r="D5" i="16"/>
  <c r="A3" i="16"/>
  <c r="A2" i="16"/>
  <c r="D112" i="14"/>
  <c r="C112" i="14"/>
  <c r="B112" i="14"/>
  <c r="D110" i="14"/>
  <c r="C110" i="14"/>
  <c r="B110" i="14"/>
  <c r="D108" i="14"/>
  <c r="C108" i="14"/>
  <c r="B108" i="14"/>
  <c r="D105" i="14"/>
  <c r="D97" i="14" s="1"/>
  <c r="C105" i="14"/>
  <c r="B105" i="14"/>
  <c r="D98" i="14"/>
  <c r="C98" i="14"/>
  <c r="C97" i="14" s="1"/>
  <c r="B98" i="14"/>
  <c r="B97" i="14"/>
  <c r="D95" i="14"/>
  <c r="C95" i="14"/>
  <c r="B95" i="14"/>
  <c r="D87" i="14"/>
  <c r="D82" i="14" s="1"/>
  <c r="D81" i="14" s="1"/>
  <c r="C87" i="14"/>
  <c r="B87" i="14"/>
  <c r="D83" i="14"/>
  <c r="C83" i="14"/>
  <c r="C82" i="14" s="1"/>
  <c r="C81" i="14" s="1"/>
  <c r="B83" i="14"/>
  <c r="B82" i="14"/>
  <c r="B81" i="14" s="1"/>
  <c r="D79" i="14"/>
  <c r="C79" i="14"/>
  <c r="B79" i="14"/>
  <c r="D77" i="14"/>
  <c r="C77" i="14"/>
  <c r="B77" i="14"/>
  <c r="D75" i="14"/>
  <c r="C75" i="14"/>
  <c r="B75" i="14"/>
  <c r="D68" i="14"/>
  <c r="C68" i="14"/>
  <c r="B68" i="14"/>
  <c r="D66" i="14"/>
  <c r="D44" i="14" s="1"/>
  <c r="C66" i="14"/>
  <c r="B66" i="14"/>
  <c r="D55" i="14"/>
  <c r="C55" i="14"/>
  <c r="C44" i="14" s="1"/>
  <c r="B55" i="14"/>
  <c r="D45" i="14"/>
  <c r="C45" i="14"/>
  <c r="B45" i="14"/>
  <c r="B44" i="14" s="1"/>
  <c r="D42" i="14"/>
  <c r="D9" i="14" s="1"/>
  <c r="C42" i="14"/>
  <c r="B42" i="14"/>
  <c r="D10" i="14"/>
  <c r="C10" i="14"/>
  <c r="C9" i="14" s="1"/>
  <c r="B10" i="14"/>
  <c r="B9" i="14"/>
  <c r="A7" i="14"/>
  <c r="D5" i="14"/>
  <c r="A3" i="14"/>
  <c r="A2" i="14"/>
  <c r="D25" i="17"/>
  <c r="C25" i="17"/>
  <c r="C20" i="17" s="1"/>
  <c r="B25" i="17"/>
  <c r="D21" i="17"/>
  <c r="C21" i="17"/>
  <c r="B21" i="17"/>
  <c r="B20" i="17" s="1"/>
  <c r="D20" i="17"/>
  <c r="D12" i="17"/>
  <c r="D8" i="17" s="1"/>
  <c r="D7" i="17" s="1"/>
  <c r="C12" i="17"/>
  <c r="B12" i="17"/>
  <c r="D9" i="17"/>
  <c r="C9" i="17"/>
  <c r="C8" i="17" s="1"/>
  <c r="C7" i="17" s="1"/>
  <c r="B9" i="17"/>
  <c r="B8" i="17"/>
  <c r="B7" i="17" s="1"/>
  <c r="A7" i="17"/>
  <c r="C6" i="17"/>
  <c r="B6" i="17"/>
  <c r="D5" i="17"/>
  <c r="A3" i="17"/>
  <c r="N35" i="42"/>
  <c r="M35" i="42"/>
  <c r="L35" i="42"/>
  <c r="L26" i="42" s="1"/>
  <c r="K35" i="42"/>
  <c r="J35" i="42"/>
  <c r="I35" i="42"/>
  <c r="H35" i="42"/>
  <c r="H26" i="42" s="1"/>
  <c r="G35" i="42"/>
  <c r="F35" i="42"/>
  <c r="E35" i="42"/>
  <c r="D35" i="42"/>
  <c r="D26" i="42" s="1"/>
  <c r="C35" i="42"/>
  <c r="B35" i="42"/>
  <c r="N27" i="42"/>
  <c r="M27" i="42"/>
  <c r="M26" i="42" s="1"/>
  <c r="L27" i="42"/>
  <c r="K27" i="42"/>
  <c r="J27" i="42"/>
  <c r="I27" i="42"/>
  <c r="I26" i="42" s="1"/>
  <c r="H27" i="42"/>
  <c r="G27" i="42"/>
  <c r="F27" i="42"/>
  <c r="E27" i="42"/>
  <c r="E26" i="42" s="1"/>
  <c r="D27" i="42"/>
  <c r="C27" i="42"/>
  <c r="B27" i="42"/>
  <c r="N26" i="42"/>
  <c r="K26" i="42"/>
  <c r="J26" i="42"/>
  <c r="G26" i="42"/>
  <c r="F26" i="42"/>
  <c r="C26" i="42"/>
  <c r="B26" i="42"/>
  <c r="A26" i="42"/>
  <c r="N25" i="42"/>
  <c r="L25" i="42"/>
  <c r="K25" i="42"/>
  <c r="J25" i="42"/>
  <c r="I25" i="42"/>
  <c r="F25" i="42"/>
  <c r="E25" i="42"/>
  <c r="D25" i="42"/>
  <c r="C25" i="42"/>
  <c r="N23" i="42"/>
  <c r="N7" i="42"/>
  <c r="M7" i="42"/>
  <c r="L7" i="42"/>
  <c r="K7" i="42"/>
  <c r="G7" i="42"/>
  <c r="F7" i="42"/>
  <c r="E7" i="42"/>
  <c r="A7" i="42"/>
  <c r="N6" i="42"/>
  <c r="L6" i="42"/>
  <c r="K6" i="42"/>
  <c r="J6" i="42"/>
  <c r="I6" i="42"/>
  <c r="F6" i="42"/>
  <c r="E6" i="42"/>
  <c r="D6" i="42"/>
  <c r="C6" i="42"/>
  <c r="N4" i="42"/>
  <c r="A2" i="42"/>
  <c r="N7" i="45"/>
  <c r="M7" i="45"/>
  <c r="L7" i="45"/>
  <c r="K7" i="45"/>
  <c r="G7" i="45"/>
  <c r="F7" i="45"/>
  <c r="E7" i="45"/>
  <c r="A7" i="45"/>
  <c r="N6" i="45"/>
  <c r="L6" i="45"/>
  <c r="K6" i="45"/>
  <c r="J6" i="45"/>
  <c r="I6" i="45"/>
  <c r="F6" i="45"/>
  <c r="E6" i="45"/>
  <c r="D6" i="45"/>
  <c r="C6" i="45"/>
  <c r="N4" i="45"/>
  <c r="A2" i="45"/>
  <c r="H33" i="3"/>
  <c r="H24" i="3" s="1"/>
  <c r="G33" i="3"/>
  <c r="F33" i="3"/>
  <c r="E33" i="3"/>
  <c r="D33" i="3"/>
  <c r="D24" i="3" s="1"/>
  <c r="C33" i="3"/>
  <c r="B33" i="3"/>
  <c r="H25" i="3"/>
  <c r="G25" i="3"/>
  <c r="G24" i="3" s="1"/>
  <c r="F25" i="3"/>
  <c r="E25" i="3"/>
  <c r="D25" i="3"/>
  <c r="C25" i="3"/>
  <c r="C24" i="3" s="1"/>
  <c r="B25" i="3"/>
  <c r="F24" i="3"/>
  <c r="E24" i="3"/>
  <c r="B24" i="3"/>
  <c r="A24" i="3"/>
  <c r="H23" i="3"/>
  <c r="F23" i="3"/>
  <c r="E23" i="3"/>
  <c r="C23" i="3"/>
  <c r="B23" i="3"/>
  <c r="H21" i="3"/>
  <c r="H8" i="3"/>
  <c r="G8" i="3"/>
  <c r="F8" i="3"/>
  <c r="E8" i="3"/>
  <c r="D8" i="3"/>
  <c r="C8" i="3"/>
  <c r="B8" i="3"/>
  <c r="A8" i="3"/>
  <c r="H7" i="3"/>
  <c r="F7" i="3"/>
  <c r="E7" i="3"/>
  <c r="C7" i="3"/>
  <c r="B7" i="3"/>
  <c r="H5" i="3"/>
  <c r="A2" i="3"/>
  <c r="D32" i="6"/>
  <c r="C32" i="6"/>
  <c r="C23" i="6" s="1"/>
  <c r="B32" i="6"/>
  <c r="D24" i="6"/>
  <c r="C24" i="6"/>
  <c r="B24" i="6"/>
  <c r="B23" i="6" s="1"/>
  <c r="D23" i="6"/>
  <c r="A23" i="6"/>
  <c r="C22" i="6"/>
  <c r="B22" i="6"/>
  <c r="D21" i="6"/>
  <c r="A20" i="6"/>
  <c r="D7" i="6"/>
  <c r="C7" i="6"/>
  <c r="B7" i="6"/>
  <c r="A7" i="6"/>
  <c r="C6" i="6"/>
  <c r="B6" i="6"/>
  <c r="D5" i="6"/>
  <c r="A3" i="6"/>
  <c r="D7" i="44"/>
  <c r="C7" i="44"/>
  <c r="B7" i="44"/>
  <c r="A7" i="44"/>
  <c r="C6" i="44"/>
  <c r="B6" i="44"/>
  <c r="D5" i="44"/>
  <c r="A3" i="44"/>
  <c r="A2" i="44"/>
  <c r="H30" i="13"/>
  <c r="G30" i="13"/>
  <c r="G20" i="13" s="1"/>
  <c r="F30" i="13"/>
  <c r="E30" i="13"/>
  <c r="D30" i="13"/>
  <c r="C30" i="13"/>
  <c r="C20" i="13" s="1"/>
  <c r="B30" i="13"/>
  <c r="H21" i="13"/>
  <c r="G21" i="13"/>
  <c r="F21" i="13"/>
  <c r="F20" i="13" s="1"/>
  <c r="E21" i="13"/>
  <c r="D21" i="13"/>
  <c r="C21" i="13"/>
  <c r="B21" i="13"/>
  <c r="B20" i="13" s="1"/>
  <c r="H20" i="13"/>
  <c r="E20" i="13"/>
  <c r="D20" i="13"/>
  <c r="A20" i="13"/>
  <c r="H19" i="13"/>
  <c r="F19" i="13"/>
  <c r="E19" i="13"/>
  <c r="C19" i="13"/>
  <c r="B19" i="13"/>
  <c r="H17" i="13"/>
  <c r="H7" i="13"/>
  <c r="G7" i="13"/>
  <c r="F7" i="13"/>
  <c r="E7" i="13"/>
  <c r="D7" i="13"/>
  <c r="C7" i="13"/>
  <c r="B7" i="13"/>
  <c r="A7" i="13"/>
  <c r="H6" i="13"/>
  <c r="F6" i="13"/>
  <c r="E6" i="13"/>
  <c r="C6" i="13"/>
  <c r="B6" i="13"/>
  <c r="H4" i="13"/>
  <c r="A2" i="13"/>
  <c r="D32" i="12"/>
  <c r="C32" i="12"/>
  <c r="B32" i="12"/>
  <c r="B22" i="12" s="1"/>
  <c r="D23" i="12"/>
  <c r="C23" i="12"/>
  <c r="B23" i="12"/>
  <c r="D22" i="12"/>
  <c r="C22" i="12"/>
  <c r="A22" i="12"/>
  <c r="C21" i="12"/>
  <c r="B21" i="12"/>
  <c r="D20" i="12"/>
  <c r="B20" i="12"/>
  <c r="A19" i="12"/>
  <c r="D7" i="12"/>
  <c r="C7" i="12"/>
  <c r="B7" i="12"/>
  <c r="A7" i="12"/>
  <c r="C6" i="12"/>
  <c r="B6" i="12"/>
  <c r="D5" i="12"/>
  <c r="D7" i="46"/>
  <c r="C7" i="46"/>
  <c r="B7" i="46"/>
  <c r="A7" i="46"/>
  <c r="C6" i="46"/>
  <c r="B6" i="46"/>
  <c r="D5" i="46"/>
  <c r="A3" i="46"/>
  <c r="A2" i="46"/>
  <c r="D18" i="43"/>
  <c r="D14" i="43" s="1"/>
  <c r="C18" i="43"/>
  <c r="B18" i="43"/>
  <c r="D15" i="43"/>
  <c r="C15" i="43"/>
  <c r="B15" i="43"/>
  <c r="B14" i="43" s="1"/>
  <c r="A14" i="43"/>
  <c r="C13" i="43"/>
  <c r="B13" i="43"/>
  <c r="D12" i="43"/>
  <c r="A11" i="43"/>
  <c r="D9" i="43"/>
  <c r="C9" i="43"/>
  <c r="B9" i="43"/>
  <c r="A9" i="43"/>
  <c r="D8" i="43"/>
  <c r="C8" i="43"/>
  <c r="B8" i="43"/>
  <c r="A8" i="43"/>
  <c r="D7" i="43"/>
  <c r="C7" i="43"/>
  <c r="B7" i="43"/>
  <c r="A7" i="43"/>
  <c r="C6" i="43"/>
  <c r="B6" i="43"/>
  <c r="D5" i="43"/>
  <c r="D6" i="47"/>
  <c r="C6" i="47"/>
  <c r="B6" i="47"/>
  <c r="A6" i="47"/>
  <c r="C5" i="47"/>
  <c r="B5" i="47"/>
  <c r="D4" i="47"/>
  <c r="G18" i="19"/>
  <c r="F18" i="19"/>
  <c r="E18" i="19"/>
  <c r="D18" i="19"/>
  <c r="C18" i="19"/>
  <c r="B18" i="19"/>
  <c r="A18" i="19"/>
  <c r="G12" i="19"/>
  <c r="F12" i="19"/>
  <c r="E12" i="19"/>
  <c r="D12" i="19"/>
  <c r="C12" i="19"/>
  <c r="B12" i="19"/>
  <c r="A12" i="19"/>
  <c r="G6" i="19"/>
  <c r="F6" i="19"/>
  <c r="E6" i="19"/>
  <c r="D6" i="19"/>
  <c r="C6" i="19"/>
  <c r="B6" i="19"/>
  <c r="A6" i="19"/>
  <c r="G4" i="19"/>
  <c r="A2" i="19"/>
  <c r="H20" i="61"/>
  <c r="G20" i="61"/>
  <c r="F20" i="61"/>
  <c r="E20" i="61"/>
  <c r="D20" i="61"/>
  <c r="C20" i="61"/>
  <c r="B20" i="61"/>
  <c r="A20" i="61"/>
  <c r="H19" i="61"/>
  <c r="G19" i="61"/>
  <c r="F19" i="61"/>
  <c r="E19" i="61"/>
  <c r="D19" i="61"/>
  <c r="C19" i="61"/>
  <c r="B19" i="61"/>
  <c r="A19" i="61"/>
  <c r="H17" i="61"/>
  <c r="G17" i="61"/>
  <c r="F17" i="61"/>
  <c r="E17" i="61"/>
  <c r="D17" i="61"/>
  <c r="C17" i="61"/>
  <c r="B17" i="61"/>
  <c r="H14" i="61"/>
  <c r="G14" i="61"/>
  <c r="F14" i="61"/>
  <c r="E14" i="61"/>
  <c r="D14" i="61"/>
  <c r="C14" i="61"/>
  <c r="B14" i="61"/>
  <c r="A14" i="61"/>
  <c r="H13" i="61"/>
  <c r="G13" i="61"/>
  <c r="G12" i="61" s="1"/>
  <c r="F13" i="61"/>
  <c r="E13" i="61"/>
  <c r="D13" i="61"/>
  <c r="C13" i="61"/>
  <c r="C12" i="61" s="1"/>
  <c r="B13" i="61"/>
  <c r="A13" i="61"/>
  <c r="H11" i="61"/>
  <c r="G11" i="61"/>
  <c r="F11" i="61"/>
  <c r="E11" i="61"/>
  <c r="D11" i="61"/>
  <c r="C11" i="61"/>
  <c r="B11" i="61"/>
  <c r="H8" i="61"/>
  <c r="G8" i="61"/>
  <c r="F8" i="61"/>
  <c r="E8" i="61"/>
  <c r="D8" i="61"/>
  <c r="C8" i="61"/>
  <c r="B8" i="61"/>
  <c r="A8" i="61"/>
  <c r="H7" i="61"/>
  <c r="G7" i="61"/>
  <c r="F7" i="61"/>
  <c r="F6" i="61" s="1"/>
  <c r="E7" i="61"/>
  <c r="D7" i="61"/>
  <c r="C7" i="61"/>
  <c r="B7" i="61"/>
  <c r="B6" i="61" s="1"/>
  <c r="A7" i="61"/>
  <c r="H5" i="61"/>
  <c r="G5" i="61"/>
  <c r="F5" i="61"/>
  <c r="E5" i="61"/>
  <c r="D5" i="61"/>
  <c r="C5" i="61"/>
  <c r="B5" i="61"/>
  <c r="H4" i="61"/>
  <c r="G18" i="8"/>
  <c r="F18" i="8"/>
  <c r="E18" i="8"/>
  <c r="D18" i="8"/>
  <c r="C18" i="8"/>
  <c r="B18" i="8"/>
  <c r="A18" i="8"/>
  <c r="A18" i="61" s="1"/>
  <c r="G12" i="8"/>
  <c r="F12" i="8"/>
  <c r="E12" i="8"/>
  <c r="D12" i="8"/>
  <c r="C12" i="8"/>
  <c r="B12" i="8"/>
  <c r="A12" i="8"/>
  <c r="A12" i="61" s="1"/>
  <c r="G6" i="8"/>
  <c r="F6" i="8"/>
  <c r="E6" i="8"/>
  <c r="D6" i="8"/>
  <c r="C6" i="8"/>
  <c r="B6" i="8"/>
  <c r="A6" i="8"/>
  <c r="A6" i="61" s="1"/>
  <c r="G4" i="8"/>
  <c r="G112" i="22"/>
  <c r="F112" i="22"/>
  <c r="E112" i="22"/>
  <c r="D112" i="22"/>
  <c r="C112" i="22"/>
  <c r="B112" i="22"/>
  <c r="G110" i="22"/>
  <c r="F110" i="22"/>
  <c r="E110" i="22"/>
  <c r="D110" i="22"/>
  <c r="C110" i="22"/>
  <c r="B110" i="22"/>
  <c r="G108" i="22"/>
  <c r="F108" i="22"/>
  <c r="E108" i="22"/>
  <c r="D108" i="22"/>
  <c r="C108" i="22"/>
  <c r="B108" i="22"/>
  <c r="G105" i="22"/>
  <c r="F105" i="22"/>
  <c r="E105" i="22"/>
  <c r="D105" i="22"/>
  <c r="C105" i="22"/>
  <c r="B105" i="22"/>
  <c r="G98" i="22"/>
  <c r="G97" i="22" s="1"/>
  <c r="F98" i="22"/>
  <c r="F97" i="22" s="1"/>
  <c r="E98" i="22"/>
  <c r="D98" i="22"/>
  <c r="C98" i="22"/>
  <c r="B98" i="22"/>
  <c r="B97" i="22" s="1"/>
  <c r="G95" i="22"/>
  <c r="F95" i="22"/>
  <c r="E95" i="22"/>
  <c r="D95" i="22"/>
  <c r="C95" i="22"/>
  <c r="B95" i="22"/>
  <c r="G87" i="22"/>
  <c r="F87" i="22"/>
  <c r="E87" i="22"/>
  <c r="D87" i="22"/>
  <c r="C87" i="22"/>
  <c r="B87" i="22"/>
  <c r="G83" i="22"/>
  <c r="F83" i="22"/>
  <c r="E83" i="22"/>
  <c r="D83" i="22"/>
  <c r="C83" i="22"/>
  <c r="B83" i="22"/>
  <c r="G79" i="22"/>
  <c r="F79" i="22"/>
  <c r="E79" i="22"/>
  <c r="D79" i="22"/>
  <c r="C79" i="22"/>
  <c r="B79" i="22"/>
  <c r="G77" i="22"/>
  <c r="F77" i="22"/>
  <c r="E77" i="22"/>
  <c r="D77" i="22"/>
  <c r="C77" i="22"/>
  <c r="B77" i="22"/>
  <c r="G75" i="22"/>
  <c r="F75" i="22"/>
  <c r="E75" i="22"/>
  <c r="D75" i="22"/>
  <c r="C75" i="22"/>
  <c r="B75" i="22"/>
  <c r="G68" i="22"/>
  <c r="F68" i="22"/>
  <c r="E68" i="22"/>
  <c r="D68" i="22"/>
  <c r="C68" i="22"/>
  <c r="B68" i="22"/>
  <c r="G66" i="22"/>
  <c r="F66" i="22"/>
  <c r="E66" i="22"/>
  <c r="D66" i="22"/>
  <c r="C66" i="22"/>
  <c r="B66" i="22"/>
  <c r="G55" i="22"/>
  <c r="F55" i="22"/>
  <c r="E55" i="22"/>
  <c r="D55" i="22"/>
  <c r="C55" i="22"/>
  <c r="B55" i="22"/>
  <c r="G45" i="22"/>
  <c r="G44" i="22" s="1"/>
  <c r="F45" i="22"/>
  <c r="F44" i="22" s="1"/>
  <c r="E45" i="22"/>
  <c r="D45" i="22"/>
  <c r="C45" i="22"/>
  <c r="B45" i="22"/>
  <c r="B44" i="22" s="1"/>
  <c r="G42" i="22"/>
  <c r="F42" i="22"/>
  <c r="E42" i="22"/>
  <c r="D42" i="22"/>
  <c r="C42" i="22"/>
  <c r="B42" i="22"/>
  <c r="G9" i="22"/>
  <c r="F9" i="22"/>
  <c r="E9" i="22"/>
  <c r="D9" i="22"/>
  <c r="C9" i="22"/>
  <c r="B9" i="22"/>
  <c r="A6" i="22"/>
  <c r="A2" i="22"/>
  <c r="G112" i="21"/>
  <c r="F112" i="21"/>
  <c r="E112" i="21"/>
  <c r="D112" i="21"/>
  <c r="C112" i="21"/>
  <c r="B112" i="21"/>
  <c r="G110" i="21"/>
  <c r="F110" i="21"/>
  <c r="E110" i="21"/>
  <c r="D110" i="21"/>
  <c r="C110" i="21"/>
  <c r="B110" i="21"/>
  <c r="G108" i="21"/>
  <c r="F108" i="21"/>
  <c r="E108" i="21"/>
  <c r="D108" i="21"/>
  <c r="C108" i="21"/>
  <c r="B108" i="21"/>
  <c r="G105" i="21"/>
  <c r="F105" i="21"/>
  <c r="E105" i="21"/>
  <c r="D105" i="21"/>
  <c r="C105" i="21"/>
  <c r="B105" i="21"/>
  <c r="G98" i="21"/>
  <c r="F98" i="21"/>
  <c r="E98" i="21"/>
  <c r="D98" i="21"/>
  <c r="C98" i="21"/>
  <c r="B98" i="21"/>
  <c r="G95" i="21"/>
  <c r="F95" i="21"/>
  <c r="E95" i="21"/>
  <c r="D95" i="21"/>
  <c r="C95" i="21"/>
  <c r="B95" i="21"/>
  <c r="G87" i="21"/>
  <c r="F87" i="21"/>
  <c r="E87" i="21"/>
  <c r="D87" i="21"/>
  <c r="C87" i="21"/>
  <c r="B87" i="21"/>
  <c r="G83" i="21"/>
  <c r="F83" i="21"/>
  <c r="E83" i="21"/>
  <c r="D83" i="21"/>
  <c r="C83" i="21"/>
  <c r="B83" i="21"/>
  <c r="G79" i="21"/>
  <c r="F79" i="21"/>
  <c r="E79" i="21"/>
  <c r="D79" i="21"/>
  <c r="C79" i="21"/>
  <c r="B79" i="21"/>
  <c r="G77" i="21"/>
  <c r="F77" i="21"/>
  <c r="E77" i="21"/>
  <c r="D77" i="21"/>
  <c r="C77" i="21"/>
  <c r="B77" i="21"/>
  <c r="G75" i="21"/>
  <c r="F75" i="21"/>
  <c r="E75" i="21"/>
  <c r="D75" i="21"/>
  <c r="C75" i="21"/>
  <c r="B75" i="21"/>
  <c r="G68" i="21"/>
  <c r="F68" i="21"/>
  <c r="E68" i="21"/>
  <c r="D68" i="21"/>
  <c r="C68" i="21"/>
  <c r="B68" i="21"/>
  <c r="G66" i="21"/>
  <c r="F66" i="21"/>
  <c r="E66" i="21"/>
  <c r="D66" i="21"/>
  <c r="C66" i="21"/>
  <c r="B66" i="21"/>
  <c r="G55" i="21"/>
  <c r="F55" i="21"/>
  <c r="E55" i="21"/>
  <c r="D55" i="21"/>
  <c r="C55" i="21"/>
  <c r="B55" i="21"/>
  <c r="G45" i="21"/>
  <c r="F45" i="21"/>
  <c r="E45" i="21"/>
  <c r="D45" i="21"/>
  <c r="C45" i="21"/>
  <c r="B45" i="21"/>
  <c r="G42" i="21"/>
  <c r="F42" i="21"/>
  <c r="E42" i="21"/>
  <c r="D42" i="21"/>
  <c r="C42" i="21"/>
  <c r="B42" i="21"/>
  <c r="G9" i="21"/>
  <c r="G8" i="21" s="1"/>
  <c r="F9" i="21"/>
  <c r="E9" i="21"/>
  <c r="D9" i="21"/>
  <c r="C9" i="21"/>
  <c r="B9" i="21"/>
  <c r="A6" i="21"/>
  <c r="G4" i="21"/>
  <c r="A2" i="21"/>
  <c r="N112" i="1"/>
  <c r="M112" i="1"/>
  <c r="L112" i="1"/>
  <c r="K112" i="1"/>
  <c r="J112" i="1"/>
  <c r="I112" i="1"/>
  <c r="H112" i="1"/>
  <c r="G112" i="1"/>
  <c r="F112" i="1"/>
  <c r="E112" i="1"/>
  <c r="D112" i="1"/>
  <c r="C112" i="1"/>
  <c r="B112" i="1"/>
  <c r="N110" i="1"/>
  <c r="M110" i="1"/>
  <c r="L110" i="1"/>
  <c r="K110" i="1"/>
  <c r="J110" i="1"/>
  <c r="I110" i="1"/>
  <c r="H110" i="1"/>
  <c r="G110" i="1"/>
  <c r="F110" i="1"/>
  <c r="E110" i="1"/>
  <c r="E97" i="1" s="1"/>
  <c r="D110" i="1"/>
  <c r="C110" i="1"/>
  <c r="B110" i="1"/>
  <c r="N108" i="1"/>
  <c r="N97" i="1" s="1"/>
  <c r="M108" i="1"/>
  <c r="L108" i="1"/>
  <c r="K108" i="1"/>
  <c r="J108" i="1"/>
  <c r="I108" i="1"/>
  <c r="H108" i="1"/>
  <c r="G108" i="1"/>
  <c r="F108" i="1"/>
  <c r="E108" i="1"/>
  <c r="D108" i="1"/>
  <c r="C108" i="1"/>
  <c r="B108" i="1"/>
  <c r="N105" i="1"/>
  <c r="M105" i="1"/>
  <c r="L105" i="1"/>
  <c r="K105" i="1"/>
  <c r="K97" i="1" s="1"/>
  <c r="J105" i="1"/>
  <c r="I105" i="1"/>
  <c r="H105" i="1"/>
  <c r="G105" i="1"/>
  <c r="G97" i="1" s="1"/>
  <c r="F105" i="1"/>
  <c r="E105" i="1"/>
  <c r="D105" i="1"/>
  <c r="C105" i="1"/>
  <c r="C97" i="1" s="1"/>
  <c r="B105" i="1"/>
  <c r="N98" i="1"/>
  <c r="M98" i="1"/>
  <c r="L98" i="1"/>
  <c r="L97" i="1" s="1"/>
  <c r="K98" i="1"/>
  <c r="J98" i="1"/>
  <c r="J97" i="1" s="1"/>
  <c r="I98" i="1"/>
  <c r="H98" i="1"/>
  <c r="H97" i="1" s="1"/>
  <c r="G98" i="1"/>
  <c r="F98" i="1"/>
  <c r="F97" i="1" s="1"/>
  <c r="E98" i="1"/>
  <c r="D98" i="1"/>
  <c r="D97" i="1" s="1"/>
  <c r="C98" i="1"/>
  <c r="B98" i="1"/>
  <c r="B97" i="1" s="1"/>
  <c r="M97" i="1"/>
  <c r="I97" i="1"/>
  <c r="N95" i="1"/>
  <c r="M95" i="1"/>
  <c r="L95" i="1"/>
  <c r="K95" i="1"/>
  <c r="J95" i="1"/>
  <c r="I95" i="1"/>
  <c r="H95" i="1"/>
  <c r="G95" i="1"/>
  <c r="F95" i="1"/>
  <c r="E95" i="1"/>
  <c r="D95" i="1"/>
  <c r="C95" i="1"/>
  <c r="B95" i="1"/>
  <c r="N93" i="1"/>
  <c r="M93" i="1"/>
  <c r="L93" i="1"/>
  <c r="K93" i="1"/>
  <c r="J93" i="1"/>
  <c r="I93" i="1"/>
  <c r="H93" i="1"/>
  <c r="G93" i="1"/>
  <c r="F93" i="1"/>
  <c r="E93" i="1"/>
  <c r="D93" i="1"/>
  <c r="C93" i="1"/>
  <c r="B93" i="1"/>
  <c r="N91" i="1"/>
  <c r="M91" i="1"/>
  <c r="L91" i="1"/>
  <c r="K91" i="1"/>
  <c r="J91" i="1"/>
  <c r="I91" i="1"/>
  <c r="H91" i="1"/>
  <c r="G91" i="1"/>
  <c r="F91" i="1"/>
  <c r="E91" i="1"/>
  <c r="D91" i="1"/>
  <c r="C91" i="1"/>
  <c r="B91" i="1"/>
  <c r="N84" i="1"/>
  <c r="M84" i="1"/>
  <c r="M60" i="1" s="1"/>
  <c r="M59" i="1" s="1"/>
  <c r="L84" i="1"/>
  <c r="K84" i="1"/>
  <c r="J84" i="1"/>
  <c r="I84" i="1"/>
  <c r="H84" i="1"/>
  <c r="G84" i="1"/>
  <c r="F84" i="1"/>
  <c r="E84" i="1"/>
  <c r="E60" i="1" s="1"/>
  <c r="E59" i="1" s="1"/>
  <c r="E6" i="1" s="1"/>
  <c r="D84" i="1"/>
  <c r="C84" i="1"/>
  <c r="B84" i="1"/>
  <c r="N82" i="1"/>
  <c r="M82" i="1"/>
  <c r="L82" i="1"/>
  <c r="K82" i="1"/>
  <c r="J82" i="1"/>
  <c r="I82" i="1"/>
  <c r="H82" i="1"/>
  <c r="G82" i="1"/>
  <c r="F82" i="1"/>
  <c r="E82" i="1"/>
  <c r="D82" i="1"/>
  <c r="C82" i="1"/>
  <c r="B82" i="1"/>
  <c r="N71" i="1"/>
  <c r="M71" i="1"/>
  <c r="L71" i="1"/>
  <c r="K71" i="1"/>
  <c r="K60" i="1" s="1"/>
  <c r="K59" i="1" s="1"/>
  <c r="J71" i="1"/>
  <c r="I71" i="1"/>
  <c r="H71" i="1"/>
  <c r="G71" i="1"/>
  <c r="G60" i="1" s="1"/>
  <c r="G59" i="1" s="1"/>
  <c r="F71" i="1"/>
  <c r="E71" i="1"/>
  <c r="D71" i="1"/>
  <c r="C71" i="1"/>
  <c r="C60" i="1" s="1"/>
  <c r="C59" i="1" s="1"/>
  <c r="B71" i="1"/>
  <c r="N61" i="1"/>
  <c r="M61" i="1"/>
  <c r="L61" i="1"/>
  <c r="L60" i="1" s="1"/>
  <c r="L59" i="1" s="1"/>
  <c r="K61" i="1"/>
  <c r="J61" i="1"/>
  <c r="I61" i="1"/>
  <c r="H61" i="1"/>
  <c r="H60" i="1" s="1"/>
  <c r="H59" i="1" s="1"/>
  <c r="G61" i="1"/>
  <c r="F61" i="1"/>
  <c r="E61" i="1"/>
  <c r="D61" i="1"/>
  <c r="D60" i="1" s="1"/>
  <c r="D59" i="1" s="1"/>
  <c r="C61" i="1"/>
  <c r="B61" i="1"/>
  <c r="I60" i="1"/>
  <c r="I59" i="1" s="1"/>
  <c r="N57" i="1"/>
  <c r="M57" i="1"/>
  <c r="L57" i="1"/>
  <c r="K57" i="1"/>
  <c r="J57" i="1"/>
  <c r="I57" i="1"/>
  <c r="H57" i="1"/>
  <c r="G57" i="1"/>
  <c r="F57" i="1"/>
  <c r="E57" i="1"/>
  <c r="D57" i="1"/>
  <c r="C57" i="1"/>
  <c r="B57" i="1"/>
  <c r="N49" i="1"/>
  <c r="M49" i="1"/>
  <c r="L49" i="1"/>
  <c r="L44" i="1" s="1"/>
  <c r="K49" i="1"/>
  <c r="J49" i="1"/>
  <c r="I49" i="1"/>
  <c r="H49" i="1"/>
  <c r="H44" i="1" s="1"/>
  <c r="G49" i="1"/>
  <c r="F49" i="1"/>
  <c r="E49" i="1"/>
  <c r="D49" i="1"/>
  <c r="D44" i="1" s="1"/>
  <c r="C49" i="1"/>
  <c r="B49" i="1"/>
  <c r="N45" i="1"/>
  <c r="M45" i="1"/>
  <c r="M44" i="1" s="1"/>
  <c r="L45" i="1"/>
  <c r="K45" i="1"/>
  <c r="J45" i="1"/>
  <c r="I45" i="1"/>
  <c r="I44" i="1" s="1"/>
  <c r="H45" i="1"/>
  <c r="G45" i="1"/>
  <c r="F45" i="1"/>
  <c r="E45" i="1"/>
  <c r="E44" i="1" s="1"/>
  <c r="D45" i="1"/>
  <c r="C45" i="1"/>
  <c r="B45" i="1"/>
  <c r="N44" i="1"/>
  <c r="N7" i="1" s="1"/>
  <c r="J44" i="1"/>
  <c r="F44" i="1"/>
  <c r="B44" i="1"/>
  <c r="B7" i="1" s="1"/>
  <c r="N42" i="1"/>
  <c r="M42" i="1"/>
  <c r="L42" i="1"/>
  <c r="K42" i="1"/>
  <c r="K8" i="1" s="1"/>
  <c r="J42" i="1"/>
  <c r="I42" i="1"/>
  <c r="H42" i="1"/>
  <c r="G42" i="1"/>
  <c r="G8" i="1" s="1"/>
  <c r="F42" i="1"/>
  <c r="E42" i="1"/>
  <c r="D42" i="1"/>
  <c r="C42" i="1"/>
  <c r="C8" i="1" s="1"/>
  <c r="B42" i="1"/>
  <c r="N9" i="1"/>
  <c r="N8" i="1" s="1"/>
  <c r="M9" i="1"/>
  <c r="L9" i="1"/>
  <c r="L8" i="1" s="1"/>
  <c r="L7" i="1" s="1"/>
  <c r="K9" i="1"/>
  <c r="J9" i="1"/>
  <c r="J8" i="1" s="1"/>
  <c r="J7" i="1" s="1"/>
  <c r="I9" i="1"/>
  <c r="H9" i="1"/>
  <c r="H8" i="1" s="1"/>
  <c r="H7" i="1" s="1"/>
  <c r="G9" i="1"/>
  <c r="F9" i="1"/>
  <c r="F8" i="1" s="1"/>
  <c r="E9" i="1"/>
  <c r="D9" i="1"/>
  <c r="D8" i="1" s="1"/>
  <c r="D7" i="1" s="1"/>
  <c r="C9" i="1"/>
  <c r="B9" i="1"/>
  <c r="B8" i="1" s="1"/>
  <c r="M8" i="1"/>
  <c r="I8" i="1"/>
  <c r="I7" i="1" s="1"/>
  <c r="E8" i="1"/>
  <c r="E7" i="1" s="1"/>
  <c r="F7" i="1"/>
  <c r="A6" i="1"/>
  <c r="N4" i="1"/>
  <c r="N112" i="4"/>
  <c r="M112" i="4"/>
  <c r="L112" i="4"/>
  <c r="K112" i="4"/>
  <c r="J112" i="4"/>
  <c r="I112" i="4"/>
  <c r="H112" i="4"/>
  <c r="G112" i="4"/>
  <c r="F112" i="4"/>
  <c r="E112" i="4"/>
  <c r="D112" i="4"/>
  <c r="C112" i="4"/>
  <c r="B112" i="4"/>
  <c r="N110" i="4"/>
  <c r="M110" i="4"/>
  <c r="L110" i="4"/>
  <c r="K110" i="4"/>
  <c r="J110" i="4"/>
  <c r="I110" i="4"/>
  <c r="H110" i="4"/>
  <c r="G110" i="4"/>
  <c r="F110" i="4"/>
  <c r="E110" i="4"/>
  <c r="D110" i="4"/>
  <c r="C110" i="4"/>
  <c r="B110" i="4"/>
  <c r="N108" i="4"/>
  <c r="M108" i="4"/>
  <c r="L108" i="4"/>
  <c r="K108" i="4"/>
  <c r="J108" i="4"/>
  <c r="I108" i="4"/>
  <c r="H108" i="4"/>
  <c r="G108" i="4"/>
  <c r="F108" i="4"/>
  <c r="E108" i="4"/>
  <c r="D108" i="4"/>
  <c r="C108" i="4"/>
  <c r="B108" i="4"/>
  <c r="N105" i="4"/>
  <c r="N97" i="4" s="1"/>
  <c r="M105" i="4"/>
  <c r="L105" i="4"/>
  <c r="K105" i="4"/>
  <c r="J105" i="4"/>
  <c r="J97" i="4" s="1"/>
  <c r="I105" i="4"/>
  <c r="H105" i="4"/>
  <c r="G105" i="4"/>
  <c r="F105" i="4"/>
  <c r="F97" i="4" s="1"/>
  <c r="E105" i="4"/>
  <c r="D105" i="4"/>
  <c r="C105" i="4"/>
  <c r="B105" i="4"/>
  <c r="B97" i="4" s="1"/>
  <c r="N98" i="4"/>
  <c r="M98" i="4"/>
  <c r="M97" i="4" s="1"/>
  <c r="L98" i="4"/>
  <c r="K98" i="4"/>
  <c r="K97" i="4" s="1"/>
  <c r="J98" i="4"/>
  <c r="I98" i="4"/>
  <c r="I97" i="4" s="1"/>
  <c r="H98" i="4"/>
  <c r="G98" i="4"/>
  <c r="G97" i="4" s="1"/>
  <c r="F98" i="4"/>
  <c r="E98" i="4"/>
  <c r="E97" i="4" s="1"/>
  <c r="D98" i="4"/>
  <c r="C98" i="4"/>
  <c r="C97" i="4" s="1"/>
  <c r="B98" i="4"/>
  <c r="L97" i="4"/>
  <c r="H97" i="4"/>
  <c r="D97" i="4"/>
  <c r="N95" i="4"/>
  <c r="M95" i="4"/>
  <c r="L95" i="4"/>
  <c r="K95" i="4"/>
  <c r="J95" i="4"/>
  <c r="I95" i="4"/>
  <c r="H95" i="4"/>
  <c r="G95" i="4"/>
  <c r="F95" i="4"/>
  <c r="E95" i="4"/>
  <c r="D95" i="4"/>
  <c r="C95" i="4"/>
  <c r="B95" i="4"/>
  <c r="N93" i="4"/>
  <c r="M93" i="4"/>
  <c r="L93" i="4"/>
  <c r="K93" i="4"/>
  <c r="J93" i="4"/>
  <c r="I93" i="4"/>
  <c r="H93" i="4"/>
  <c r="G93" i="4"/>
  <c r="F93" i="4"/>
  <c r="E93" i="4"/>
  <c r="D93" i="4"/>
  <c r="C93" i="4"/>
  <c r="B93" i="4"/>
  <c r="N91" i="4"/>
  <c r="M91" i="4"/>
  <c r="L91" i="4"/>
  <c r="K91" i="4"/>
  <c r="J91" i="4"/>
  <c r="I91" i="4"/>
  <c r="H91" i="4"/>
  <c r="G91" i="4"/>
  <c r="F91" i="4"/>
  <c r="E91" i="4"/>
  <c r="D91" i="4"/>
  <c r="C91" i="4"/>
  <c r="B91" i="4"/>
  <c r="N84" i="4"/>
  <c r="M84" i="4"/>
  <c r="L84" i="4"/>
  <c r="K84" i="4"/>
  <c r="J84" i="4"/>
  <c r="I84" i="4"/>
  <c r="H84" i="4"/>
  <c r="H60" i="4" s="1"/>
  <c r="H59" i="4" s="1"/>
  <c r="G84" i="4"/>
  <c r="F84" i="4"/>
  <c r="E84" i="4"/>
  <c r="D84" i="4"/>
  <c r="C84" i="4"/>
  <c r="B84" i="4"/>
  <c r="N82" i="4"/>
  <c r="M82" i="4"/>
  <c r="L82" i="4"/>
  <c r="K82" i="4"/>
  <c r="J82" i="4"/>
  <c r="I82" i="4"/>
  <c r="H82" i="4"/>
  <c r="G82" i="4"/>
  <c r="F82" i="4"/>
  <c r="E82" i="4"/>
  <c r="D82" i="4"/>
  <c r="C82" i="4"/>
  <c r="B82" i="4"/>
  <c r="N71" i="4"/>
  <c r="N60" i="4" s="1"/>
  <c r="N59" i="4" s="1"/>
  <c r="M71" i="4"/>
  <c r="L71" i="4"/>
  <c r="K71" i="4"/>
  <c r="J71" i="4"/>
  <c r="I71" i="4"/>
  <c r="H71" i="4"/>
  <c r="G71" i="4"/>
  <c r="F71" i="4"/>
  <c r="F60" i="4" s="1"/>
  <c r="F59" i="4" s="1"/>
  <c r="E71" i="4"/>
  <c r="D71" i="4"/>
  <c r="C71" i="4"/>
  <c r="B71" i="4"/>
  <c r="N61" i="4"/>
  <c r="M61" i="4"/>
  <c r="L61" i="4"/>
  <c r="K61" i="4"/>
  <c r="K60" i="4" s="1"/>
  <c r="K59" i="4" s="1"/>
  <c r="K6" i="4" s="1"/>
  <c r="J61" i="4"/>
  <c r="I61" i="4"/>
  <c r="H61" i="4"/>
  <c r="G61" i="4"/>
  <c r="G60" i="4" s="1"/>
  <c r="F61" i="4"/>
  <c r="E61" i="4"/>
  <c r="D61" i="4"/>
  <c r="C61" i="4"/>
  <c r="C60" i="4" s="1"/>
  <c r="C59" i="4" s="1"/>
  <c r="C6" i="4" s="1"/>
  <c r="B61" i="4"/>
  <c r="L60" i="4"/>
  <c r="L59" i="4" s="1"/>
  <c r="L6" i="4" s="1"/>
  <c r="J60" i="4"/>
  <c r="J59" i="4" s="1"/>
  <c r="D60" i="4"/>
  <c r="D59" i="4" s="1"/>
  <c r="D6" i="4" s="1"/>
  <c r="B60" i="4"/>
  <c r="B59" i="4" s="1"/>
  <c r="G59" i="4"/>
  <c r="N57" i="4"/>
  <c r="M57" i="4"/>
  <c r="L57" i="4"/>
  <c r="K57" i="4"/>
  <c r="J57" i="4"/>
  <c r="I57" i="4"/>
  <c r="H57" i="4"/>
  <c r="G57" i="4"/>
  <c r="F57" i="4"/>
  <c r="E57" i="4"/>
  <c r="D57" i="4"/>
  <c r="C57" i="4"/>
  <c r="B57" i="4"/>
  <c r="N49" i="4"/>
  <c r="M49" i="4"/>
  <c r="M44" i="4" s="1"/>
  <c r="M7" i="4" s="1"/>
  <c r="L49" i="4"/>
  <c r="K49" i="4"/>
  <c r="J49" i="4"/>
  <c r="I49" i="4"/>
  <c r="H49" i="4"/>
  <c r="G49" i="4"/>
  <c r="G44" i="4" s="1"/>
  <c r="G7" i="4" s="1"/>
  <c r="F49" i="4"/>
  <c r="E49" i="4"/>
  <c r="E44" i="4" s="1"/>
  <c r="E7" i="4" s="1"/>
  <c r="D49" i="4"/>
  <c r="C49" i="4"/>
  <c r="B49" i="4"/>
  <c r="N45" i="4"/>
  <c r="M45" i="4"/>
  <c r="L45" i="4"/>
  <c r="L44" i="4" s="1"/>
  <c r="K45" i="4"/>
  <c r="J45" i="4"/>
  <c r="I45" i="4"/>
  <c r="H45" i="4"/>
  <c r="H44" i="4" s="1"/>
  <c r="G45" i="4"/>
  <c r="F45" i="4"/>
  <c r="E45" i="4"/>
  <c r="D45" i="4"/>
  <c r="D44" i="4" s="1"/>
  <c r="C45" i="4"/>
  <c r="B45" i="4"/>
  <c r="K44" i="4"/>
  <c r="I44" i="4"/>
  <c r="C44" i="4"/>
  <c r="N42" i="4"/>
  <c r="N8" i="4" s="1"/>
  <c r="M42" i="4"/>
  <c r="L42" i="4"/>
  <c r="K42" i="4"/>
  <c r="J42" i="4"/>
  <c r="I42" i="4"/>
  <c r="H42" i="4"/>
  <c r="G42" i="4"/>
  <c r="F42" i="4"/>
  <c r="F8" i="4" s="1"/>
  <c r="E42" i="4"/>
  <c r="D42" i="4"/>
  <c r="C42" i="4"/>
  <c r="B42" i="4"/>
  <c r="N9" i="4"/>
  <c r="M9" i="4"/>
  <c r="M8" i="4" s="1"/>
  <c r="L9" i="4"/>
  <c r="K9" i="4"/>
  <c r="K8" i="4" s="1"/>
  <c r="K7" i="4" s="1"/>
  <c r="J9" i="4"/>
  <c r="I9" i="4"/>
  <c r="I8" i="4" s="1"/>
  <c r="H9" i="4"/>
  <c r="G9" i="4"/>
  <c r="G8" i="4" s="1"/>
  <c r="F9" i="4"/>
  <c r="E9" i="4"/>
  <c r="E8" i="4" s="1"/>
  <c r="D9" i="4"/>
  <c r="C9" i="4"/>
  <c r="C8" i="4" s="1"/>
  <c r="C7" i="4" s="1"/>
  <c r="B9" i="4"/>
  <c r="L8" i="4"/>
  <c r="L7" i="4" s="1"/>
  <c r="J8" i="4"/>
  <c r="H8" i="4"/>
  <c r="D8" i="4"/>
  <c r="D7" i="4" s="1"/>
  <c r="B8" i="4"/>
  <c r="I7" i="4"/>
  <c r="A6" i="4"/>
  <c r="N4" i="4"/>
  <c r="B8" i="21" l="1"/>
  <c r="F8" i="21"/>
  <c r="G97" i="21"/>
  <c r="E8" i="21"/>
  <c r="C44" i="21"/>
  <c r="E97" i="21"/>
  <c r="G82" i="21"/>
  <c r="G81" i="21" s="1"/>
  <c r="B82" i="21"/>
  <c r="C8" i="21"/>
  <c r="C7" i="21" s="1"/>
  <c r="D44" i="21"/>
  <c r="E82" i="21"/>
  <c r="B97" i="21"/>
  <c r="F97" i="21"/>
  <c r="E44" i="21"/>
  <c r="F82" i="21"/>
  <c r="D97" i="21"/>
  <c r="C82" i="21"/>
  <c r="C97" i="21"/>
  <c r="D44" i="22"/>
  <c r="C8" i="22"/>
  <c r="B82" i="22"/>
  <c r="B81" i="22" s="1"/>
  <c r="F82" i="22"/>
  <c r="F81" i="22" s="1"/>
  <c r="E8" i="22"/>
  <c r="G82" i="22"/>
  <c r="G81" i="22" s="1"/>
  <c r="D8" i="22"/>
  <c r="D7" i="22" s="1"/>
  <c r="G8" i="22"/>
  <c r="C82" i="22"/>
  <c r="E97" i="22"/>
  <c r="B8" i="22"/>
  <c r="B7" i="22" s="1"/>
  <c r="B6" i="22" s="1"/>
  <c r="F8" i="22"/>
  <c r="C44" i="22"/>
  <c r="E82" i="22"/>
  <c r="E81" i="22" s="1"/>
  <c r="C97" i="22"/>
  <c r="E44" i="22"/>
  <c r="E7" i="22" s="1"/>
  <c r="D82" i="22"/>
  <c r="D97" i="22"/>
  <c r="D6" i="61"/>
  <c r="D12" i="61"/>
  <c r="E18" i="61"/>
  <c r="H18" i="61"/>
  <c r="D18" i="61"/>
  <c r="B12" i="61"/>
  <c r="F12" i="61"/>
  <c r="C18" i="61"/>
  <c r="G18" i="61"/>
  <c r="G6" i="61"/>
  <c r="C6" i="61"/>
  <c r="E6" i="61"/>
  <c r="B18" i="61"/>
  <c r="F18" i="61"/>
  <c r="E12" i="61"/>
  <c r="H6" i="61"/>
  <c r="H12" i="61"/>
  <c r="J6" i="4"/>
  <c r="I6" i="1"/>
  <c r="H6" i="1"/>
  <c r="A4" i="19"/>
  <c r="A2" i="17"/>
  <c r="A2" i="6"/>
  <c r="A2" i="12"/>
  <c r="A2" i="43"/>
  <c r="A2" i="47"/>
  <c r="A3" i="65"/>
  <c r="A2" i="8"/>
  <c r="A2" i="61"/>
  <c r="A2" i="4"/>
  <c r="E60" i="4"/>
  <c r="E59" i="4" s="1"/>
  <c r="E6" i="4" s="1"/>
  <c r="I60" i="4"/>
  <c r="I59" i="4" s="1"/>
  <c r="I6" i="4" s="1"/>
  <c r="M60" i="4"/>
  <c r="M59" i="4" s="1"/>
  <c r="M6" i="4" s="1"/>
  <c r="A2" i="1"/>
  <c r="M7" i="1"/>
  <c r="M6" i="1" s="1"/>
  <c r="C44" i="1"/>
  <c r="C7" i="1" s="1"/>
  <c r="C6" i="1" s="1"/>
  <c r="G44" i="1"/>
  <c r="K44" i="1"/>
  <c r="K7" i="1" s="1"/>
  <c r="K6" i="1" s="1"/>
  <c r="A2" i="18"/>
  <c r="D6" i="1"/>
  <c r="A3" i="12"/>
  <c r="A3" i="43"/>
  <c r="H7" i="4"/>
  <c r="H6" i="4" s="1"/>
  <c r="B44" i="4"/>
  <c r="F44" i="4"/>
  <c r="F7" i="4" s="1"/>
  <c r="F6" i="4" s="1"/>
  <c r="J44" i="4"/>
  <c r="N44" i="4"/>
  <c r="N7" i="4" s="1"/>
  <c r="N6" i="4" s="1"/>
  <c r="B60" i="1"/>
  <c r="B59" i="1" s="1"/>
  <c r="B6" i="1" s="1"/>
  <c r="F60" i="1"/>
  <c r="F59" i="1" s="1"/>
  <c r="F6" i="1" s="1"/>
  <c r="J60" i="1"/>
  <c r="J59" i="1" s="1"/>
  <c r="J6" i="1" s="1"/>
  <c r="N60" i="1"/>
  <c r="N59" i="1" s="1"/>
  <c r="N6" i="1" s="1"/>
  <c r="E91" i="30"/>
  <c r="E6" i="30" s="1"/>
  <c r="B7" i="29"/>
  <c r="G7" i="1"/>
  <c r="G6" i="1" s="1"/>
  <c r="L6" i="1"/>
  <c r="B6" i="45"/>
  <c r="H25" i="42"/>
  <c r="H6" i="42"/>
  <c r="B6" i="42"/>
  <c r="H6" i="45"/>
  <c r="B25" i="42"/>
  <c r="B7" i="4"/>
  <c r="B6" i="4" s="1"/>
  <c r="J7" i="4"/>
  <c r="G6" i="4"/>
  <c r="E7" i="21"/>
  <c r="C6" i="30"/>
  <c r="B91" i="29"/>
  <c r="B44" i="21"/>
  <c r="B7" i="21" s="1"/>
  <c r="F44" i="21"/>
  <c r="F7" i="21" s="1"/>
  <c r="G44" i="21"/>
  <c r="G7" i="21" s="1"/>
  <c r="G6" i="21" s="1"/>
  <c r="D82" i="21"/>
  <c r="D81" i="21" s="1"/>
  <c r="F7" i="22"/>
  <c r="F6" i="22" s="1"/>
  <c r="G7" i="22"/>
  <c r="G6" i="22" s="1"/>
  <c r="C14" i="43"/>
  <c r="B8" i="14"/>
  <c r="B7" i="14"/>
  <c r="C6" i="29"/>
  <c r="G10" i="68"/>
  <c r="G10" i="69"/>
  <c r="G10" i="49"/>
  <c r="G10" i="32"/>
  <c r="G10" i="8"/>
  <c r="G4" i="22"/>
  <c r="G4" i="29"/>
  <c r="G10" i="19"/>
  <c r="A10" i="19" s="1"/>
  <c r="D15" i="59"/>
  <c r="H10" i="61"/>
  <c r="D59" i="16"/>
  <c r="D7" i="16" s="1"/>
  <c r="B59" i="16"/>
  <c r="B7" i="16" s="1"/>
  <c r="A10" i="32"/>
  <c r="A4" i="32"/>
  <c r="F7" i="29"/>
  <c r="D6" i="29"/>
  <c r="D8" i="21"/>
  <c r="D7" i="21" s="1"/>
  <c r="C8" i="14"/>
  <c r="D8" i="14"/>
  <c r="D7" i="14" s="1"/>
  <c r="C7" i="14"/>
  <c r="F91" i="29"/>
  <c r="F6" i="29" s="1"/>
  <c r="E81" i="21" l="1"/>
  <c r="E6" i="21" s="1"/>
  <c r="F81" i="21"/>
  <c r="B81" i="21"/>
  <c r="F6" i="21"/>
  <c r="C81" i="21"/>
  <c r="C6" i="21" s="1"/>
  <c r="C7" i="22"/>
  <c r="C81" i="22"/>
  <c r="C6" i="22" s="1"/>
  <c r="E6" i="22"/>
  <c r="D81" i="22"/>
  <c r="D6" i="22" s="1"/>
  <c r="B6" i="21"/>
  <c r="B6" i="29"/>
  <c r="A10" i="8"/>
  <c r="A4" i="8"/>
  <c r="D6" i="21"/>
</calcChain>
</file>

<file path=xl/sharedStrings.xml><?xml version="1.0" encoding="utf-8"?>
<sst xmlns="http://schemas.openxmlformats.org/spreadsheetml/2006/main" count="1220" uniqueCount="204">
  <si>
    <t>%</t>
  </si>
  <si>
    <t>State Debt</t>
  </si>
  <si>
    <t>State guaranteed debt</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</si>
  <si>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</si>
  <si>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</si>
  <si>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</si>
  <si>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</si>
  <si>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</si>
  <si>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</si>
  <si>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</si>
  <si>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</si>
  <si>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(1 - річні)</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</si>
  <si>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</si>
  <si>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</si>
  <si>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</si>
  <si>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</si>
  <si>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</si>
  <si>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</si>
  <si>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</si>
  <si>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</si>
  <si>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</si>
  <si>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</si>
  <si>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</si>
  <si>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</si>
  <si>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</si>
  <si>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</si>
  <si>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</si>
  <si>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</si>
  <si>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</si>
  <si>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</si>
  <si>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</si>
  <si>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</si>
  <si>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</si>
  <si>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</si>
  <si>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</si>
  <si>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</si>
  <si>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</si>
  <si>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</si>
  <si>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</si>
  <si>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</si>
  <si>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</si>
  <si>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</si>
  <si>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</si>
  <si>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</si>
  <si>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</si>
  <si>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</si>
  <si>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</si>
  <si>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</si>
  <si>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</si>
  <si>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</si>
  <si>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</si>
  <si>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</si>
  <si>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</si>
  <si>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2025.05.31-2025.12.31</t>
  </si>
  <si>
    <t>1</t>
  </si>
  <si>
    <t>2026-2030</t>
  </si>
  <si>
    <t>2030-01.03.2080</t>
  </si>
  <si>
    <t>тис.одиниць</t>
  </si>
  <si>
    <t>Domestic Debt</t>
  </si>
  <si>
    <t>1. Debt on the securities issued in the domestic market</t>
  </si>
  <si>
    <t>T-bills (12 months)</t>
  </si>
  <si>
    <t>T-bills (3 months)</t>
  </si>
  <si>
    <t>T-bills (6 months)</t>
  </si>
  <si>
    <t>T-bills (9 months)</t>
  </si>
  <si>
    <t>T-bonds (1 year)</t>
  </si>
  <si>
    <t>T-bonds (10 years)</t>
  </si>
  <si>
    <t>T-bonds (11 years)</t>
  </si>
  <si>
    <t>T-bonds (12 years)</t>
  </si>
  <si>
    <t>T-bonds (13 years)</t>
  </si>
  <si>
    <t>T-bonds (14 years)</t>
  </si>
  <si>
    <t>T-bonds (15 years)</t>
  </si>
  <si>
    <t>T-bonds (16 years)</t>
  </si>
  <si>
    <t>T-bonds (17 years)</t>
  </si>
  <si>
    <t>T-bonds (18 months)</t>
  </si>
  <si>
    <t>T-bonds (18 years)</t>
  </si>
  <si>
    <t>T-bonds (19 years)</t>
  </si>
  <si>
    <t>T-bonds (2 years)</t>
  </si>
  <si>
    <t>T-bonds (20 years)</t>
  </si>
  <si>
    <t>T-bonds (21 years)</t>
  </si>
  <si>
    <t>T-bonds (22 years)</t>
  </si>
  <si>
    <t>T-bonds (23 years)</t>
  </si>
  <si>
    <t>T-bonds (24 years)</t>
  </si>
  <si>
    <t>T-bonds (25 years)</t>
  </si>
  <si>
    <t>T-bonds (26 years)</t>
  </si>
  <si>
    <t>T-bonds (27 years)</t>
  </si>
  <si>
    <t>T-bonds (28 years)</t>
  </si>
  <si>
    <t>T-bonds (29 years)</t>
  </si>
  <si>
    <t>T-bonds (3 years)</t>
  </si>
  <si>
    <t>T-bonds (30 years)</t>
  </si>
  <si>
    <t>T-bonds (4 years)</t>
  </si>
  <si>
    <t>T-bonds (5 years)</t>
  </si>
  <si>
    <t>T-bonds (6 years)</t>
  </si>
  <si>
    <t>T-bonds (7 years)</t>
  </si>
  <si>
    <t>T-bonds (8 years)</t>
  </si>
  <si>
    <t>T-bonds (9 years)</t>
  </si>
  <si>
    <t>2. Debts owed to banks and other financial institutions</t>
  </si>
  <si>
    <t>National Bank of Ukraine</t>
  </si>
  <si>
    <t>External Debt</t>
  </si>
  <si>
    <t>1. Debts on the loans received from international financial organizations</t>
  </si>
  <si>
    <t>Clean Technology Fund (IBRD)</t>
  </si>
  <si>
    <t>Council of Europe development bank</t>
  </si>
  <si>
    <t>EBRD</t>
  </si>
  <si>
    <t>EIB</t>
  </si>
  <si>
    <t>European Union</t>
  </si>
  <si>
    <t>IBRD</t>
  </si>
  <si>
    <t>IDA (IBRD)</t>
  </si>
  <si>
    <t>IMF</t>
  </si>
  <si>
    <t>NEFCO</t>
  </si>
  <si>
    <t>2.1.Debts on loans received from the governing authorities of foreign countries (except for unresolved debt from the governing authorities of the aggressor state and/or disputed debt)</t>
  </si>
  <si>
    <t>Canada</t>
  </si>
  <si>
    <t>France</t>
  </si>
  <si>
    <t>Germany</t>
  </si>
  <si>
    <t>Italy</t>
  </si>
  <si>
    <t>Japan</t>
  </si>
  <si>
    <t>Netherlands</t>
  </si>
  <si>
    <t>Poland</t>
  </si>
  <si>
    <t>Republic of Korea</t>
  </si>
  <si>
    <t>United Kingdom</t>
  </si>
  <si>
    <t>USA</t>
  </si>
  <si>
    <t>2.2 Unsettled and/or disputed debt on loans received from the governing authorities of the aggressor state</t>
  </si>
  <si>
    <t>Russia</t>
  </si>
  <si>
    <t>3. Debts on the loans received from foreign commercial banks and other foreign financial institutions</t>
  </si>
  <si>
    <t>CACIB</t>
  </si>
  <si>
    <t>Cargill</t>
  </si>
  <si>
    <t>Chase Manhattan Bank</t>
  </si>
  <si>
    <t>Citibank Europe PLC</t>
  </si>
  <si>
    <t>Deutsche Bank</t>
  </si>
  <si>
    <t>National Westminster Bank PLC</t>
  </si>
  <si>
    <t>4.1.Debt on issued securities (except for unsettled and/or disputed)</t>
  </si>
  <si>
    <t>Eurobonds 2015</t>
  </si>
  <si>
    <t>Eurobonds 2016</t>
  </si>
  <si>
    <t>Eurobonds 2017</t>
  </si>
  <si>
    <t>Eurobonds 2018</t>
  </si>
  <si>
    <t>Eurobonds 2019</t>
  </si>
  <si>
    <t>Eurobonds 2020</t>
  </si>
  <si>
    <t>Eurobonds 2021</t>
  </si>
  <si>
    <t>Eurobonds 2024</t>
  </si>
  <si>
    <t>4.2.Unsettled debt on issued securities and/or disputed debt</t>
  </si>
  <si>
    <t>Eurobonds 2013</t>
  </si>
  <si>
    <t>5. Debts that are not included into any other categories</t>
  </si>
  <si>
    <t>Bonds of SMI (10 - year)</t>
  </si>
  <si>
    <t>Bonds of SMI (7 - year)</t>
  </si>
  <si>
    <t>Bonds of Ukravtodor (12 - month)</t>
  </si>
  <si>
    <t>Bonds of Ukravtodor (3 - year)</t>
  </si>
  <si>
    <t>Bonds of Ukravtodor (4 - year)</t>
  </si>
  <si>
    <t>Bonds of Ukravtodor (5 - year)</t>
  </si>
  <si>
    <t>State securities</t>
  </si>
  <si>
    <t>JSB "UKRGASBANK"</t>
  </si>
  <si>
    <t>JSC "BANK CREDIT DNEPR"</t>
  </si>
  <si>
    <t>JSC "First Ukrainian International Bank"</t>
  </si>
  <si>
    <t>JSC “State Savings Bank of Ukraine”</t>
  </si>
  <si>
    <t>JSC "TASCOMBANK"</t>
  </si>
  <si>
    <t>JSC "The State Export Import Bank of Ukraine"</t>
  </si>
  <si>
    <t>Portfolio Guarantees</t>
  </si>
  <si>
    <t>3. Debts that are not included into any other categories</t>
  </si>
  <si>
    <t>Other creditors</t>
  </si>
  <si>
    <t>Euratom</t>
  </si>
  <si>
    <t>2. Debts on the loans received from governments of foreign states</t>
  </si>
  <si>
    <t>Export–Import Bank of China</t>
  </si>
  <si>
    <t>Central Storage Safety Project Trust</t>
  </si>
  <si>
    <t>4. Debt on the securities issued in the external market</t>
  </si>
  <si>
    <t>Bonds of Ukravtodor (7 - years)</t>
  </si>
  <si>
    <t>Bonds of Ukrenergo (5 - years)</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</si>
  <si>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</si>
  <si>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</si>
  <si>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</si>
  <si>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31.05.2025</t>
  </si>
  <si>
    <t>Дата последнего погашения</t>
  </si>
  <si>
    <t>31.12.2050</t>
  </si>
  <si>
    <t>Единицы измерения</t>
  </si>
  <si>
    <t>Сессия</t>
  </si>
  <si>
    <t>7942791b-f2df-4efc-90b2-16cc5c1d85a8</t>
  </si>
  <si>
    <t>SHORT</t>
  </si>
  <si>
    <t>ENG</t>
  </si>
  <si>
    <t>Локалізація звіту:</t>
  </si>
  <si>
    <t>%%</t>
  </si>
  <si>
    <t>Debt on which interest is paid at fixed interest rates</t>
  </si>
  <si>
    <t>Debt on which interest is paid at floating interest rates</t>
  </si>
  <si>
    <t>EURIBOR</t>
  </si>
  <si>
    <t>Fixed Rate</t>
  </si>
  <si>
    <t>IMF rate</t>
  </si>
  <si>
    <t>NBU rate</t>
  </si>
  <si>
    <t>SOFR</t>
  </si>
  <si>
    <t>SONIA</t>
  </si>
  <si>
    <t>TORF</t>
  </si>
  <si>
    <t>Ukrainian Index of Retail Deposit Rates</t>
  </si>
  <si>
    <t>Сonsumer price index</t>
  </si>
  <si>
    <t>USD</t>
  </si>
  <si>
    <t>UAH</t>
  </si>
  <si>
    <t>no data!!! Внутрішня заборгованість, не віднесена до інших категорій</t>
  </si>
  <si>
    <t>Внутрішній борг за випущеними цінними паперами</t>
  </si>
  <si>
    <t>Внутрішній борг перед банківськими та іншими фінансовими установами</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</si>
  <si>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</si>
  <si>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</si>
  <si>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</si>
  <si>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</si>
  <si>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</si>
  <si>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</si>
  <si>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CAD</t>
  </si>
  <si>
    <t>EUR</t>
  </si>
  <si>
    <t>GBP</t>
  </si>
  <si>
    <t>JPY</t>
  </si>
  <si>
    <t>XDR</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</si>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</sst>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dd\.mm\.yyyy;@"/>
  </numFmts>
  <fonts count="35" x14ac:knownFonts="1">
    <font>
      <sz val="10"/>
      <name val="Arial Cyr"/>
      <charset val="204"/>
    </font>
    <font>
      <sz val="10"/>
      <name val="Arial Cyr"/>
      <charset val="204"/>
    </font>
    <font>
      <i/>
      <sz val="10"/>
      <name val="Arial Cyr"/>
      <charset val="204"/>
    </font>
    <font>
      <sz val="8"/>
      <name val="Arial Cyr"/>
      <charset val="204"/>
    </font>
    <font>
      <sz val="11"/>
      <color theme="1"/>
      <name val="Calibri"/>
      <family val="2"/>
      <charset val="204"/>
      <scheme val="minor"/>
    </font>
    <font>
      <sz val="11"/>
      <color theme="0"/>
      <name val="Calibri"/>
      <family val="2"/>
      <charset val="204"/>
      <scheme val="minor"/>
    </font>
    <font>
      <b/>
      <sz val="11"/>
      <color theme="1"/>
      <name val="Calibri"/>
      <family val="2"/>
      <charset val="204"/>
      <scheme val="minor"/>
    </font>
    <font>
      <sz val="10"/>
      <name val="Calibri"/>
      <family val="2"/>
      <charset val="204"/>
      <scheme val="minor"/>
    </font>
    <font>
      <sz val="8"/>
      <name val="Calibri"/>
      <family val="2"/>
      <charset val="204"/>
      <scheme val="minor"/>
    </font>
    <font>
      <b/>
      <sz val="10"/>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sz val="14"/>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sz val="10.5"/>
      <color theme="1"/>
      <name val="Calibri"/>
      <family val="2"/>
      <charset val="204"/>
      <scheme val="minor"/>
    </font>
    <font>
      <i/>
      <sz val="10"/>
      <color indexed="9"/>
      <name val="Calibri"/>
      <family val="2"/>
      <charset val="204"/>
      <scheme val="minor"/>
    </font>
    <font>
      <b/>
      <sz val="14"/>
      <name val="Calibri"/>
      <family val="2"/>
      <charset val="204"/>
      <scheme val="minor"/>
    </font>
    <font>
      <i/>
      <sz val="10"/>
      <color theme="0"/>
      <name val="Calibri"/>
      <family val="2"/>
      <charset val="204"/>
      <scheme val="minor"/>
    </font>
    <font>
      <b/>
      <sz val="11"/>
      <color rgb="FFFFFFFF"/>
      <name val="Calibri"/>
      <family val="2"/>
      <charset val="204"/>
      <scheme val="minor"/>
    </font>
    <font>
      <sz val="11"/>
      <name val="Calibri"/>
      <family val="2"/>
      <charset val="204"/>
      <scheme val="minor"/>
    </font>
    <font>
      <b/>
      <sz val="11"/>
      <color rgb="FFFFFFFF"/>
      <name val="Calibri"/>
      <family val="2"/>
      <charset val="204"/>
      <scheme val="minor"/>
    </font>
    <font>
      <sz val="10.5"/>
      <color rgb="FF000000"/>
      <name val="Calibri"/>
      <family val="2"/>
      <charset val="204"/>
      <scheme val="minor"/>
    </font>
    <font>
      <b/>
      <sz val="12"/>
      <color rgb="FFFFFFFF"/>
      <name val="Calibri"/>
      <family val="2"/>
      <charset val="204"/>
      <scheme val="minor"/>
    </font>
    <font>
      <b/>
      <sz val="12"/>
      <color rgb="FFFFFFFF"/>
      <name val="Calibri"/>
      <family val="2"/>
      <charset val="204"/>
      <scheme val="minor"/>
    </font>
    <font>
      <b/>
      <sz val="12"/>
      <color rgb="FFFFFFFF"/>
      <name val="Calibri"/>
      <family val="2"/>
      <charset val="204"/>
      <scheme val="minor"/>
    </font>
  </fonts>
  <fills count="3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4F81BD"/>
      </patternFill>
    </fill>
    <fill>
      <patternFill patternType="solid">
        <fgColor rgb="FFC0C0C0"/>
        <bgColor indexed="64"/>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
      <patternFill patternType="solid">
        <fgColor rgb="FF0070C0"/>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0">
    <xf numFmtId="0" fontId="0" fillId="0" borderId="0"/>
    <xf numFmtId="0" fontId="1" fillId="0" borderId="0" applyNumberForma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9" fontId="1" fillId="0" borderId="0" applyFont="0" applyFill="0" applyBorder="0" applyAlignment="0" applyProtection="0"/>
  </cellStyleXfs>
  <cellXfs count="313">
    <xf numFmtId="0" fontId="0" fillId="0" borderId="0" xfId="0"/>
    <xf numFmtId="0" fontId="26" fillId="0" borderId="0" xfId="0" applyFont="1" applyAlignment="1">
      <alignment horizontal="center"/>
    </xf>
    <xf numFmtId="0" fontId="9" fillId="0" borderId="0" xfId="0" applyFont="1" applyAlignment="1">
      <alignment horizontal="center"/>
    </xf>
    <xf numFmtId="0" fontId="13" fillId="0" borderId="0" xfId="0" applyFont="1"/>
    <xf numFmtId="0" fontId="26" fillId="0" borderId="0" xfId="0" applyFont="1" applyAlignment="1">
      <alignment horizontal="center" wrapText="1"/>
    </xf>
    <xf numFmtId="0" fontId="26" fillId="0" borderId="0" xfId="0" applyFont="1" applyAlignment="1">
      <alignment horizontal="center" vertical="center"/>
    </xf>
    <xf numFmtId="0" fontId="26"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7" fillId="0" borderId="0" xfId="0" applyFont="1" applyAlignment="1">
      <alignment horizontal="center"/>
    </xf>
    <xf numFmtId="0" fontId="8" fillId="0" borderId="0" xfId="0" applyFont="1"/>
    <xf numFmtId="4" fontId="8" fillId="0" borderId="0" xfId="0" applyNumberFormat="1" applyFont="1"/>
    <xf numFmtId="4" fontId="8" fillId="0" borderId="0" xfId="0" applyNumberFormat="1" applyFont="1"/>
    <xf numFmtId="0" fontId="8" fillId="0" borderId="0" xfId="0" applyFont="1"/>
    <xf numFmtId="49" fontId="9" fillId="2" borderId="1" xfId="1" applyNumberFormat="1" applyFont="1" applyFill="1" applyBorder="1" applyAlignment="1">
      <alignment horizontal="center" vertical="center" wrapText="1"/>
    </xf>
    <xf numFmtId="166" fontId="9" fillId="2" borderId="1" xfId="1" applyNumberFormat="1" applyFont="1" applyFill="1" applyBorder="1" applyAlignment="1">
      <alignment horizontal="center" vertical="center"/>
    </xf>
    <xf numFmtId="0" fontId="9" fillId="0" borderId="0" xfId="1" applyFont="1" applyAlignment="1">
      <alignment horizontal="center" vertical="center"/>
    </xf>
    <xf numFmtId="0" fontId="10"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NumberFormat="1" applyFont="1" applyAlignment="1">
      <alignment horizontal="center" vertical="center"/>
    </xf>
    <xf numFmtId="4" fontId="11" fillId="2" borderId="1" xfId="0" applyNumberFormat="1" applyFont="1" applyFill="1" applyBorder="1" applyAlignment="1">
      <alignment horizontal="right" vertical="center"/>
    </xf>
    <xf numFmtId="0" fontId="8" fillId="0" borderId="0" xfId="0" applyNumberFormat="1" applyFont="1" applyAlignment="1">
      <alignment horizontal="center" vertical="center"/>
    </xf>
    <xf numFmtId="164" fontId="12" fillId="10" borderId="1" xfId="1" applyNumberFormat="1" applyFont="1" applyFill="1" applyBorder="1" applyAlignment="1">
      <alignment horizontal="right" vertical="center"/>
    </xf>
    <xf numFmtId="0" fontId="7" fillId="0" borderId="0" xfId="0" applyFont="1"/>
    <xf numFmtId="4" fontId="7" fillId="0" borderId="0" xfId="0" applyNumberFormat="1" applyFont="1"/>
    <xf numFmtId="0" fontId="9" fillId="0" borderId="0" xfId="0" applyFont="1"/>
    <xf numFmtId="4" fontId="7" fillId="0" borderId="0" xfId="0" applyNumberFormat="1" applyFont="1"/>
    <xf numFmtId="0" fontId="7" fillId="0" borderId="0" xfId="0" applyFont="1"/>
    <xf numFmtId="0" fontId="10" fillId="0" borderId="0" xfId="0" applyFont="1" applyAlignment="1">
      <alignment horizontal="right"/>
    </xf>
    <xf numFmtId="4" fontId="10" fillId="0" borderId="0" xfId="0" applyNumberFormat="1" applyFont="1" applyAlignment="1">
      <alignment horizontal="right"/>
    </xf>
    <xf numFmtId="0" fontId="13" fillId="0" borderId="0" xfId="0" applyFont="1" applyAlignment="1">
      <alignment horizontal="center"/>
    </xf>
    <xf numFmtId="0" fontId="13" fillId="0" borderId="0" xfId="0" applyFont="1"/>
    <xf numFmtId="0" fontId="14" fillId="0" borderId="0" xfId="1" applyNumberFormat="1" applyFont="1" applyFill="1" applyAlignment="1">
      <alignment horizontal="center" vertical="center"/>
    </xf>
    <xf numFmtId="49" fontId="15" fillId="3" borderId="1" xfId="1" applyNumberFormat="1" applyFont="1" applyFill="1" applyBorder="1" applyAlignment="1">
      <alignment horizontal="left" vertical="center"/>
    </xf>
    <xf numFmtId="166" fontId="9" fillId="0" borderId="1" xfId="1" applyNumberFormat="1" applyFont="1" applyBorder="1" applyAlignment="1">
      <alignment horizontal="center" vertical="center"/>
    </xf>
    <xf numFmtId="0" fontId="9" fillId="0" borderId="0" xfId="1" applyFont="1"/>
    <xf numFmtId="0" fontId="10" fillId="0" borderId="0" xfId="1" applyNumberFormat="1" applyFont="1"/>
    <xf numFmtId="0" fontId="10" fillId="0" borderId="0" xfId="1" applyNumberFormat="1" applyFont="1"/>
    <xf numFmtId="49" fontId="10" fillId="0" borderId="0" xfId="0" applyNumberFormat="1" applyFont="1" applyAlignment="1">
      <alignment horizontal="right"/>
    </xf>
    <xf numFmtId="0" fontId="7" fillId="0" borderId="0" xfId="0" applyNumberFormat="1" applyFont="1" applyAlignment="1">
      <alignment horizontal="center" vertical="center"/>
    </xf>
    <xf numFmtId="0" fontId="7" fillId="0" borderId="0" xfId="0" applyNumberFormat="1" applyFont="1"/>
    <xf numFmtId="0" fontId="7" fillId="0" borderId="0" xfId="0" applyNumberFormat="1" applyFont="1"/>
    <xf numFmtId="0" fontId="10" fillId="0" borderId="0" xfId="0" applyFont="1"/>
    <xf numFmtId="0" fontId="10" fillId="0" borderId="0" xfId="0" applyFont="1"/>
    <xf numFmtId="4" fontId="5" fillId="8" borderId="1" xfId="7" applyNumberFormat="1" applyFont="1" applyFill="1" applyBorder="1" applyAlignment="1">
      <alignment horizontal="right" vertical="center"/>
    </xf>
    <xf numFmtId="4" fontId="16" fillId="8" borderId="1" xfId="7" applyNumberFormat="1" applyFont="1" applyFill="1" applyBorder="1" applyAlignment="1">
      <alignment horizontal="right" vertical="center"/>
    </xf>
    <xf numFmtId="49" fontId="9" fillId="0" borderId="1" xfId="0" applyNumberFormat="1" applyFont="1" applyBorder="1"/>
    <xf numFmtId="166" fontId="9" fillId="0" borderId="1" xfId="0" applyNumberFormat="1" applyFont="1" applyBorder="1"/>
    <xf numFmtId="49" fontId="7" fillId="0" borderId="0" xfId="0" applyNumberFormat="1" applyFont="1"/>
    <xf numFmtId="49" fontId="7" fillId="0" borderId="1" xfId="0" applyNumberFormat="1" applyFont="1" applyBorder="1" applyAlignment="1">
      <alignment horizontal="left" indent="1"/>
    </xf>
    <xf numFmtId="4" fontId="7" fillId="0" borderId="1" xfId="0" applyNumberFormat="1" applyFont="1" applyBorder="1"/>
    <xf numFmtId="10" fontId="7" fillId="0" borderId="1" xfId="0" applyNumberFormat="1" applyFont="1" applyBorder="1"/>
    <xf numFmtId="49" fontId="16" fillId="8" borderId="1" xfId="7" applyNumberFormat="1" applyFont="1" applyFill="1" applyBorder="1"/>
    <xf numFmtId="4" fontId="16" fillId="8" borderId="1" xfId="7" applyNumberFormat="1" applyFont="1" applyFill="1" applyBorder="1"/>
    <xf numFmtId="0" fontId="7" fillId="0" borderId="0" xfId="0" applyFont="1" applyAlignment="1">
      <alignment horizontal="center" vertical="center"/>
    </xf>
    <xf numFmtId="0" fontId="10" fillId="0" borderId="1" xfId="0" applyFont="1" applyBorder="1" applyAlignment="1">
      <alignment horizontal="right"/>
    </xf>
    <xf numFmtId="0" fontId="7" fillId="0" borderId="1" xfId="0" applyFont="1" applyBorder="1"/>
    <xf numFmtId="0" fontId="10" fillId="0" borderId="1" xfId="0" applyFont="1" applyBorder="1"/>
    <xf numFmtId="49" fontId="9" fillId="2" borderId="1" xfId="1" applyNumberFormat="1" applyFont="1" applyFill="1" applyBorder="1" applyAlignment="1">
      <alignment horizontal="center" vertical="center"/>
    </xf>
    <xf numFmtId="10" fontId="11" fillId="2" borderId="1" xfId="0" applyNumberFormat="1" applyFont="1" applyFill="1" applyBorder="1" applyAlignment="1">
      <alignment horizontal="right" vertical="center"/>
    </xf>
    <xf numFmtId="0" fontId="7" fillId="0" borderId="0" xfId="0" applyFont="1" applyAlignment="1">
      <alignment horizontal="left" vertical="center"/>
    </xf>
    <xf numFmtId="0" fontId="9" fillId="0" borderId="1" xfId="1" applyFont="1" applyBorder="1" applyAlignment="1">
      <alignment horizontal="center" vertical="center"/>
    </xf>
    <xf numFmtId="0" fontId="7" fillId="0" borderId="0" xfId="1" applyNumberFormat="1" applyFont="1"/>
    <xf numFmtId="0" fontId="7" fillId="0" borderId="0" xfId="1" applyNumberFormat="1" applyFont="1"/>
    <xf numFmtId="10" fontId="7" fillId="0" borderId="0" xfId="0" applyNumberFormat="1" applyFont="1"/>
    <xf numFmtId="49" fontId="17" fillId="0" borderId="1" xfId="0" applyNumberFormat="1" applyFont="1" applyBorder="1" applyAlignment="1">
      <alignment horizontal="left" vertical="center"/>
    </xf>
    <xf numFmtId="4" fontId="18" fillId="2" borderId="1" xfId="0" applyNumberFormat="1" applyFont="1" applyFill="1" applyBorder="1" applyAlignment="1">
      <alignment horizontal="right" vertical="center"/>
    </xf>
    <xf numFmtId="10" fontId="18" fillId="2" borderId="1" xfId="0" applyNumberFormat="1" applyFont="1" applyFill="1" applyBorder="1" applyAlignment="1">
      <alignment horizontal="right" vertical="center"/>
    </xf>
    <xf numFmtId="10" fontId="10" fillId="0" borderId="0" xfId="0" applyNumberFormat="1" applyFont="1" applyAlignment="1">
      <alignment horizontal="right"/>
    </xf>
    <xf numFmtId="4" fontId="9" fillId="2" borderId="1" xfId="1" applyNumberFormat="1" applyFont="1" applyFill="1" applyBorder="1" applyAlignment="1">
      <alignment horizontal="center" vertical="center"/>
    </xf>
    <xf numFmtId="10" fontId="9" fillId="2" borderId="1" xfId="1" applyNumberFormat="1" applyFont="1" applyFill="1" applyBorder="1" applyAlignment="1">
      <alignment horizontal="center" vertical="center"/>
    </xf>
    <xf numFmtId="0" fontId="9" fillId="0" borderId="0" xfId="1" applyFont="1" applyAlignment="1">
      <alignment horizontal="right"/>
    </xf>
    <xf numFmtId="0" fontId="7" fillId="0" borderId="0" xfId="0" applyNumberFormat="1" applyFont="1" applyAlignment="1">
      <alignment horizontal="right"/>
    </xf>
    <xf numFmtId="10" fontId="7" fillId="0" borderId="0" xfId="0" applyNumberFormat="1" applyFont="1"/>
    <xf numFmtId="0" fontId="10" fillId="0" borderId="0" xfId="0" applyFont="1" applyAlignment="1">
      <alignment horizontal="left"/>
    </xf>
    <xf numFmtId="49" fontId="9" fillId="2" borderId="1" xfId="1" applyNumberFormat="1" applyFont="1" applyFill="1" applyBorder="1" applyAlignment="1">
      <alignment horizontal="left" vertical="center" wrapText="1"/>
    </xf>
    <xf numFmtId="0" fontId="7" fillId="0" borderId="0" xfId="0" applyFont="1" applyAlignment="1">
      <alignment horizontal="left"/>
    </xf>
    <xf numFmtId="4" fontId="19" fillId="0" borderId="0" xfId="0" applyNumberFormat="1" applyFont="1"/>
    <xf numFmtId="10" fontId="20" fillId="11" borderId="1" xfId="9" applyNumberFormat="1" applyFont="1" applyFill="1" applyBorder="1" applyAlignment="1">
      <alignment horizontal="right"/>
    </xf>
    <xf numFmtId="49" fontId="21" fillId="2" borderId="1" xfId="0" applyNumberFormat="1" applyFont="1" applyFill="1" applyBorder="1" applyAlignment="1">
      <alignment horizontal="center" vertical="center"/>
    </xf>
    <xf numFmtId="4" fontId="21" fillId="2" borderId="1" xfId="0" applyNumberFormat="1" applyFont="1" applyFill="1" applyBorder="1" applyAlignment="1">
      <alignment horizontal="center" vertical="center"/>
    </xf>
    <xf numFmtId="0" fontId="9" fillId="0" borderId="0" xfId="1" applyNumberFormat="1" applyFont="1" applyAlignment="1">
      <alignment horizontal="center" vertical="center"/>
    </xf>
    <xf numFmtId="49" fontId="9" fillId="2" borderId="1" xfId="1" applyNumberFormat="1" applyFont="1" applyFill="1" applyBorder="1" applyAlignment="1">
      <alignment wrapText="1"/>
    </xf>
    <xf numFmtId="0" fontId="9" fillId="0" borderId="0" xfId="1" applyNumberFormat="1" applyFont="1"/>
    <xf numFmtId="0" fontId="9" fillId="0" borderId="0" xfId="1" applyNumberFormat="1" applyFont="1"/>
    <xf numFmtId="164" fontId="22" fillId="8" borderId="1" xfId="7" applyNumberFormat="1" applyFont="1" applyFill="1" applyBorder="1" applyAlignment="1">
      <alignment horizontal="right" vertical="center"/>
    </xf>
    <xf numFmtId="10" fontId="22" fillId="8" borderId="1" xfId="9" applyNumberFormat="1" applyFont="1" applyFill="1" applyBorder="1" applyAlignment="1">
      <alignment horizontal="right" vertical="center"/>
    </xf>
    <xf numFmtId="164" fontId="5" fillId="8" borderId="1" xfId="7" applyNumberFormat="1" applyFont="1" applyFill="1" applyBorder="1" applyAlignment="1">
      <alignment horizontal="right" vertical="center"/>
    </xf>
    <xf numFmtId="10" fontId="5" fillId="8" borderId="1" xfId="9" applyNumberFormat="1" applyFont="1" applyFill="1" applyBorder="1" applyAlignment="1">
      <alignment horizontal="right" vertical="center"/>
    </xf>
    <xf numFmtId="4" fontId="22" fillId="8" borderId="1" xfId="7" applyNumberFormat="1" applyFont="1" applyFill="1" applyBorder="1" applyAlignment="1">
      <alignment horizontal="right" vertical="center"/>
    </xf>
    <xf numFmtId="4" fontId="9" fillId="2" borderId="1" xfId="1" applyNumberFormat="1" applyFont="1" applyFill="1" applyBorder="1" applyAlignment="1">
      <alignment horizontal="center"/>
    </xf>
    <xf numFmtId="10" fontId="9" fillId="2" borderId="1" xfId="1" applyNumberFormat="1" applyFont="1" applyFill="1" applyBorder="1" applyAlignment="1">
      <alignment horizontal="center"/>
    </xf>
    <xf numFmtId="4" fontId="5" fillId="8" borderId="1" xfId="7" applyNumberFormat="1" applyFont="1" applyFill="1" applyBorder="1" applyAlignment="1">
      <alignment horizontal="right"/>
    </xf>
    <xf numFmtId="165" fontId="7" fillId="0" borderId="0" xfId="0" applyNumberFormat="1" applyFont="1"/>
    <xf numFmtId="165" fontId="7" fillId="0" borderId="0" xfId="0" applyNumberFormat="1" applyFont="1"/>
    <xf numFmtId="165" fontId="10" fillId="0" borderId="0" xfId="0" applyNumberFormat="1" applyFont="1" applyAlignment="1">
      <alignment horizontal="right"/>
    </xf>
    <xf numFmtId="165" fontId="9" fillId="2" borderId="1" xfId="1" applyNumberFormat="1" applyFont="1" applyFill="1" applyBorder="1" applyAlignment="1">
      <alignment horizontal="center" vertical="center"/>
    </xf>
    <xf numFmtId="0" fontId="13" fillId="0" borderId="0" xfId="0" applyFont="1"/>
    <xf numFmtId="165" fontId="5" fillId="8" borderId="1" xfId="7" applyNumberFormat="1" applyFont="1" applyFill="1" applyBorder="1" applyAlignment="1">
      <alignment horizontal="right" vertical="center"/>
    </xf>
    <xf numFmtId="10" fontId="5" fillId="8" borderId="1" xfId="7" applyNumberFormat="1" applyFont="1" applyFill="1" applyBorder="1" applyAlignment="1">
      <alignment horizontal="right" vertical="center"/>
    </xf>
    <xf numFmtId="165" fontId="5" fillId="8" borderId="1" xfId="7" applyNumberFormat="1" applyFont="1" applyFill="1" applyBorder="1" applyAlignment="1">
      <alignment horizontal="right"/>
    </xf>
    <xf numFmtId="10" fontId="5" fillId="8" borderId="1" xfId="7" applyNumberFormat="1" applyFont="1" applyFill="1" applyBorder="1" applyAlignment="1">
      <alignment horizontal="right"/>
    </xf>
    <xf numFmtId="49" fontId="9" fillId="3" borderId="1" xfId="1" applyNumberFormat="1" applyFont="1" applyFill="1" applyBorder="1" applyAlignment="1">
      <alignment horizontal="left" vertical="center"/>
    </xf>
    <xf numFmtId="49" fontId="9" fillId="2" borderId="1" xfId="1" applyNumberFormat="1" applyFont="1" applyFill="1" applyBorder="1" applyAlignment="1">
      <alignment horizontal="left" vertical="center"/>
    </xf>
    <xf numFmtId="49" fontId="11" fillId="2" borderId="1" xfId="0" applyNumberFormat="1" applyFont="1" applyFill="1" applyBorder="1" applyAlignment="1">
      <alignment horizontal="left" vertical="center"/>
    </xf>
    <xf numFmtId="0" fontId="7" fillId="0" borderId="0" xfId="0" applyFont="1" applyAlignment="1">
      <alignment wrapText="1"/>
    </xf>
    <xf numFmtId="49" fontId="23" fillId="11" borderId="1" xfId="1" applyNumberFormat="1" applyFont="1" applyFill="1" applyBorder="1" applyAlignment="1">
      <alignment horizontal="left" vertical="center" indent="2"/>
    </xf>
    <xf numFmtId="164" fontId="23" fillId="11" borderId="1" xfId="1" applyNumberFormat="1" applyFont="1" applyFill="1" applyBorder="1" applyAlignment="1">
      <alignment horizontal="right" vertical="center"/>
    </xf>
    <xf numFmtId="10" fontId="23" fillId="11" borderId="1" xfId="9" applyNumberFormat="1" applyFont="1" applyFill="1" applyBorder="1" applyAlignment="1">
      <alignment horizontal="right" vertical="center"/>
    </xf>
    <xf numFmtId="10" fontId="20" fillId="11" borderId="1" xfId="9" applyNumberFormat="1" applyFont="1" applyFill="1" applyBorder="1" applyAlignment="1">
      <alignment horizontal="right" vertical="center"/>
    </xf>
    <xf numFmtId="49" fontId="9" fillId="11" borderId="1" xfId="1" applyNumberFormat="1" applyFont="1" applyFill="1" applyBorder="1" applyAlignment="1">
      <alignment horizontal="center" vertical="center" wrapText="1"/>
    </xf>
    <xf numFmtId="49" fontId="9" fillId="11" borderId="1" xfId="1" applyNumberFormat="1" applyFont="1" applyFill="1" applyBorder="1" applyAlignment="1">
      <alignment horizontal="center" vertical="center"/>
    </xf>
    <xf numFmtId="0" fontId="7" fillId="0" borderId="0" xfId="0" applyFont="1" applyAlignment="1">
      <alignment horizontal="right"/>
    </xf>
    <xf numFmtId="164" fontId="16" fillId="8" borderId="1" xfId="7" applyNumberFormat="1" applyFont="1" applyFill="1" applyBorder="1" applyAlignment="1">
      <alignment horizontal="right" vertical="center"/>
    </xf>
    <xf numFmtId="0" fontId="9" fillId="0" borderId="1" xfId="1" applyFont="1" applyBorder="1"/>
    <xf numFmtId="49" fontId="7" fillId="0" borderId="1" xfId="0" applyNumberFormat="1" applyFont="1" applyBorder="1" applyAlignment="1">
      <alignment horizontal="left" vertical="center" indent="1"/>
    </xf>
    <xf numFmtId="0" fontId="19" fillId="0" borderId="0" xfId="0" applyFont="1"/>
    <xf numFmtId="0" fontId="19" fillId="0" borderId="0" xfId="0" applyFont="1"/>
    <xf numFmtId="0" fontId="25" fillId="0" borderId="0" xfId="0" applyFont="1" applyAlignment="1">
      <alignment horizontal="right"/>
    </xf>
    <xf numFmtId="4" fontId="19" fillId="0" borderId="0" xfId="0" applyNumberFormat="1" applyFont="1" applyAlignment="1">
      <alignment horizontal="center" vertical="center"/>
    </xf>
    <xf numFmtId="164" fontId="22" fillId="12" borderId="1" xfId="8" applyNumberFormat="1" applyFont="1" applyFill="1" applyBorder="1" applyAlignment="1">
      <alignment horizontal="right" vertical="center"/>
    </xf>
    <xf numFmtId="10" fontId="22" fillId="12" borderId="1" xfId="9" applyNumberFormat="1" applyFont="1" applyFill="1" applyBorder="1" applyAlignment="1">
      <alignment horizontal="right" vertical="center"/>
    </xf>
    <xf numFmtId="164" fontId="22" fillId="13" borderId="1" xfId="8" applyNumberFormat="1" applyFont="1" applyFill="1" applyBorder="1" applyAlignment="1">
      <alignment horizontal="right" vertical="center"/>
    </xf>
    <xf numFmtId="10" fontId="22" fillId="13" borderId="1" xfId="9" applyNumberFormat="1" applyFont="1" applyFill="1" applyBorder="1" applyAlignment="1">
      <alignment horizontal="right" vertical="center"/>
    </xf>
    <xf numFmtId="164" fontId="5" fillId="13" borderId="1" xfId="8" applyNumberFormat="1" applyFont="1" applyFill="1" applyBorder="1" applyAlignment="1">
      <alignment horizontal="right" vertical="center"/>
    </xf>
    <xf numFmtId="10" fontId="5" fillId="13" borderId="1" xfId="9" applyNumberFormat="1" applyFont="1" applyFill="1" applyBorder="1" applyAlignment="1">
      <alignment horizontal="right" vertical="center"/>
    </xf>
    <xf numFmtId="4" fontId="5" fillId="13" borderId="1" xfId="8" applyNumberFormat="1" applyFont="1" applyFill="1" applyBorder="1" applyAlignment="1">
      <alignment horizontal="right" vertical="center"/>
    </xf>
    <xf numFmtId="10" fontId="5" fillId="13" borderId="1" xfId="8" applyNumberFormat="1" applyFont="1" applyFill="1" applyBorder="1" applyAlignment="1">
      <alignment horizontal="right" vertical="center"/>
    </xf>
    <xf numFmtId="0" fontId="16" fillId="0" borderId="0" xfId="1" applyNumberFormat="1" applyFont="1" applyAlignment="1">
      <alignment horizontal="center" vertical="center"/>
    </xf>
    <xf numFmtId="4" fontId="22" fillId="12" borderId="1" xfId="8" applyNumberFormat="1" applyFont="1" applyFill="1" applyBorder="1" applyAlignment="1">
      <alignment horizontal="right" vertical="center"/>
    </xf>
    <xf numFmtId="10" fontId="22" fillId="12" borderId="1" xfId="8" applyNumberFormat="1" applyFont="1" applyFill="1" applyBorder="1" applyAlignment="1">
      <alignment horizontal="right" vertical="center"/>
    </xf>
    <xf numFmtId="0" fontId="27" fillId="0" borderId="0" xfId="1" applyNumberFormat="1" applyFont="1" applyAlignment="1">
      <alignment horizontal="center" vertical="center"/>
    </xf>
    <xf numFmtId="164" fontId="5" fillId="12" borderId="1" xfId="8" applyNumberFormat="1" applyFont="1" applyFill="1" applyBorder="1" applyAlignment="1">
      <alignment horizontal="right"/>
    </xf>
    <xf numFmtId="10" fontId="5" fillId="12" borderId="1" xfId="9" applyNumberFormat="1" applyFont="1" applyFill="1" applyBorder="1" applyAlignment="1">
      <alignment horizontal="right"/>
    </xf>
    <xf numFmtId="0" fontId="27" fillId="0" borderId="0" xfId="1" applyNumberFormat="1" applyFont="1"/>
    <xf numFmtId="0" fontId="27" fillId="0" borderId="0" xfId="1" applyNumberFormat="1" applyFont="1"/>
    <xf numFmtId="0" fontId="27" fillId="0" borderId="0" xfId="1" applyNumberFormat="1" applyFont="1" applyAlignment="1">
      <alignment horizontal="right"/>
    </xf>
    <xf numFmtId="4" fontId="5" fillId="12" borderId="1" xfId="8" applyNumberFormat="1" applyFont="1" applyFill="1" applyBorder="1" applyAlignment="1">
      <alignment horizontal="right"/>
    </xf>
    <xf numFmtId="10" fontId="5" fillId="12" borderId="1" xfId="8" applyNumberFormat="1" applyFont="1" applyFill="1" applyBorder="1" applyAlignment="1">
      <alignment horizontal="right"/>
    </xf>
    <xf numFmtId="10" fontId="22" fillId="13" borderId="1" xfId="8" applyNumberFormat="1" applyFont="1" applyFill="1" applyBorder="1" applyAlignment="1">
      <alignment horizontal="right" vertical="center"/>
    </xf>
    <xf numFmtId="4" fontId="22" fillId="13" borderId="1" xfId="8" applyNumberFormat="1" applyFont="1" applyFill="1" applyBorder="1" applyAlignment="1">
      <alignment horizontal="right" vertical="center"/>
    </xf>
    <xf numFmtId="0" fontId="27" fillId="0" borderId="0" xfId="0" applyFont="1" applyAlignment="1">
      <alignment horizontal="right"/>
    </xf>
    <xf numFmtId="0" fontId="12" fillId="10" borderId="1" xfId="1" applyNumberFormat="1" applyFont="1" applyFill="1" applyBorder="1" applyAlignment="1">
      <alignment horizontal="left" vertical="center" wrapText="1"/>
    </xf>
    <xf numFmtId="0" fontId="22" fillId="12" borderId="1" xfId="8" applyNumberFormat="1" applyFont="1" applyFill="1" applyBorder="1" applyAlignment="1">
      <alignment horizontal="left" vertical="center"/>
    </xf>
    <xf numFmtId="0" fontId="9" fillId="2" borderId="1" xfId="1" applyNumberFormat="1" applyFont="1" applyFill="1" applyBorder="1" applyAlignment="1">
      <alignment horizontal="center" vertical="center"/>
    </xf>
    <xf numFmtId="0" fontId="22" fillId="8" borderId="1" xfId="7" applyNumberFormat="1" applyFont="1" applyFill="1" applyBorder="1" applyAlignment="1">
      <alignment horizontal="left" vertical="center"/>
    </xf>
    <xf numFmtId="0" fontId="22"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0" fillId="0" borderId="0" xfId="0" applyNumberFormat="1" applyFont="1" applyAlignment="1">
      <alignment horizontal="right"/>
    </xf>
    <xf numFmtId="0" fontId="16" fillId="8" borderId="1" xfId="7" applyNumberFormat="1" applyFont="1" applyFill="1" applyBorder="1" applyAlignment="1">
      <alignment horizontal="left" vertical="center" wrapText="1"/>
    </xf>
    <xf numFmtId="0" fontId="16" fillId="8" borderId="1" xfId="7" applyNumberFormat="1" applyFont="1" applyFill="1" applyBorder="1" applyAlignment="1">
      <alignment horizontal="left" vertical="center"/>
    </xf>
    <xf numFmtId="0" fontId="5" fillId="12" borderId="1" xfId="8" applyNumberFormat="1" applyFont="1" applyFill="1" applyBorder="1" applyAlignment="1">
      <alignment horizontal="left"/>
    </xf>
    <xf numFmtId="0" fontId="5" fillId="8" borderId="1" xfId="7" applyNumberFormat="1" applyFont="1" applyFill="1" applyBorder="1" applyAlignment="1">
      <alignment horizontal="left" vertical="center"/>
    </xf>
    <xf numFmtId="0" fontId="7" fillId="0" borderId="0" xfId="0" applyNumberFormat="1" applyFont="1" applyAlignment="1">
      <alignment horizontal="left"/>
    </xf>
    <xf numFmtId="0" fontId="5" fillId="8" borderId="1" xfId="7" applyNumberFormat="1" applyFont="1" applyFill="1" applyBorder="1" applyAlignment="1">
      <alignment horizontal="left"/>
    </xf>
    <xf numFmtId="0" fontId="5" fillId="13" borderId="1" xfId="8" applyNumberFormat="1" applyFont="1" applyFill="1" applyBorder="1" applyAlignment="1">
      <alignment horizontal="left" vertical="center"/>
    </xf>
    <xf numFmtId="0" fontId="5" fillId="13" borderId="1" xfId="8" applyNumberFormat="1" applyFont="1" applyFill="1" applyBorder="1" applyAlignment="1">
      <alignment horizontal="left" vertical="center"/>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19" fillId="0" borderId="0" xfId="0" applyNumberFormat="1" applyFont="1" applyAlignment="1">
      <alignment horizontal="center" vertical="center"/>
    </xf>
    <xf numFmtId="49" fontId="11" fillId="11" borderId="1" xfId="0" applyNumberFormat="1" applyFont="1" applyFill="1" applyBorder="1" applyAlignment="1">
      <alignment horizontal="left" vertical="center" indent="1"/>
    </xf>
    <xf numFmtId="4" fontId="11" fillId="11" borderId="1" xfId="0" applyNumberFormat="1" applyFont="1" applyFill="1" applyBorder="1" applyAlignment="1">
      <alignment horizontal="right"/>
    </xf>
    <xf numFmtId="4" fontId="7" fillId="14" borderId="1" xfId="0" applyNumberFormat="1" applyFont="1" applyFill="1" applyBorder="1"/>
    <xf numFmtId="49" fontId="11" fillId="11" borderId="1" xfId="0" applyNumberFormat="1" applyFont="1" applyFill="1" applyBorder="1" applyAlignment="1">
      <alignment horizontal="left" indent="1"/>
    </xf>
    <xf numFmtId="10" fontId="11" fillId="11" borderId="1" xfId="0" applyNumberFormat="1" applyFont="1" applyFill="1" applyBorder="1" applyAlignment="1">
      <alignment horizontal="right"/>
    </xf>
    <xf numFmtId="10" fontId="7" fillId="14" borderId="1" xfId="0" applyNumberFormat="1" applyFont="1" applyFill="1" applyBorder="1"/>
    <xf numFmtId="4" fontId="11" fillId="11" borderId="1" xfId="0" applyNumberFormat="1" applyFont="1" applyFill="1" applyBorder="1" applyAlignment="1">
      <alignment horizontal="right" vertical="center"/>
    </xf>
    <xf numFmtId="4" fontId="7" fillId="14" borderId="1" xfId="0" applyNumberFormat="1" applyFont="1" applyFill="1" applyBorder="1" applyAlignment="1">
      <alignment horizontal="center" vertical="center"/>
    </xf>
    <xf numFmtId="49" fontId="28" fillId="15" borderId="1" xfId="8" applyNumberFormat="1" applyFont="1" applyFill="1" applyBorder="1" applyAlignment="1">
      <alignment horizontal="left" vertical="center" wrapText="1" indent="1"/>
    </xf>
    <xf numFmtId="164" fontId="28" fillId="15" borderId="1" xfId="8" applyNumberFormat="1" applyFont="1" applyFill="1" applyBorder="1" applyAlignment="1">
      <alignment horizontal="right" vertical="center"/>
    </xf>
    <xf numFmtId="49" fontId="6" fillId="16" borderId="1" xfId="6" applyNumberFormat="1" applyFont="1" applyFill="1" applyBorder="1" applyAlignment="1">
      <alignment horizontal="left" vertical="center" wrapText="1" indent="2"/>
    </xf>
    <xf numFmtId="164" fontId="6" fillId="16" borderId="1" xfId="6" applyNumberFormat="1" applyFont="1" applyFill="1" applyBorder="1" applyAlignment="1">
      <alignment horizontal="right" vertical="center"/>
    </xf>
    <xf numFmtId="49" fontId="7" fillId="11" borderId="1" xfId="1" applyNumberFormat="1" applyFont="1" applyFill="1" applyBorder="1" applyAlignment="1">
      <alignment horizontal="left" vertical="center" indent="3"/>
    </xf>
    <xf numFmtId="4" fontId="7" fillId="11" borderId="1" xfId="1" applyNumberFormat="1" applyFont="1" applyFill="1" applyBorder="1" applyAlignment="1">
      <alignment horizontal="right" vertical="center"/>
    </xf>
    <xf numFmtId="49" fontId="11" fillId="11" borderId="1" xfId="0" applyNumberFormat="1" applyFont="1" applyFill="1" applyBorder="1" applyAlignment="1">
      <alignment horizontal="left" vertical="center" indent="4"/>
    </xf>
    <xf numFmtId="0" fontId="7" fillId="14" borderId="5" xfId="0" applyFont="1" applyFill="1" applyBorder="1" applyAlignment="1">
      <alignment indent="4"/>
    </xf>
    <xf numFmtId="4" fontId="7" fillId="14" borderId="5" xfId="0" applyNumberFormat="1" applyFont="1" applyFill="1" applyBorder="1"/>
    <xf numFmtId="0" fontId="7" fillId="14" borderId="5" xfId="0" applyFont="1" applyFill="1" applyBorder="1" applyAlignment="1">
      <alignment indent="3"/>
    </xf>
    <xf numFmtId="0" fontId="23" fillId="17" borderId="5" xfId="0" applyFont="1" applyFill="1" applyBorder="1" applyAlignment="1">
      <alignment indent="2"/>
    </xf>
    <xf numFmtId="4" fontId="23" fillId="17" borderId="5" xfId="0" applyNumberFormat="1" applyFont="1" applyFill="1" applyBorder="1"/>
    <xf numFmtId="0" fontId="30" fillId="18" borderId="5" xfId="0" applyFont="1" applyFill="1" applyBorder="1" applyAlignment="1">
      <alignment indent="1"/>
    </xf>
    <xf numFmtId="4" fontId="30" fillId="18" borderId="5" xfId="0" applyNumberFormat="1" applyFont="1" applyFill="1" applyBorder="1"/>
    <xf numFmtId="49" fontId="28" fillId="19" borderId="1" xfId="7" applyNumberFormat="1" applyFont="1" applyFill="1" applyBorder="1" applyAlignment="1">
      <alignment horizontal="left" vertical="center" wrapText="1" indent="1"/>
    </xf>
    <xf numFmtId="164" fontId="28" fillId="19" borderId="1" xfId="7" applyNumberFormat="1" applyFont="1" applyFill="1" applyBorder="1" applyAlignment="1">
      <alignment horizontal="right" vertical="center"/>
    </xf>
    <xf numFmtId="49" fontId="6" fillId="20" borderId="1" xfId="5" applyNumberFormat="1" applyFont="1" applyFill="1" applyBorder="1" applyAlignment="1">
      <alignment horizontal="left" vertical="center" wrapText="1" indent="2"/>
    </xf>
    <xf numFmtId="164" fontId="6" fillId="20" borderId="1" xfId="5" applyNumberFormat="1" applyFont="1" applyFill="1" applyBorder="1" applyAlignment="1">
      <alignment horizontal="right" vertical="center"/>
    </xf>
    <xf numFmtId="0" fontId="23" fillId="21" borderId="5" xfId="0" applyFont="1" applyFill="1" applyBorder="1" applyAlignment="1">
      <alignment indent="2"/>
    </xf>
    <xf numFmtId="4" fontId="23" fillId="21" borderId="5" xfId="0" applyNumberFormat="1" applyFont="1" applyFill="1" applyBorder="1"/>
    <xf numFmtId="0" fontId="30" fillId="22" borderId="5" xfId="0" applyFont="1" applyFill="1" applyBorder="1" applyAlignment="1">
      <alignment indent="1"/>
    </xf>
    <xf numFmtId="4" fontId="30" fillId="22" borderId="5" xfId="0" applyNumberFormat="1" applyFont="1" applyFill="1" applyBorder="1"/>
    <xf numFmtId="49" fontId="23" fillId="23" borderId="1" xfId="1" applyNumberFormat="1" applyFont="1" applyFill="1" applyBorder="1" applyAlignment="1">
      <alignment horizontal="left" vertical="center" indent="1"/>
    </xf>
    <xf numFmtId="164" fontId="23" fillId="23" borderId="1" xfId="1" applyNumberFormat="1" applyFont="1" applyFill="1" applyBorder="1" applyAlignment="1">
      <alignment horizontal="right" vertical="center"/>
    </xf>
    <xf numFmtId="10" fontId="23" fillId="23" borderId="1" xfId="9" applyNumberFormat="1" applyFont="1" applyFill="1" applyBorder="1" applyAlignment="1">
      <alignment horizontal="right" vertical="center"/>
    </xf>
    <xf numFmtId="49" fontId="20" fillId="11" borderId="1" xfId="0" applyNumberFormat="1" applyFont="1" applyFill="1" applyBorder="1" applyAlignment="1">
      <alignment horizontal="left" vertical="center" indent="4"/>
    </xf>
    <xf numFmtId="164" fontId="20" fillId="11" borderId="1" xfId="0" applyNumberFormat="1" applyFont="1" applyFill="1" applyBorder="1" applyAlignment="1">
      <alignment horizontal="right" vertical="center"/>
    </xf>
    <xf numFmtId="10" fontId="7" fillId="14" borderId="5" xfId="0" applyNumberFormat="1" applyFont="1" applyFill="1" applyBorder="1"/>
    <xf numFmtId="0" fontId="17" fillId="24" borderId="5" xfId="0" applyFont="1" applyFill="1" applyBorder="1" applyAlignment="1">
      <alignment indent="3"/>
    </xf>
    <xf numFmtId="4" fontId="17" fillId="24" borderId="5" xfId="0" applyNumberFormat="1" applyFont="1" applyFill="1" applyBorder="1"/>
    <xf numFmtId="10" fontId="17" fillId="24" borderId="5" xfId="0" applyNumberFormat="1" applyFont="1" applyFill="1" applyBorder="1"/>
    <xf numFmtId="0" fontId="23" fillId="14" borderId="5" xfId="0" applyFont="1" applyFill="1" applyBorder="1" applyAlignment="1">
      <alignment indent="2"/>
    </xf>
    <xf numFmtId="4" fontId="23" fillId="14" borderId="5" xfId="0" applyNumberFormat="1" applyFont="1" applyFill="1" applyBorder="1"/>
    <xf numFmtId="10" fontId="23" fillId="14" borderId="5" xfId="0" applyNumberFormat="1" applyFont="1" applyFill="1" applyBorder="1"/>
    <xf numFmtId="0" fontId="23" fillId="25" borderId="5" xfId="0" applyFont="1" applyFill="1" applyBorder="1" applyAlignment="1">
      <alignment indent="1"/>
    </xf>
    <xf numFmtId="4" fontId="23" fillId="25" borderId="5" xfId="0" applyNumberFormat="1" applyFont="1" applyFill="1" applyBorder="1"/>
    <xf numFmtId="10" fontId="23" fillId="25" borderId="5" xfId="0" applyNumberFormat="1" applyFont="1" applyFill="1" applyBorder="1"/>
    <xf numFmtId="49" fontId="24" fillId="16" borderId="1" xfId="3" applyNumberFormat="1" applyFont="1" applyFill="1" applyBorder="1" applyAlignment="1">
      <alignment horizontal="left" vertical="center" indent="3"/>
    </xf>
    <xf numFmtId="164" fontId="24" fillId="16" borderId="1" xfId="3" applyNumberFormat="1" applyFont="1" applyFill="1" applyBorder="1" applyAlignment="1">
      <alignment horizontal="right" vertical="center"/>
    </xf>
    <xf numFmtId="10" fontId="24" fillId="16" borderId="1" xfId="9" applyNumberFormat="1" applyFont="1" applyFill="1" applyBorder="1" applyAlignment="1">
      <alignment horizontal="right" vertical="center"/>
    </xf>
    <xf numFmtId="0" fontId="17" fillId="17" borderId="5" xfId="0" applyFont="1" applyFill="1" applyBorder="1" applyAlignment="1">
      <alignment indent="3"/>
    </xf>
    <xf numFmtId="4" fontId="17" fillId="17" borderId="5" xfId="0" applyNumberFormat="1" applyFont="1" applyFill="1" applyBorder="1"/>
    <xf numFmtId="10" fontId="17" fillId="17" borderId="5" xfId="0" applyNumberFormat="1" applyFont="1" applyFill="1" applyBorder="1"/>
    <xf numFmtId="49" fontId="31" fillId="26" borderId="1" xfId="0" applyNumberFormat="1" applyFont="1" applyFill="1" applyBorder="1" applyAlignment="1">
      <alignment horizontal="left" vertical="center" indent="3"/>
    </xf>
    <xf numFmtId="164" fontId="31" fillId="26" borderId="1" xfId="0" applyNumberFormat="1" applyFont="1" applyFill="1" applyBorder="1" applyAlignment="1">
      <alignment horizontal="right" vertical="center"/>
    </xf>
    <xf numFmtId="10" fontId="31" fillId="26" borderId="1" xfId="9" applyNumberFormat="1" applyFont="1" applyFill="1" applyBorder="1" applyAlignment="1">
      <alignment horizontal="right" vertical="center"/>
    </xf>
    <xf numFmtId="0" fontId="23" fillId="14" borderId="5" xfId="0" applyFont="1" applyFill="1" applyBorder="1" applyAlignment="1">
      <alignment wrapText="1" indent="2"/>
    </xf>
    <xf numFmtId="0" fontId="17" fillId="17" borderId="5" xfId="0" applyFont="1" applyFill="1" applyBorder="1" applyAlignment="1">
      <alignment wrapText="1" indent="3"/>
    </xf>
    <xf numFmtId="0" fontId="23" fillId="25" borderId="5" xfId="0" applyFont="1" applyFill="1" applyBorder="1" applyAlignment="1">
      <alignment wrapText="1" indent="1"/>
    </xf>
    <xf numFmtId="4" fontId="7" fillId="11" borderId="1" xfId="1" applyNumberFormat="1" applyFont="1" applyFill="1" applyBorder="1" applyAlignment="1">
      <alignment horizontal="right" vertical="center"/>
    </xf>
    <xf numFmtId="10" fontId="7" fillId="11" borderId="1" xfId="1" applyNumberFormat="1" applyFont="1" applyFill="1" applyBorder="1" applyAlignment="1">
      <alignment horizontal="right" vertical="center"/>
    </xf>
    <xf numFmtId="10" fontId="7" fillId="11" borderId="1" xfId="1" applyNumberFormat="1" applyFont="1" applyFill="1" applyBorder="1" applyAlignment="1">
      <alignment horizontal="right" vertical="center"/>
    </xf>
    <xf numFmtId="0" fontId="7" fillId="14" borderId="5" xfId="1" applyNumberFormat="1" applyFont="1" applyFill="1" applyBorder="1" applyAlignment="1">
      <alignment horizontal="center" vertical="center" indent="3"/>
    </xf>
    <xf numFmtId="49" fontId="4" fillId="16" borderId="1" xfId="6" applyNumberFormat="1" applyFont="1" applyFill="1" applyBorder="1" applyAlignment="1">
      <alignment horizontal="left" vertical="center" indent="1"/>
    </xf>
    <xf numFmtId="4" fontId="4" fillId="16" borderId="1" xfId="6" applyNumberFormat="1" applyFont="1" applyFill="1" applyBorder="1" applyAlignment="1">
      <alignment horizontal="right" vertical="center"/>
    </xf>
    <xf numFmtId="10" fontId="4" fillId="16" borderId="1" xfId="6" applyNumberFormat="1" applyFont="1" applyFill="1" applyBorder="1" applyAlignment="1">
      <alignment horizontal="right" vertical="center"/>
    </xf>
    <xf numFmtId="0" fontId="29" fillId="17" borderId="5" xfId="0" applyFont="1" applyFill="1" applyBorder="1" applyAlignment="1">
      <alignment indent="1"/>
    </xf>
    <xf numFmtId="4" fontId="29" fillId="17" borderId="5" xfId="0" applyNumberFormat="1" applyFont="1" applyFill="1" applyBorder="1"/>
    <xf numFmtId="10" fontId="29" fillId="17" borderId="5" xfId="0" applyNumberFormat="1" applyFont="1" applyFill="1" applyBorder="1"/>
    <xf numFmtId="10" fontId="11" fillId="11" borderId="1" xfId="0" applyNumberFormat="1" applyFont="1" applyFill="1" applyBorder="1" applyAlignment="1">
      <alignment horizontal="right" vertical="center"/>
    </xf>
    <xf numFmtId="0" fontId="33" fillId="22" borderId="1" xfId="0" applyFont="1" applyFill="1" applyBorder="1"/>
    <xf numFmtId="4" fontId="33" fillId="22" borderId="1" xfId="0" applyNumberFormat="1" applyFont="1" applyFill="1" applyBorder="1"/>
    <xf numFmtId="0" fontId="33" fillId="27" borderId="1" xfId="0" applyFont="1" applyFill="1" applyBorder="1"/>
    <xf numFmtId="0" fontId="34" fillId="28" borderId="1" xfId="4" applyFont="1" applyFill="1" applyBorder="1"/>
    <xf numFmtId="4" fontId="34" fillId="28" borderId="1" xfId="4" applyNumberFormat="1" applyFont="1" applyFill="1" applyBorder="1"/>
    <xf numFmtId="0" fontId="33" fillId="22" borderId="5" xfId="0" applyFont="1" applyFill="1" applyBorder="1"/>
    <xf numFmtId="4" fontId="33" fillId="22" borderId="5" xfId="0" applyNumberFormat="1" applyFont="1" applyFill="1" applyBorder="1"/>
    <xf numFmtId="49" fontId="18" fillId="11" borderId="1" xfId="0" applyNumberFormat="1" applyFont="1" applyFill="1" applyBorder="1" applyAlignment="1">
      <alignment horizontal="left" vertical="center" indent="1"/>
    </xf>
    <xf numFmtId="4" fontId="18" fillId="11" borderId="1" xfId="0" applyNumberFormat="1" applyFont="1" applyFill="1" applyBorder="1" applyAlignment="1">
      <alignment horizontal="right" vertical="center"/>
    </xf>
    <xf numFmtId="10" fontId="18" fillId="11" borderId="1" xfId="0" applyNumberFormat="1" applyFont="1" applyFill="1" applyBorder="1" applyAlignment="1">
      <alignment horizontal="right" vertical="center"/>
    </xf>
    <xf numFmtId="0" fontId="7" fillId="14" borderId="5" xfId="0" applyFont="1" applyFill="1" applyBorder="1" applyAlignment="1">
      <alignment indent="1"/>
    </xf>
    <xf numFmtId="49" fontId="4" fillId="16" borderId="1" xfId="6" applyNumberFormat="1" applyFont="1" applyFill="1" applyBorder="1" applyAlignment="1">
      <alignment horizontal="left" indent="1"/>
    </xf>
    <xf numFmtId="164" fontId="4" fillId="16" borderId="1" xfId="6" applyNumberFormat="1" applyFont="1" applyFill="1" applyBorder="1" applyAlignment="1">
      <alignment horizontal="right"/>
    </xf>
    <xf numFmtId="10" fontId="4" fillId="16" borderId="1" xfId="9" applyNumberFormat="1" applyFont="1" applyFill="1" applyBorder="1" applyAlignment="1">
      <alignment horizontal="right"/>
    </xf>
    <xf numFmtId="49" fontId="11" fillId="11" borderId="1" xfId="0" applyNumberFormat="1" applyFont="1" applyFill="1" applyBorder="1" applyAlignment="1">
      <alignment horizontal="left" indent="2"/>
    </xf>
    <xf numFmtId="0" fontId="7" fillId="14" borderId="5" xfId="0" applyFont="1" applyFill="1" applyBorder="1" applyAlignment="1">
      <alignment horizontal="left" indent="1"/>
    </xf>
    <xf numFmtId="49" fontId="20" fillId="11" borderId="1" xfId="0" applyNumberFormat="1" applyFont="1" applyFill="1" applyBorder="1" applyAlignment="1">
      <alignment horizontal="left" indent="2"/>
    </xf>
    <xf numFmtId="164" fontId="20" fillId="11" borderId="1" xfId="0" applyNumberFormat="1" applyFont="1" applyFill="1" applyBorder="1" applyAlignment="1">
      <alignment horizontal="right"/>
    </xf>
    <xf numFmtId="0" fontId="7" fillId="14" borderId="5" xfId="0" applyFont="1" applyFill="1" applyBorder="1" applyAlignment="1">
      <alignment horizontal="left" indent="2"/>
    </xf>
    <xf numFmtId="4" fontId="11" fillId="14" borderId="1" xfId="0" applyNumberFormat="1" applyFont="1" applyFill="1" applyBorder="1" applyAlignment="1">
      <alignment horizontal="right" vertical="center"/>
    </xf>
    <xf numFmtId="4" fontId="11" fillId="14" borderId="5" xfId="0" applyNumberFormat="1" applyFont="1" applyFill="1" applyBorder="1" applyAlignment="1">
      <alignment horizontal="right" vertical="center"/>
    </xf>
    <xf numFmtId="4" fontId="4" fillId="16" borderId="1" xfId="6" applyNumberFormat="1" applyFont="1" applyFill="1" applyBorder="1" applyAlignment="1">
      <alignment horizontal="right"/>
    </xf>
    <xf numFmtId="10" fontId="4" fillId="16" borderId="1" xfId="6" applyNumberFormat="1" applyFont="1" applyFill="1" applyBorder="1" applyAlignment="1">
      <alignment horizontal="right"/>
    </xf>
    <xf numFmtId="0" fontId="7" fillId="14" borderId="5" xfId="0" applyFont="1" applyFill="1" applyBorder="1" applyAlignment="1">
      <alignment indent="2"/>
    </xf>
    <xf numFmtId="49" fontId="4" fillId="20" borderId="1" xfId="4" applyNumberFormat="1" applyFont="1" applyFill="1" applyBorder="1" applyAlignment="1">
      <alignment horizontal="left" indent="1"/>
    </xf>
    <xf numFmtId="164" fontId="4" fillId="20" borderId="1" xfId="4" applyNumberFormat="1" applyFont="1" applyFill="1" applyBorder="1" applyAlignment="1">
      <alignment horizontal="right"/>
    </xf>
    <xf numFmtId="10" fontId="4" fillId="20" borderId="1" xfId="9" applyNumberFormat="1" applyFont="1" applyFill="1" applyBorder="1" applyAlignment="1">
      <alignment horizontal="right"/>
    </xf>
    <xf numFmtId="0" fontId="29" fillId="21" borderId="5" xfId="0" applyFont="1" applyFill="1" applyBorder="1" applyAlignment="1">
      <alignment indent="1"/>
    </xf>
    <xf numFmtId="4" fontId="29" fillId="21" borderId="5" xfId="0" applyNumberFormat="1" applyFont="1" applyFill="1" applyBorder="1"/>
    <xf numFmtId="10" fontId="29" fillId="21" borderId="5" xfId="0" applyNumberFormat="1" applyFont="1" applyFill="1" applyBorder="1"/>
    <xf numFmtId="4" fontId="4" fillId="20" borderId="1" xfId="4" applyNumberFormat="1" applyFont="1" applyFill="1" applyBorder="1" applyAlignment="1">
      <alignment horizontal="right"/>
    </xf>
    <xf numFmtId="4" fontId="7" fillId="14" borderId="5" xfId="0" applyNumberFormat="1" applyFont="1" applyFill="1" applyBorder="1" applyAlignment="1">
      <alignment horizontal="right"/>
    </xf>
    <xf numFmtId="10" fontId="7" fillId="14" borderId="5" xfId="0" applyNumberFormat="1" applyFont="1" applyFill="1" applyBorder="1" applyAlignment="1">
      <alignment horizontal="right"/>
    </xf>
    <xf numFmtId="165" fontId="11" fillId="11" borderId="1" xfId="0" applyNumberFormat="1" applyFont="1" applyFill="1" applyBorder="1" applyAlignment="1">
      <alignment horizontal="right" vertical="center"/>
    </xf>
    <xf numFmtId="165" fontId="7" fillId="14" borderId="5" xfId="0" applyNumberFormat="1" applyFont="1" applyFill="1" applyBorder="1"/>
    <xf numFmtId="165" fontId="4" fillId="20" borderId="1" xfId="4" applyNumberFormat="1" applyFont="1" applyFill="1" applyBorder="1" applyAlignment="1">
      <alignment horizontal="right"/>
    </xf>
    <xf numFmtId="10" fontId="4" fillId="20" borderId="1" xfId="4" applyNumberFormat="1" applyFont="1" applyFill="1" applyBorder="1" applyAlignment="1">
      <alignment horizontal="right"/>
    </xf>
    <xf numFmtId="165" fontId="11" fillId="11" borderId="1" xfId="0" applyNumberFormat="1" applyFont="1" applyFill="1" applyBorder="1" applyAlignment="1">
      <alignment horizontal="right"/>
    </xf>
    <xf numFmtId="165" fontId="29" fillId="21" borderId="5" xfId="0" applyNumberFormat="1" applyFont="1" applyFill="1" applyBorder="1"/>
    <xf numFmtId="166" fontId="21" fillId="2" borderId="2" xfId="0" applyNumberFormat="1" applyFont="1" applyFill="1" applyBorder="1" applyAlignment="1">
      <alignment horizontal="center" vertical="center"/>
    </xf>
    <xf numFmtId="166" fontId="21" fillId="2" borderId="3" xfId="0" applyNumberFormat="1" applyFont="1" applyFill="1" applyBorder="1" applyAlignment="1">
      <alignment horizontal="center" vertical="center"/>
    </xf>
    <xf numFmtId="166" fontId="21" fillId="2" borderId="4" xfId="0" applyNumberFormat="1" applyFont="1" applyFill="1" applyBorder="1" applyAlignment="1">
      <alignment horizontal="center" vertical="center"/>
    </xf>
    <xf numFmtId="14" fontId="21" fillId="2" borderId="2" xfId="0" applyNumberFormat="1" applyFont="1" applyFill="1" applyBorder="1" applyAlignment="1">
      <alignment horizontal="center" vertical="center"/>
    </xf>
    <xf numFmtId="14" fontId="21" fillId="2" borderId="3" xfId="0" applyNumberFormat="1" applyFont="1" applyFill="1" applyBorder="1" applyAlignment="1">
      <alignment horizontal="center" vertical="center"/>
    </xf>
    <xf numFmtId="14" fontId="21" fillId="2" borderId="4" xfId="0" applyNumberFormat="1" applyFont="1" applyFill="1" applyBorder="1" applyAlignment="1">
      <alignment horizontal="center" vertical="center"/>
    </xf>
    <xf numFmtId="0" fontId="26" fillId="0" borderId="0" xfId="0" applyFont="1" applyAlignment="1">
      <alignment horizontal="center" vertical="center" wrapText="1"/>
    </xf>
    <xf numFmtId="0" fontId="13" fillId="0" borderId="0" xfId="0" applyFont="1" applyAlignment="1">
      <alignment horizontal="center"/>
    </xf>
    <xf numFmtId="0" fontId="32" fillId="3" borderId="1" xfId="7" applyNumberFormat="1" applyFont="1" applyFill="1" applyBorder="1" applyAlignment="1">
      <alignment horizontal="left" vertical="center"/>
    </xf>
    <xf numFmtId="4" fontId="32" fillId="3" borderId="1" xfId="7" applyNumberFormat="1" applyFont="1" applyFill="1" applyBorder="1" applyAlignment="1">
      <alignment horizontal="right" vertical="center"/>
    </xf>
    <xf numFmtId="164" fontId="32" fillId="3" borderId="1" xfId="0" applyNumberFormat="1" applyFont="1" applyFill="1" applyBorder="1" applyAlignment="1">
      <alignment horizontal="right" vertical="center"/>
    </xf>
    <xf numFmtId="0" fontId="32" fillId="22" borderId="1" xfId="0" applyFont="1" applyFill="1" applyBorder="1"/>
    <xf numFmtId="4" fontId="32" fillId="22" borderId="1" xfId="0" applyNumberFormat="1" applyFont="1" applyFill="1" applyBorder="1"/>
    <xf numFmtId="0" fontId="32" fillId="27" borderId="1" xfId="0" applyFont="1" applyFill="1" applyBorder="1"/>
    <xf numFmtId="0" fontId="32" fillId="22" borderId="5" xfId="0" applyFont="1" applyFill="1" applyBorder="1"/>
    <xf numFmtId="4" fontId="32" fillId="22" borderId="5" xfId="0" applyNumberFormat="1" applyFont="1" applyFill="1" applyBorder="1"/>
    <xf numFmtId="49" fontId="28" fillId="29" borderId="1" xfId="8" applyNumberFormat="1" applyFont="1" applyFill="1" applyBorder="1" applyAlignment="1">
      <alignment horizontal="left" vertical="center" wrapText="1" indent="1"/>
    </xf>
    <xf numFmtId="164" fontId="28" fillId="29" borderId="1" xfId="8" applyNumberFormat="1" applyFont="1" applyFill="1" applyBorder="1" applyAlignment="1">
      <alignment horizontal="right" vertical="center"/>
    </xf>
    <xf numFmtId="0" fontId="30" fillId="29" borderId="5" xfId="0" applyFont="1" applyFill="1" applyBorder="1" applyAlignment="1">
      <alignment indent="1"/>
    </xf>
    <xf numFmtId="4" fontId="30" fillId="29" borderId="5" xfId="0" applyNumberFormat="1" applyFont="1" applyFill="1" applyBorder="1"/>
    <xf numFmtId="49" fontId="6" fillId="30" borderId="1" xfId="6" applyNumberFormat="1" applyFont="1" applyFill="1" applyBorder="1" applyAlignment="1">
      <alignment horizontal="left" vertical="center" wrapText="1" indent="2"/>
    </xf>
    <xf numFmtId="164" fontId="6" fillId="30" borderId="1" xfId="6" applyNumberFormat="1" applyFont="1" applyFill="1" applyBorder="1" applyAlignment="1">
      <alignment horizontal="right" vertical="center"/>
    </xf>
    <xf numFmtId="49" fontId="24" fillId="30" borderId="1" xfId="3" applyNumberFormat="1" applyFont="1" applyFill="1" applyBorder="1" applyAlignment="1">
      <alignment horizontal="left" vertical="center" indent="3"/>
    </xf>
    <xf numFmtId="164" fontId="24" fillId="30" borderId="1" xfId="3" applyNumberFormat="1" applyFont="1" applyFill="1" applyBorder="1" applyAlignment="1">
      <alignment horizontal="right" vertical="center"/>
    </xf>
    <xf numFmtId="10" fontId="24" fillId="30" borderId="1" xfId="9" applyNumberFormat="1" applyFont="1" applyFill="1" applyBorder="1" applyAlignment="1">
      <alignment horizontal="right" vertical="center"/>
    </xf>
    <xf numFmtId="0" fontId="7" fillId="10" borderId="5" xfId="0" applyFont="1" applyFill="1" applyBorder="1" applyAlignment="1">
      <alignment indent="4"/>
    </xf>
    <xf numFmtId="49" fontId="24" fillId="30" borderId="1" xfId="2" applyNumberFormat="1" applyFont="1" applyFill="1" applyBorder="1" applyAlignment="1">
      <alignment horizontal="left" vertical="center" indent="3"/>
    </xf>
    <xf numFmtId="164" fontId="24" fillId="30" borderId="1" xfId="2" applyNumberFormat="1" applyFont="1" applyFill="1" applyBorder="1" applyAlignment="1">
      <alignment horizontal="right" vertical="center"/>
    </xf>
    <xf numFmtId="0" fontId="5" fillId="13" borderId="1" xfId="8" applyNumberFormat="1" applyFont="1" applyFill="1" applyBorder="1" applyAlignment="1">
      <alignment horizontal="left"/>
    </xf>
    <xf numFmtId="164" fontId="5" fillId="13" borderId="1" xfId="8" applyNumberFormat="1" applyFont="1" applyFill="1" applyBorder="1" applyAlignment="1">
      <alignment horizontal="right"/>
    </xf>
    <xf numFmtId="10" fontId="5" fillId="13" borderId="1" xfId="9" applyNumberFormat="1" applyFont="1" applyFill="1" applyBorder="1" applyAlignment="1">
      <alignment horizontal="right"/>
    </xf>
    <xf numFmtId="0" fontId="29" fillId="30" borderId="5" xfId="0" applyFont="1" applyFill="1" applyBorder="1" applyAlignment="1">
      <alignment horizontal="left" indent="1"/>
    </xf>
    <xf numFmtId="4" fontId="29" fillId="30" borderId="5" xfId="0" applyNumberFormat="1" applyFont="1" applyFill="1" applyBorder="1"/>
    <xf numFmtId="10" fontId="29" fillId="30" borderId="5" xfId="0" applyNumberFormat="1" applyFont="1" applyFill="1" applyBorder="1"/>
    <xf numFmtId="49" fontId="4" fillId="30" borderId="1" xfId="6" applyNumberFormat="1" applyFont="1" applyFill="1" applyBorder="1" applyAlignment="1">
      <alignment horizontal="left" indent="1"/>
    </xf>
    <xf numFmtId="164" fontId="4" fillId="30" borderId="1" xfId="6" applyNumberFormat="1" applyFont="1" applyFill="1" applyBorder="1" applyAlignment="1">
      <alignment horizontal="right"/>
    </xf>
    <xf numFmtId="10" fontId="4" fillId="30" borderId="1" xfId="9" applyNumberFormat="1" applyFont="1" applyFill="1" applyBorder="1" applyAlignment="1">
      <alignment horizontal="right"/>
    </xf>
    <xf numFmtId="49" fontId="4" fillId="30" borderId="1" xfId="4" applyNumberFormat="1" applyFont="1" applyFill="1" applyBorder="1" applyAlignment="1">
      <alignment horizontal="left" indent="1"/>
    </xf>
    <xf numFmtId="164" fontId="4" fillId="30" borderId="1" xfId="4" applyNumberFormat="1" applyFont="1" applyFill="1" applyBorder="1" applyAlignment="1">
      <alignment horizontal="right"/>
    </xf>
    <xf numFmtId="0" fontId="29" fillId="30" borderId="5" xfId="0" applyFont="1" applyFill="1" applyBorder="1" applyAlignment="1">
      <alignment indent="1"/>
    </xf>
    <xf numFmtId="0" fontId="5" fillId="13" borderId="1" xfId="7" applyNumberFormat="1" applyFont="1" applyFill="1" applyBorder="1" applyAlignment="1">
      <alignment horizontal="left" vertical="center"/>
    </xf>
    <xf numFmtId="164" fontId="5" fillId="13" borderId="1" xfId="7" applyNumberFormat="1" applyFont="1" applyFill="1" applyBorder="1" applyAlignment="1">
      <alignment horizontal="right" vertical="center"/>
    </xf>
  </cellXfs>
  <cellStyles count="10">
    <cellStyle name="20% – колірна тема 1" xfId="2" builtinId="30"/>
    <cellStyle name="20% – колірна тема 2" xfId="3" builtinId="34"/>
    <cellStyle name="40% – Акцентування1 2" xfId="5" xr:uid="{00000000-0005-0000-0000-000003000000}"/>
    <cellStyle name="40% – колірна тема 1" xfId="4" builtinId="31"/>
    <cellStyle name="40% – колірна тема 2" xfId="6" builtinId="35"/>
    <cellStyle name="Відсотковий" xfId="9" builtinId="5"/>
    <cellStyle name="Звичайний" xfId="0" builtinId="0"/>
    <cellStyle name="Колірна тема 1" xfId="7" builtinId="29"/>
    <cellStyle name="Колірна тема 2" xfId="8" builtinId="33"/>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7.xml"/><Relationship Id="rId29" Type="http://schemas.openxmlformats.org/officeDocument/2006/relationships/worksheet" Target="worksheets/sheet18.xml"/><Relationship Id="rId11" Type="http://schemas.openxmlformats.org/officeDocument/2006/relationships/chartsheet" Target="chartsheets/sheet5.xml"/><Relationship Id="rId24" Type="http://schemas.openxmlformats.org/officeDocument/2006/relationships/chartsheet" Target="chartsheets/sheet10.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worksheet" Target="worksheets/sheet8.xml"/><Relationship Id="rId22" Type="http://schemas.openxmlformats.org/officeDocument/2006/relationships/worksheet" Target="worksheets/sheet13.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chartsheet" Target="chartsheets/sheet6.xml"/><Relationship Id="rId17" Type="http://schemas.openxmlformats.org/officeDocument/2006/relationships/chartsheet" Target="chartsheets/sheet8.xml"/><Relationship Id="rId25" Type="http://schemas.openxmlformats.org/officeDocument/2006/relationships/chartsheet" Target="chartsheets/sheet11.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worksheet" Target="work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worksheet" Target="worksheets/sheet5.xml"/><Relationship Id="rId13" Type="http://schemas.openxmlformats.org/officeDocument/2006/relationships/worksheet" Target="worksheets/sheet7.xml"/><Relationship Id="rId18" Type="http://schemas.openxmlformats.org/officeDocument/2006/relationships/chartsheet" Target="chart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State debt and state guaranteed debt of Ukraine for the current year (bn UAH)</c:v>
            </c:pt>
          </c:strCache>
        </c:strRef>
      </c:tx>
      <c:layout>
        <c:manualLayout>
          <c:xMode val="edge"/>
          <c:yMode val="edge"/>
          <c:x val="0.21280991892559448"/>
          <c:y val="2.030456852791878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State Debt</c:v>
                </c:pt>
              </c:strCache>
            </c:strRef>
          </c:tx>
          <c:invertIfNegative val="0"/>
          <c:cat>
            <c:numRef>
              <c:f>MK_ALL!$B$5:$G$5</c:f>
              <c:numCache>
                <c:formatCode>dd\.mm\.yyyy;@</c:formatCode>
                <c:ptCount val="6"/>
                <c:pt idx="0">
                  <c:v>45657</c:v>
                </c:pt>
                <c:pt idx="1">
                  <c:v>45688</c:v>
                </c:pt>
                <c:pt idx="2">
                  <c:v>45716</c:v>
                </c:pt>
                <c:pt idx="3">
                  <c:v>45747</c:v>
                </c:pt>
                <c:pt idx="4">
                  <c:v>45777</c:v>
                </c:pt>
                <c:pt idx="5">
                  <c:v>45808</c:v>
                </c:pt>
              </c:numCache>
            </c:numRef>
          </c:cat>
          <c:val>
            <c:numRef>
              <c:f>MK_ALL!$B$7:$G$7</c:f>
              <c:numCache>
                <c:formatCode>#,##0.00</c:formatCode>
                <c:ptCount val="6"/>
                <c:pt idx="0">
                  <c:v>6692.4747759279799</c:v>
                </c:pt>
                <c:pt idx="1">
                  <c:v>6778.9185958592498</c:v>
                </c:pt>
                <c:pt idx="2">
                  <c:v>6740.1836002660602</c:v>
                </c:pt>
                <c:pt idx="3">
                  <c:v>6852.2203867464204</c:v>
                </c:pt>
                <c:pt idx="4">
                  <c:v>7207.2228348285698</c:v>
                </c:pt>
                <c:pt idx="5">
                  <c:v>7239.1658657411099</c:v>
                </c:pt>
              </c:numCache>
            </c:numRef>
          </c:val>
          <c:extLst>
            <c:ext xmlns:c16="http://schemas.microsoft.com/office/drawing/2014/chart" uri="{C3380CC4-5D6E-409C-BE32-E72D297353CC}">
              <c16:uniqueId val="{00000000-0E79-42CC-BC9C-09E22BA5D51C}"/>
            </c:ext>
          </c:extLst>
        </c:ser>
        <c:ser>
          <c:idx val="2"/>
          <c:order val="1"/>
          <c:tx>
            <c:strRef>
              <c:f>MK_ALL!$A$8</c:f>
              <c:strCache>
                <c:ptCount val="1"/>
                <c:pt idx="0">
                  <c:v>State guaranteed debt</c:v>
                </c:pt>
              </c:strCache>
            </c:strRef>
          </c:tx>
          <c:invertIfNegative val="0"/>
          <c:cat>
            <c:numRef>
              <c:f>MK_ALL!$B$5:$G$5</c:f>
              <c:numCache>
                <c:formatCode>dd\.mm\.yyyy;@</c:formatCode>
                <c:ptCount val="6"/>
                <c:pt idx="0">
                  <c:v>45657</c:v>
                </c:pt>
                <c:pt idx="1">
                  <c:v>45688</c:v>
                </c:pt>
                <c:pt idx="2">
                  <c:v>45716</c:v>
                </c:pt>
                <c:pt idx="3">
                  <c:v>45747</c:v>
                </c:pt>
                <c:pt idx="4">
                  <c:v>45777</c:v>
                </c:pt>
                <c:pt idx="5">
                  <c:v>45808</c:v>
                </c:pt>
              </c:numCache>
            </c:numRef>
          </c:cat>
          <c:val>
            <c:numRef>
              <c:f>MK_ALL!$B$8:$G$8</c:f>
              <c:numCache>
                <c:formatCode>#,##0.00</c:formatCode>
                <c:ptCount val="6"/>
                <c:pt idx="0">
                  <c:v>288.51110931761002</c:v>
                </c:pt>
                <c:pt idx="1">
                  <c:v>289.11573385013003</c:v>
                </c:pt>
                <c:pt idx="2">
                  <c:v>279.58971012884001</c:v>
                </c:pt>
                <c:pt idx="3">
                  <c:v>270.98276985957</c:v>
                </c:pt>
                <c:pt idx="4">
                  <c:v>273.10300541929001</c:v>
                </c:pt>
                <c:pt idx="5">
                  <c:v>276.04083210380998</c:v>
                </c:pt>
              </c:numCache>
            </c:numRef>
          </c:val>
          <c:extLst>
            <c:ext xmlns:c16="http://schemas.microsoft.com/office/drawing/2014/chart" uri="{C3380CC4-5D6E-409C-BE32-E72D297353CC}">
              <c16:uniqueId val="{00000001-0E79-42CC-BC9C-09E22BA5D51C}"/>
            </c:ext>
          </c:extLst>
        </c:ser>
        <c:dLbls>
          <c:showLegendKey val="0"/>
          <c:showVal val="0"/>
          <c:showCatName val="0"/>
          <c:showSerName val="0"/>
          <c:showPercent val="0"/>
          <c:showBubbleSize val="0"/>
        </c:dLbls>
        <c:gapWidth val="150"/>
        <c:shape val="box"/>
        <c:axId val="101257984"/>
        <c:axId val="101259520"/>
        <c:axId val="0"/>
      </c:bar3DChart>
      <c:dateAx>
        <c:axId val="101257984"/>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01259520"/>
        <c:crosses val="autoZero"/>
        <c:auto val="1"/>
        <c:lblOffset val="100"/>
        <c:baseTimeUnit val="months"/>
        <c:majorUnit val="1"/>
        <c:majorTimeUnit val="months"/>
        <c:minorUnit val="1"/>
        <c:minorTimeUnit val="days"/>
      </c:dateAx>
      <c:valAx>
        <c:axId val="1012595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1257984"/>
        <c:crosses val="autoZero"/>
        <c:crossBetween val="between"/>
      </c:valAx>
      <c:spPr>
        <a:noFill/>
        <a:ln w="25400">
          <a:noFill/>
        </a:ln>
      </c:spPr>
    </c:plotArea>
    <c:legend>
      <c:legendPos val="r"/>
      <c:layout>
        <c:manualLayout>
          <c:xMode val="edge"/>
          <c:yMode val="edge"/>
          <c:x val="0.90805787849424713"/>
          <c:y val="0.51030352397172929"/>
          <c:w val="9.1942121505752872E-2"/>
          <c:h val="0.1419588773973786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State debt and State guaranteed debt of Ukraine as of 31.05.2025</c:v>
            </c:pt>
          </c:strCache>
        </c:strRef>
      </c:tx>
      <c:layout>
        <c:manualLayout>
          <c:xMode val="edge"/>
          <c:yMode val="edge"/>
          <c:x val="0.18181816208844334"/>
          <c:y val="2.0304580237329489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8980-4D3A-9D93-DBC6954208B0}"/>
              </c:ext>
            </c:extLst>
          </c:dPt>
          <c:dPt>
            <c:idx val="1"/>
            <c:bubble3D val="0"/>
            <c:extLst>
              <c:ext xmlns:c16="http://schemas.microsoft.com/office/drawing/2014/chart" uri="{C3380CC4-5D6E-409C-BE32-E72D297353CC}">
                <c16:uniqueId val="{00000001-8980-4D3A-9D93-DBC6954208B0}"/>
              </c:ext>
            </c:extLst>
          </c:dPt>
          <c:dPt>
            <c:idx val="2"/>
            <c:bubble3D val="0"/>
            <c:extLst>
              <c:ext xmlns:c16="http://schemas.microsoft.com/office/drawing/2014/chart" uri="{C3380CC4-5D6E-409C-BE32-E72D297353CC}">
                <c16:uniqueId val="{00000002-8980-4D3A-9D93-DBC6954208B0}"/>
              </c:ext>
            </c:extLst>
          </c:dPt>
          <c:dPt>
            <c:idx val="3"/>
            <c:bubble3D val="0"/>
            <c:extLst>
              <c:ext xmlns:c16="http://schemas.microsoft.com/office/drawing/2014/chart" uri="{C3380CC4-5D6E-409C-BE32-E72D297353CC}">
                <c16:uniqueId val="{00000003-8980-4D3A-9D93-DBC6954208B0}"/>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CAD</c:v>
                </c:pt>
                <c:pt idx="1">
                  <c:v>EUR</c:v>
                </c:pt>
                <c:pt idx="2">
                  <c:v>GBP</c:v>
                </c:pt>
                <c:pt idx="3">
                  <c:v>JPY</c:v>
                </c:pt>
                <c:pt idx="4">
                  <c:v>UAH</c:v>
                </c:pt>
                <c:pt idx="5">
                  <c:v>USD</c:v>
                </c:pt>
                <c:pt idx="6">
                  <c:v>XDR</c:v>
                </c:pt>
              </c:strCache>
            </c:strRef>
          </c:cat>
          <c:val>
            <c:numRef>
              <c:f>CUR_M!$B$8:$B$14</c:f>
              <c:numCache>
                <c:formatCode>#,##0.00</c:formatCode>
                <c:ptCount val="7"/>
                <c:pt idx="0">
                  <c:v>4.8806879612799996</c:v>
                </c:pt>
                <c:pt idx="1">
                  <c:v>68.996765022420007</c:v>
                </c:pt>
                <c:pt idx="2">
                  <c:v>0.21565607128</c:v>
                </c:pt>
                <c:pt idx="3">
                  <c:v>0.91923030677999995</c:v>
                </c:pt>
                <c:pt idx="4">
                  <c:v>42.97702163868</c:v>
                </c:pt>
                <c:pt idx="5">
                  <c:v>44.011930403779999</c:v>
                </c:pt>
                <c:pt idx="6">
                  <c:v>18.963749419149998</c:v>
                </c:pt>
              </c:numCache>
            </c:numRef>
          </c:val>
          <c:extLst>
            <c:ext xmlns:c16="http://schemas.microsoft.com/office/drawing/2014/chart" uri="{C3380CC4-5D6E-409C-BE32-E72D297353CC}">
              <c16:uniqueId val="{00000004-8980-4D3A-9D93-DBC6954208B0}"/>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31.05.2025</c:v>
            </c:pt>
          </c:strCache>
        </c:strRef>
      </c:tx>
      <c:layout>
        <c:manualLayout>
          <c:xMode val="edge"/>
          <c:yMode val="edge"/>
          <c:x val="0.29752065315606041"/>
          <c:y val="4.9593285671927001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5E8-4C72-84B9-1BE80B9DB0F2}"/>
              </c:ext>
            </c:extLst>
          </c:dPt>
          <c:dPt>
            <c:idx val="1"/>
            <c:bubble3D val="0"/>
            <c:extLst>
              <c:ext xmlns:c16="http://schemas.microsoft.com/office/drawing/2014/chart" uri="{C3380CC4-5D6E-409C-BE32-E72D297353CC}">
                <c16:uniqueId val="{00000001-F5E8-4C72-84B9-1BE80B9DB0F2}"/>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CUR!$A$25:$A$36</c:f>
              <c:strCache>
                <c:ptCount val="12"/>
                <c:pt idx="0">
                  <c:v>CAD</c:v>
                </c:pt>
                <c:pt idx="1">
                  <c:v>EUR</c:v>
                </c:pt>
                <c:pt idx="2">
                  <c:v>GBP</c:v>
                </c:pt>
                <c:pt idx="3">
                  <c:v>JPY</c:v>
                </c:pt>
                <c:pt idx="4">
                  <c:v>UAH</c:v>
                </c:pt>
                <c:pt idx="5">
                  <c:v>USD</c:v>
                </c:pt>
                <c:pt idx="6">
                  <c:v>XDR</c:v>
                </c:pt>
                <c:pt idx="7">
                  <c:v>State guaranteed debt</c:v>
                </c:pt>
                <c:pt idx="8">
                  <c:v>EUR</c:v>
                </c:pt>
                <c:pt idx="9">
                  <c:v>UAH</c:v>
                </c:pt>
                <c:pt idx="10">
                  <c:v>USD</c:v>
                </c:pt>
                <c:pt idx="11">
                  <c:v>XDR</c:v>
                </c:pt>
              </c:strCache>
            </c:strRef>
          </c:cat>
          <c:val>
            <c:numRef>
              <c:f>CUR!$B$25:$B$36</c:f>
              <c:numCache>
                <c:formatCode>#,##0.00</c:formatCode>
                <c:ptCount val="12"/>
                <c:pt idx="0">
                  <c:v>4.8806879612799996</c:v>
                </c:pt>
                <c:pt idx="1">
                  <c:v>67.389546583249995</c:v>
                </c:pt>
                <c:pt idx="2">
                  <c:v>0.21565607128</c:v>
                </c:pt>
                <c:pt idx="3">
                  <c:v>0.91923030677999995</c:v>
                </c:pt>
                <c:pt idx="4">
                  <c:v>41.257145444860001</c:v>
                </c:pt>
                <c:pt idx="5">
                  <c:v>41.510997715839999</c:v>
                </c:pt>
                <c:pt idx="6">
                  <c:v>18.14475524629</c:v>
                </c:pt>
                <c:pt idx="7">
                  <c:v>6.6470214937899996</c:v>
                </c:pt>
                <c:pt idx="8">
                  <c:v>1.60721843917</c:v>
                </c:pt>
                <c:pt idx="9">
                  <c:v>1.71987619382</c:v>
                </c:pt>
                <c:pt idx="10">
                  <c:v>2.5009326879399998</c:v>
                </c:pt>
                <c:pt idx="11">
                  <c:v>0.81899417285999998</c:v>
                </c:pt>
              </c:numCache>
            </c:numRef>
          </c:val>
          <c:extLst>
            <c:ext xmlns:c16="http://schemas.microsoft.com/office/drawing/2014/chart" uri="{C3380CC4-5D6E-409C-BE32-E72D297353CC}">
              <c16:uniqueId val="{00000002-F5E8-4C72-84B9-1BE80B9DB0F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State debt and state guaranteed debt of Ukraine
as of 31.05.2025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76DF-4B00-B33F-41B909F67024}"/>
              </c:ext>
            </c:extLst>
          </c:dPt>
          <c:dPt>
            <c:idx val="1"/>
            <c:bubble3D val="0"/>
            <c:extLst>
              <c:ext xmlns:c16="http://schemas.microsoft.com/office/drawing/2014/chart" uri="{C3380CC4-5D6E-409C-BE32-E72D297353CC}">
                <c16:uniqueId val="{00000001-76DF-4B00-B33F-41B909F67024}"/>
              </c:ext>
            </c:extLst>
          </c:dPt>
          <c:dLbls>
            <c:dLbl>
              <c:idx val="0"/>
              <c:layout>
                <c:manualLayout>
                  <c:x val="1.2647170626016634E-2"/>
                  <c:y val="-1.9159483237184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6DF-4B00-B33F-41B909F67024}"/>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6DF-4B00-B33F-41B909F67024}"/>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DF-4B00-B33F-41B909F67024}"/>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6DF-4B00-B33F-41B909F67024}"/>
                </c:ext>
              </c:extLst>
            </c:dLbl>
            <c:dLbl>
              <c:idx val="5"/>
              <c:layout>
                <c:manualLayout>
                  <c:x val="-5.0972552780583907E-3"/>
                  <c:y val="-0.568541382189703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DF-4B00-B33F-41B909F67024}"/>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6DF-4B00-B33F-41B909F67024}"/>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no data!!! Внутрішня заборгованість, не віднесена до інших категорій</c:v>
                </c:pt>
                <c:pt idx="1">
                  <c:v>Внутрішній борг за випущеними цінними паперами</c:v>
                </c:pt>
                <c:pt idx="2">
                  <c:v>Внутрішній борг перед банківськими та іншими фінансовими установами</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2.2987829999999999E-5</c:v>
                </c:pt>
                <c:pt idx="1">
                  <c:v>44.661107913919999</c:v>
                </c:pt>
                <c:pt idx="2">
                  <c:v>1.82284427483</c:v>
                </c:pt>
                <c:pt idx="3">
                  <c:v>19.044165083999999</c:v>
                </c:pt>
                <c:pt idx="4">
                  <c:v>1.7218753449399999</c:v>
                </c:pt>
                <c:pt idx="5">
                  <c:v>99.834714756539995</c:v>
                </c:pt>
                <c:pt idx="6">
                  <c:v>9.4877451586300001</c:v>
                </c:pt>
                <c:pt idx="7">
                  <c:v>4.3925653026799996</c:v>
                </c:pt>
              </c:numCache>
            </c:numRef>
          </c:val>
          <c:extLst>
            <c:ext xmlns:c16="http://schemas.microsoft.com/office/drawing/2014/chart" uri="{C3380CC4-5D6E-409C-BE32-E72D297353CC}">
              <c16:uniqueId val="{00000007-76DF-4B00-B33F-41B909F6702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31.05.2025</c:v>
            </c:pt>
          </c:strCache>
        </c:strRef>
      </c:tx>
      <c:layout>
        <c:manualLayout>
          <c:xMode val="edge"/>
          <c:yMode val="edge"/>
          <c:x val="0.29752064859524407"/>
          <c:y val="2.03045685279187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99B-4D42-A771-1CD3B3A65AF3}"/>
              </c:ext>
            </c:extLst>
          </c:dPt>
          <c:dPt>
            <c:idx val="1"/>
            <c:bubble3D val="0"/>
            <c:extLst>
              <c:ext xmlns:c16="http://schemas.microsoft.com/office/drawing/2014/chart" uri="{C3380CC4-5D6E-409C-BE32-E72D297353CC}">
                <c16:uniqueId val="{00000001-299B-4D42-A771-1CD3B3A65AF3}"/>
              </c:ext>
            </c:extLst>
          </c:dPt>
          <c:dLbls>
            <c:dLbl>
              <c:idx val="0"/>
              <c:layout>
                <c:manualLayout>
                  <c:x val="1.2647170626016634E-2"/>
                  <c:y val="-1.9159483237184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99B-4D42-A771-1CD3B3A65AF3}"/>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99B-4D42-A771-1CD3B3A65AF3}"/>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99B-4D42-A771-1CD3B3A65AF3}"/>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299B-4D42-A771-1CD3B3A65AF3}"/>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99B-4D42-A771-1CD3B3A65AF3}"/>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99B-4D42-A771-1CD3B3A65AF3}"/>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44.553350311300001</c:v>
                </c:pt>
                <c:pt idx="1">
                  <c:v>3.4234672989999999E-2</c:v>
                </c:pt>
                <c:pt idx="2">
                  <c:v>18.219165084</c:v>
                </c:pt>
                <c:pt idx="3">
                  <c:v>1.54702303689</c:v>
                </c:pt>
                <c:pt idx="4">
                  <c:v>97.054807569800005</c:v>
                </c:pt>
                <c:pt idx="5">
                  <c:v>8.6273683165400001</c:v>
                </c:pt>
                <c:pt idx="6">
                  <c:v>4.2820703380599996</c:v>
                </c:pt>
                <c:pt idx="7">
                  <c:v>6.6470214937900005</c:v>
                </c:pt>
                <c:pt idx="8">
                  <c:v>2.2987829999999999E-5</c:v>
                </c:pt>
                <c:pt idx="9">
                  <c:v>0.10775760262</c:v>
                </c:pt>
                <c:pt idx="10">
                  <c:v>1.78860960184</c:v>
                </c:pt>
                <c:pt idx="11">
                  <c:v>0.82499999999999996</c:v>
                </c:pt>
                <c:pt idx="12">
                  <c:v>0.17485230804999999</c:v>
                </c:pt>
                <c:pt idx="13">
                  <c:v>2.77990718674</c:v>
                </c:pt>
                <c:pt idx="14">
                  <c:v>0.86037684208999998</c:v>
                </c:pt>
                <c:pt idx="15">
                  <c:v>0.11049496462</c:v>
                </c:pt>
              </c:numCache>
            </c:numRef>
          </c:val>
          <c:extLst>
            <c:ext xmlns:c16="http://schemas.microsoft.com/office/drawing/2014/chart" uri="{C3380CC4-5D6E-409C-BE32-E72D297353CC}">
              <c16:uniqueId val="{00000007-299B-4D42-A771-1CD3B3A65AF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31.05.2025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A6B-4E6C-A418-F41B99DF962E}"/>
              </c:ext>
            </c:extLst>
          </c:dPt>
          <c:dPt>
            <c:idx val="1"/>
            <c:bubble3D val="0"/>
            <c:extLst>
              <c:ext xmlns:c16="http://schemas.microsoft.com/office/drawing/2014/chart" uri="{C3380CC4-5D6E-409C-BE32-E72D297353CC}">
                <c16:uniqueId val="{00000001-4A6B-4E6C-A418-F41B99DF962E}"/>
              </c:ext>
            </c:extLst>
          </c:dPt>
          <c:dLbls>
            <c:dLbl>
              <c:idx val="0"/>
              <c:layout>
                <c:manualLayout>
                  <c:x val="1.2647170626016634E-2"/>
                  <c:y val="-1.91594832371842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A6B-4E6C-A418-F41B99DF962E}"/>
                </c:ext>
              </c:extLst>
            </c:dLbl>
            <c:dLbl>
              <c:idx val="2"/>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A6B-4E6C-A418-F41B99DF962E}"/>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A6B-4E6C-A418-F41B99DF962E}"/>
                </c:ext>
              </c:extLst>
            </c:dLbl>
            <c:dLbl>
              <c:idx val="4"/>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6B-4E6C-A418-F41B99DF962E}"/>
                </c:ext>
              </c:extLst>
            </c:dLbl>
            <c:dLbl>
              <c:idx val="5"/>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A6B-4E6C-A418-F41B99DF962E}"/>
                </c:ext>
              </c:extLst>
            </c:dLbl>
            <c:dLbl>
              <c:idx val="6"/>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A6B-4E6C-A418-F41B99DF962E}"/>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44.553350311300001</c:v>
                </c:pt>
                <c:pt idx="1">
                  <c:v>3.4234672989999999E-2</c:v>
                </c:pt>
                <c:pt idx="2">
                  <c:v>18.219165084</c:v>
                </c:pt>
                <c:pt idx="3">
                  <c:v>1.54702303689</c:v>
                </c:pt>
                <c:pt idx="4">
                  <c:v>97.054807569800005</c:v>
                </c:pt>
                <c:pt idx="5">
                  <c:v>8.6273683165400001</c:v>
                </c:pt>
                <c:pt idx="6">
                  <c:v>4.2820703380599996</c:v>
                </c:pt>
                <c:pt idx="7">
                  <c:v>6.6470214937900005</c:v>
                </c:pt>
                <c:pt idx="8">
                  <c:v>2.2987829999999999E-5</c:v>
                </c:pt>
                <c:pt idx="9">
                  <c:v>0.10775760262</c:v>
                </c:pt>
                <c:pt idx="10">
                  <c:v>1.78860960184</c:v>
                </c:pt>
                <c:pt idx="11">
                  <c:v>0.82499999999999996</c:v>
                </c:pt>
                <c:pt idx="12">
                  <c:v>0.17485230804999999</c:v>
                </c:pt>
                <c:pt idx="13">
                  <c:v>2.77990718674</c:v>
                </c:pt>
                <c:pt idx="14">
                  <c:v>0.86037684208999998</c:v>
                </c:pt>
                <c:pt idx="15">
                  <c:v>0.11049496462</c:v>
                </c:pt>
              </c:numCache>
            </c:numRef>
          </c:val>
          <c:extLst>
            <c:ext xmlns:c16="http://schemas.microsoft.com/office/drawing/2014/chart" uri="{C3380CC4-5D6E-409C-BE32-E72D297353CC}">
              <c16:uniqueId val="{00000007-4A6B-4E6C-A418-F41B99DF962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State debt and state guaranteed debt of Ukraine for the last 5 years (bn USD)</c:v>
            </c:pt>
          </c:strCache>
        </c:strRef>
      </c:tx>
      <c:layout>
        <c:manualLayout>
          <c:xMode val="edge"/>
          <c:yMode val="edge"/>
          <c:x val="0.13421837628658195"/>
          <c:y val="3.0748380995456508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Domestic Debt</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YT_ALL!$B$11:$G$11</c:f>
              <c:numCache>
                <c:formatCode>dd\.mm\.yyyy;@</c:formatCode>
                <c:ptCount val="6"/>
                <c:pt idx="0">
                  <c:v>44196</c:v>
                </c:pt>
                <c:pt idx="1">
                  <c:v>44561</c:v>
                </c:pt>
                <c:pt idx="2">
                  <c:v>44926</c:v>
                </c:pt>
                <c:pt idx="3">
                  <c:v>45291</c:v>
                </c:pt>
                <c:pt idx="4">
                  <c:v>45657</c:v>
                </c:pt>
                <c:pt idx="5">
                  <c:v>45808</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46.483975176580003</c:v>
                </c:pt>
              </c:numCache>
            </c:numRef>
          </c:val>
          <c:extLst>
            <c:ext xmlns:c16="http://schemas.microsoft.com/office/drawing/2014/chart" uri="{C3380CC4-5D6E-409C-BE32-E72D297353CC}">
              <c16:uniqueId val="{00000000-19CB-437E-BDC6-145CF5FAFAF1}"/>
            </c:ext>
          </c:extLst>
        </c:ser>
        <c:ser>
          <c:idx val="1"/>
          <c:order val="1"/>
          <c:tx>
            <c:strRef>
              <c:f>YT_ALL!$A$14</c:f>
              <c:strCache>
                <c:ptCount val="1"/>
                <c:pt idx="0">
                  <c:v>External Debt</c:v>
                </c:pt>
              </c:strCache>
            </c:strRef>
          </c:tx>
          <c:spPr>
            <a:solidFill>
              <a:srgbClr val="993366"/>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YT_ALL!$B$11:$G$11</c:f>
              <c:numCache>
                <c:formatCode>dd\.mm\.yyyy;@</c:formatCode>
                <c:ptCount val="6"/>
                <c:pt idx="0">
                  <c:v>44196</c:v>
                </c:pt>
                <c:pt idx="1">
                  <c:v>44561</c:v>
                </c:pt>
                <c:pt idx="2">
                  <c:v>44926</c:v>
                </c:pt>
                <c:pt idx="3">
                  <c:v>45291</c:v>
                </c:pt>
                <c:pt idx="4">
                  <c:v>45657</c:v>
                </c:pt>
                <c:pt idx="5">
                  <c:v>45808</c:v>
                </c:pt>
              </c:numCache>
            </c:numRef>
          </c:cat>
          <c:val>
            <c:numRef>
              <c:f>YT_ALL!$B$14:$G$14</c:f>
              <c:numCache>
                <c:formatCode>#,##0.00</c:formatCode>
                <c:ptCount val="6"/>
                <c:pt idx="0">
                  <c:v>53.720812597209999</c:v>
                </c:pt>
                <c:pt idx="1">
                  <c:v>57.205466601799998</c:v>
                </c:pt>
                <c:pt idx="2">
                  <c:v>71.473331067700002</c:v>
                </c:pt>
                <c:pt idx="3">
                  <c:v>101.70866387616</c:v>
                </c:pt>
                <c:pt idx="4">
                  <c:v>120.09078008226</c:v>
                </c:pt>
                <c:pt idx="5">
                  <c:v>134.48106564679</c:v>
                </c:pt>
              </c:numCache>
            </c:numRef>
          </c:val>
          <c:extLst>
            <c:ext xmlns:c16="http://schemas.microsoft.com/office/drawing/2014/chart" uri="{C3380CC4-5D6E-409C-BE32-E72D297353CC}">
              <c16:uniqueId val="{00000001-19CB-437E-BDC6-145CF5FAFAF1}"/>
            </c:ext>
          </c:extLst>
        </c:ser>
        <c:dLbls>
          <c:showLegendKey val="0"/>
          <c:showVal val="1"/>
          <c:showCatName val="0"/>
          <c:showSerName val="0"/>
          <c:showPercent val="0"/>
          <c:showBubbleSize val="0"/>
        </c:dLbls>
        <c:gapWidth val="150"/>
        <c:shape val="box"/>
        <c:axId val="109175552"/>
        <c:axId val="109177088"/>
        <c:axId val="0"/>
      </c:bar3DChart>
      <c:dateAx>
        <c:axId val="10917555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77088"/>
        <c:crosses val="autoZero"/>
        <c:auto val="1"/>
        <c:lblOffset val="100"/>
        <c:baseTimeUnit val="years"/>
        <c:majorUnit val="1"/>
        <c:majorTimeUnit val="years"/>
        <c:minorUnit val="1"/>
        <c:minorTimeUnit val="years"/>
      </c:dateAx>
      <c:valAx>
        <c:axId val="1091770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75552"/>
        <c:crosses val="autoZero"/>
        <c:crossBetween val="between"/>
      </c:valAx>
      <c:spPr>
        <a:noFill/>
        <a:ln w="25400">
          <a:noFill/>
        </a:ln>
      </c:spPr>
    </c:plotArea>
    <c:legend>
      <c:legendPos val="r"/>
      <c:layout>
        <c:manualLayout>
          <c:xMode val="edge"/>
          <c:yMode val="edge"/>
          <c:x val="0.7944214729105088"/>
          <c:y val="0.13197969543147209"/>
          <c:w val="0.11983475695320922"/>
          <c:h val="7.275803722504228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State debt and state guaranteed debt of Ukraine for the last 5 years (bn UAH)</c:v>
            </c:pt>
          </c:strCache>
        </c:strRef>
      </c:tx>
      <c:layout>
        <c:manualLayout>
          <c:xMode val="edge"/>
          <c:yMode val="edge"/>
          <c:x val="0.13993313805057647"/>
          <c:y val="2.2393289611644496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Domestic Debt</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YT_ALL!$B$5:$G$5</c:f>
              <c:numCache>
                <c:formatCode>dd\.mm\.yyyy;@</c:formatCode>
                <c:ptCount val="6"/>
                <c:pt idx="0">
                  <c:v>44196</c:v>
                </c:pt>
                <c:pt idx="1">
                  <c:v>44561</c:v>
                </c:pt>
                <c:pt idx="2">
                  <c:v>44926</c:v>
                </c:pt>
                <c:pt idx="3">
                  <c:v>45291</c:v>
                </c:pt>
                <c:pt idx="4">
                  <c:v>45657</c:v>
                </c:pt>
                <c:pt idx="5">
                  <c:v>45808</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1930.40976312934</c:v>
                </c:pt>
              </c:numCache>
            </c:numRef>
          </c:val>
          <c:extLst>
            <c:ext xmlns:c16="http://schemas.microsoft.com/office/drawing/2014/chart" uri="{C3380CC4-5D6E-409C-BE32-E72D297353CC}">
              <c16:uniqueId val="{00000000-6B3A-4E4F-96FB-BE1FFD02D854}"/>
            </c:ext>
          </c:extLst>
        </c:ser>
        <c:ser>
          <c:idx val="1"/>
          <c:order val="1"/>
          <c:tx>
            <c:strRef>
              <c:f>YT_ALL!$A$8</c:f>
              <c:strCache>
                <c:ptCount val="1"/>
                <c:pt idx="0">
                  <c:v>External Debt</c:v>
                </c:pt>
              </c:strCache>
            </c:strRef>
          </c:tx>
          <c:spPr>
            <a:solidFill>
              <a:srgbClr val="993366"/>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YT_ALL!$B$5:$G$5</c:f>
              <c:numCache>
                <c:formatCode>dd\.mm\.yyyy;@</c:formatCode>
                <c:ptCount val="6"/>
                <c:pt idx="0">
                  <c:v>44196</c:v>
                </c:pt>
                <c:pt idx="1">
                  <c:v>44561</c:v>
                </c:pt>
                <c:pt idx="2">
                  <c:v>44926</c:v>
                </c:pt>
                <c:pt idx="3">
                  <c:v>45291</c:v>
                </c:pt>
                <c:pt idx="4">
                  <c:v>45657</c:v>
                </c:pt>
                <c:pt idx="5">
                  <c:v>45808</c:v>
                </c:pt>
              </c:numCache>
            </c:numRef>
          </c:cat>
          <c:val>
            <c:numRef>
              <c:f>YT_ALL!$B$8:$G$8</c:f>
              <c:numCache>
                <c:formatCode>#,##0.00</c:formatCode>
                <c:ptCount val="6"/>
                <c:pt idx="0">
                  <c:v>1518.9344878609099</c:v>
                </c:pt>
                <c:pt idx="1">
                  <c:v>1560.4621590567101</c:v>
                </c:pt>
                <c:pt idx="2">
                  <c:v>2613.6796544812701</c:v>
                </c:pt>
                <c:pt idx="3">
                  <c:v>3863.13915481087</c:v>
                </c:pt>
                <c:pt idx="4">
                  <c:v>5048.4963038821497</c:v>
                </c:pt>
                <c:pt idx="5">
                  <c:v>5584.7969347155804</c:v>
                </c:pt>
              </c:numCache>
            </c:numRef>
          </c:val>
          <c:extLst>
            <c:ext xmlns:c16="http://schemas.microsoft.com/office/drawing/2014/chart" uri="{C3380CC4-5D6E-409C-BE32-E72D297353CC}">
              <c16:uniqueId val="{00000001-6B3A-4E4F-96FB-BE1FFD02D854}"/>
            </c:ext>
          </c:extLst>
        </c:ser>
        <c:dLbls>
          <c:showLegendKey val="0"/>
          <c:showVal val="1"/>
          <c:showCatName val="0"/>
          <c:showSerName val="0"/>
          <c:showPercent val="0"/>
          <c:showBubbleSize val="0"/>
        </c:dLbls>
        <c:gapWidth val="150"/>
        <c:shape val="box"/>
        <c:axId val="109101440"/>
        <c:axId val="109102976"/>
        <c:axId val="0"/>
      </c:bar3DChart>
      <c:dateAx>
        <c:axId val="10910144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02976"/>
        <c:crosses val="autoZero"/>
        <c:auto val="1"/>
        <c:lblOffset val="100"/>
        <c:baseTimeUnit val="years"/>
        <c:majorUnit val="1"/>
        <c:majorTimeUnit val="years"/>
        <c:minorUnit val="1"/>
        <c:minorTimeUnit val="years"/>
      </c:dateAx>
      <c:valAx>
        <c:axId val="1091029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101440"/>
        <c:crosses val="autoZero"/>
        <c:crossBetween val="between"/>
      </c:valAx>
      <c:spPr>
        <a:noFill/>
        <a:ln w="25400">
          <a:noFill/>
        </a:ln>
      </c:spPr>
    </c:plotArea>
    <c:legend>
      <c:legendPos val="r"/>
      <c:layout>
        <c:manualLayout>
          <c:xMode val="edge"/>
          <c:yMode val="edge"/>
          <c:x val="0.7944214729105088"/>
          <c:y val="0.13197969543147209"/>
          <c:w val="0.11983475695320922"/>
          <c:h val="7.275803722504228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State debt dynamics over the past 5 years
(percentage structure)</c:v>
            </c:pt>
          </c:strCache>
        </c:strRef>
      </c:tx>
      <c:layout>
        <c:manualLayout>
          <c:xMode val="edge"/>
          <c:yMode val="edge"/>
          <c:x val="0.30785127040092064"/>
          <c:y val="2.03045685279187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Domestic Debt</c:v>
                </c:pt>
              </c:strCache>
            </c:strRef>
          </c:tx>
          <c:spPr>
            <a:solidFill>
              <a:srgbClr val="9999FF"/>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YT_ALL!$B$17:$G$17</c:f>
              <c:numCache>
                <c:formatCode>dd\.mm\.yyyy;@</c:formatCode>
                <c:ptCount val="6"/>
                <c:pt idx="0">
                  <c:v>44196</c:v>
                </c:pt>
                <c:pt idx="1">
                  <c:v>44561</c:v>
                </c:pt>
                <c:pt idx="2">
                  <c:v>44926</c:v>
                </c:pt>
                <c:pt idx="3">
                  <c:v>45291</c:v>
                </c:pt>
                <c:pt idx="4">
                  <c:v>45657</c:v>
                </c:pt>
                <c:pt idx="5">
                  <c:v>45808</c:v>
                </c:pt>
              </c:numCache>
            </c:numRef>
          </c:cat>
          <c:val>
            <c:numRef>
              <c:f>YT_ALL!$B$19:$G$19</c:f>
              <c:numCache>
                <c:formatCode>0.00%</c:formatCode>
                <c:ptCount val="6"/>
                <c:pt idx="0">
                  <c:v>0.404779</c:v>
                </c:pt>
                <c:pt idx="1">
                  <c:v>0.41600799999999999</c:v>
                </c:pt>
                <c:pt idx="2">
                  <c:v>0.35869600000000001</c:v>
                </c:pt>
                <c:pt idx="3">
                  <c:v>0.30010999999999999</c:v>
                </c:pt>
                <c:pt idx="4">
                  <c:v>0.27682200000000001</c:v>
                </c:pt>
                <c:pt idx="5">
                  <c:v>0.25686700000000001</c:v>
                </c:pt>
              </c:numCache>
            </c:numRef>
          </c:val>
          <c:extLst>
            <c:ext xmlns:c16="http://schemas.microsoft.com/office/drawing/2014/chart" uri="{C3380CC4-5D6E-409C-BE32-E72D297353CC}">
              <c16:uniqueId val="{00000000-21F2-4458-8A41-6685D1D0CC2D}"/>
            </c:ext>
          </c:extLst>
        </c:ser>
        <c:ser>
          <c:idx val="1"/>
          <c:order val="1"/>
          <c:tx>
            <c:strRef>
              <c:f>YT_ALL!$A$20</c:f>
              <c:strCache>
                <c:ptCount val="1"/>
                <c:pt idx="0">
                  <c:v>External Debt</c:v>
                </c:pt>
              </c:strCache>
            </c:strRef>
          </c:tx>
          <c:spPr>
            <a:solidFill>
              <a:srgbClr val="993366"/>
            </a:solidFill>
            <a:ln w="12700">
              <a:solidFill>
                <a:srgbClr val="000000"/>
              </a:solidFill>
              <a:prstDash val="solid"/>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YT_ALL!$B$17:$G$17</c:f>
              <c:numCache>
                <c:formatCode>dd\.mm\.yyyy;@</c:formatCode>
                <c:ptCount val="6"/>
                <c:pt idx="0">
                  <c:v>44196</c:v>
                </c:pt>
                <c:pt idx="1">
                  <c:v>44561</c:v>
                </c:pt>
                <c:pt idx="2">
                  <c:v>44926</c:v>
                </c:pt>
                <c:pt idx="3">
                  <c:v>45291</c:v>
                </c:pt>
                <c:pt idx="4">
                  <c:v>45657</c:v>
                </c:pt>
                <c:pt idx="5">
                  <c:v>45808</c:v>
                </c:pt>
              </c:numCache>
            </c:numRef>
          </c:cat>
          <c:val>
            <c:numRef>
              <c:f>YT_ALL!$B$20:$G$20</c:f>
              <c:numCache>
                <c:formatCode>0.00%</c:formatCode>
                <c:ptCount val="6"/>
                <c:pt idx="0">
                  <c:v>0.595221</c:v>
                </c:pt>
                <c:pt idx="1">
                  <c:v>0.58399199999999996</c:v>
                </c:pt>
                <c:pt idx="2">
                  <c:v>0.64130399999999999</c:v>
                </c:pt>
                <c:pt idx="3">
                  <c:v>0.69989000000000001</c:v>
                </c:pt>
                <c:pt idx="4">
                  <c:v>0.72317799999999999</c:v>
                </c:pt>
                <c:pt idx="5">
                  <c:v>0.74313300000000004</c:v>
                </c:pt>
              </c:numCache>
            </c:numRef>
          </c:val>
          <c:extLst>
            <c:ext xmlns:c16="http://schemas.microsoft.com/office/drawing/2014/chart" uri="{C3380CC4-5D6E-409C-BE32-E72D297353CC}">
              <c16:uniqueId val="{00000001-21F2-4458-8A41-6685D1D0CC2D}"/>
            </c:ext>
          </c:extLst>
        </c:ser>
        <c:dLbls>
          <c:showLegendKey val="0"/>
          <c:showVal val="1"/>
          <c:showCatName val="0"/>
          <c:showSerName val="0"/>
          <c:showPercent val="0"/>
          <c:showBubbleSize val="0"/>
        </c:dLbls>
        <c:gapWidth val="150"/>
        <c:shape val="box"/>
        <c:axId val="109305856"/>
        <c:axId val="109307392"/>
        <c:axId val="0"/>
      </c:bar3DChart>
      <c:dateAx>
        <c:axId val="109305856"/>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307392"/>
        <c:crosses val="autoZero"/>
        <c:auto val="1"/>
        <c:lblOffset val="100"/>
        <c:baseTimeUnit val="years"/>
        <c:majorUnit val="1"/>
        <c:majorTimeUnit val="years"/>
        <c:minorUnit val="1"/>
        <c:minorTimeUnit val="years"/>
      </c:dateAx>
      <c:valAx>
        <c:axId val="109307392"/>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9305856"/>
        <c:crosses val="autoZero"/>
        <c:crossBetween val="between"/>
      </c:valAx>
      <c:spPr>
        <a:noFill/>
        <a:ln w="25400">
          <a:noFill/>
        </a:ln>
      </c:spPr>
    </c:plotArea>
    <c:legend>
      <c:legendPos val="r"/>
      <c:layout>
        <c:manualLayout>
          <c:xMode val="edge"/>
          <c:yMode val="edge"/>
          <c:x val="0.82128095932165668"/>
          <c:y val="8.9678688641077212E-2"/>
          <c:w val="0.11983475695320922"/>
          <c:h val="7.275803722504230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State debt and state guaranteed debt of Ukraine for the last 5 years
(bn UAH)</c:v>
            </c:pt>
          </c:strCache>
        </c:strRef>
      </c:tx>
      <c:layout>
        <c:manualLayout>
          <c:xMode val="edge"/>
          <c:yMode val="edge"/>
          <c:x val="0.22605363984674329"/>
          <c:y val="1.94029850746268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YTM_ALL!$B$5:$G$5</c:f>
              <c:numCache>
                <c:formatCode>dd\.mm\.yyyy;@</c:formatCode>
                <c:ptCount val="6"/>
                <c:pt idx="0">
                  <c:v>44196</c:v>
                </c:pt>
                <c:pt idx="1">
                  <c:v>44561</c:v>
                </c:pt>
                <c:pt idx="2">
                  <c:v>44926</c:v>
                </c:pt>
                <c:pt idx="3">
                  <c:v>45291</c:v>
                </c:pt>
                <c:pt idx="4">
                  <c:v>45657</c:v>
                </c:pt>
                <c:pt idx="5">
                  <c:v>45808</c:v>
                </c:pt>
              </c:numCache>
            </c:numRef>
          </c:cat>
          <c:val>
            <c:numRef>
              <c:f>YTM_ALL!$B$6:$G$6</c:f>
              <c:numCache>
                <c:formatCode>#\ ##0.00;\-#\ ##0.00;</c:formatCode>
                <c:ptCount val="6"/>
                <c:pt idx="0">
                  <c:v>2551.8817252042099</c:v>
                </c:pt>
                <c:pt idx="1">
                  <c:v>2672.0600203157701</c:v>
                </c:pt>
                <c:pt idx="2">
                  <c:v>4075.5678381492698</c:v>
                </c:pt>
                <c:pt idx="3">
                  <c:v>5519.6354586101497</c:v>
                </c:pt>
                <c:pt idx="4">
                  <c:v>6980.98588524559</c:v>
                </c:pt>
                <c:pt idx="5">
                  <c:v>7515.2066978449202</c:v>
                </c:pt>
              </c:numCache>
            </c:numRef>
          </c:val>
          <c:extLst>
            <c:ext xmlns:c16="http://schemas.microsoft.com/office/drawing/2014/chart" uri="{C3380CC4-5D6E-409C-BE32-E72D297353CC}">
              <c16:uniqueId val="{00000006-E318-4BAB-AF3C-69F01AFA7A79}"/>
            </c:ext>
          </c:extLst>
        </c:ser>
        <c:ser>
          <c:idx val="1"/>
          <c:order val="1"/>
          <c:tx>
            <c:strRef>
              <c:f>YTM_ALL!$A$7</c:f>
              <c:strCache>
                <c:ptCount val="1"/>
                <c:pt idx="0">
                  <c:v>Domestic Debt</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YTM_ALL!$B$5:$G$5</c:f>
              <c:numCache>
                <c:formatCode>dd\.mm\.yyyy;@</c:formatCode>
                <c:ptCount val="6"/>
                <c:pt idx="0">
                  <c:v>44196</c:v>
                </c:pt>
                <c:pt idx="1">
                  <c:v>44561</c:v>
                </c:pt>
                <c:pt idx="2">
                  <c:v>44926</c:v>
                </c:pt>
                <c:pt idx="3">
                  <c:v>45291</c:v>
                </c:pt>
                <c:pt idx="4">
                  <c:v>45657</c:v>
                </c:pt>
                <c:pt idx="5">
                  <c:v>45808</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1930.40976312934</c:v>
                </c:pt>
              </c:numCache>
            </c:numRef>
          </c:val>
          <c:extLst>
            <c:ext xmlns:c16="http://schemas.microsoft.com/office/drawing/2014/chart" uri="{C3380CC4-5D6E-409C-BE32-E72D297353CC}">
              <c16:uniqueId val="{0000000D-E318-4BAB-AF3C-69F01AFA7A79}"/>
            </c:ext>
          </c:extLst>
        </c:ser>
        <c:ser>
          <c:idx val="0"/>
          <c:order val="2"/>
          <c:tx>
            <c:strRef>
              <c:f>YTM_ALL!$A$8</c:f>
              <c:strCache>
                <c:ptCount val="1"/>
                <c:pt idx="0">
                  <c:v>External Debt</c:v>
                </c:pt>
              </c:strCache>
            </c:strRef>
          </c:tx>
          <c:spPr>
            <a:solidFill>
              <a:srgbClr val="CCFFCC"/>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YTM_ALL!$B$5:$G$5</c:f>
              <c:numCache>
                <c:formatCode>dd\.mm\.yyyy;@</c:formatCode>
                <c:ptCount val="6"/>
                <c:pt idx="0">
                  <c:v>44196</c:v>
                </c:pt>
                <c:pt idx="1">
                  <c:v>44561</c:v>
                </c:pt>
                <c:pt idx="2">
                  <c:v>44926</c:v>
                </c:pt>
                <c:pt idx="3">
                  <c:v>45291</c:v>
                </c:pt>
                <c:pt idx="4">
                  <c:v>45657</c:v>
                </c:pt>
                <c:pt idx="5">
                  <c:v>45808</c:v>
                </c:pt>
              </c:numCache>
            </c:numRef>
          </c:cat>
          <c:val>
            <c:numRef>
              <c:f>YTM_ALL!$B$8:$G$8</c:f>
              <c:numCache>
                <c:formatCode>#,##0.00</c:formatCode>
                <c:ptCount val="6"/>
                <c:pt idx="0">
                  <c:v>1518.9344878609099</c:v>
                </c:pt>
                <c:pt idx="1">
                  <c:v>1560.4621590567101</c:v>
                </c:pt>
                <c:pt idx="2">
                  <c:v>2613.6796544812701</c:v>
                </c:pt>
                <c:pt idx="3">
                  <c:v>3863.13915481087</c:v>
                </c:pt>
                <c:pt idx="4">
                  <c:v>5048.4963038821497</c:v>
                </c:pt>
                <c:pt idx="5">
                  <c:v>5584.7969347155804</c:v>
                </c:pt>
              </c:numCache>
            </c:numRef>
          </c:val>
          <c:extLst>
            <c:ext xmlns:c16="http://schemas.microsoft.com/office/drawing/2014/chart" uri="{C3380CC4-5D6E-409C-BE32-E72D297353CC}">
              <c16:uniqueId val="{00000014-E318-4BAB-AF3C-69F01AFA7A79}"/>
            </c:ext>
          </c:extLst>
        </c:ser>
        <c:dLbls>
          <c:showLegendKey val="0"/>
          <c:showVal val="1"/>
          <c:showCatName val="0"/>
          <c:showSerName val="0"/>
          <c:showPercent val="0"/>
          <c:showBubbleSize val="0"/>
        </c:dLbls>
        <c:gapWidth val="150"/>
        <c:shape val="box"/>
        <c:axId val="108886272"/>
        <c:axId val="108904448"/>
        <c:axId val="0"/>
      </c:bar3DChart>
      <c:dateAx>
        <c:axId val="1088862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904448"/>
        <c:crosses val="autoZero"/>
        <c:auto val="1"/>
        <c:lblOffset val="100"/>
        <c:baseTimeUnit val="years"/>
        <c:majorUnit val="1"/>
        <c:majorTimeUnit val="years"/>
        <c:minorUnit val="1"/>
        <c:minorTimeUnit val="years"/>
      </c:dateAx>
      <c:valAx>
        <c:axId val="108904448"/>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886272"/>
        <c:crosses val="autoZero"/>
        <c:crossBetween val="between"/>
      </c:valAx>
      <c:spPr>
        <a:noFill/>
        <a:ln w="25400">
          <a:noFill/>
        </a:ln>
      </c:spPr>
    </c:plotArea>
    <c:legend>
      <c:legendPos val="r"/>
      <c:layout>
        <c:manualLayout>
          <c:xMode val="edge"/>
          <c:yMode val="edge"/>
          <c:x val="0.12496667851654063"/>
          <c:y val="0.10399377316791178"/>
          <c:w val="0.1954022988505747"/>
          <c:h val="0.1611940298507462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State debt and state guaranteed debt of Ukraine for the last 5 years
(bn USD)</c:v>
            </c:pt>
          </c:strCache>
        </c:strRef>
      </c:tx>
      <c:layout>
        <c:manualLayout>
          <c:xMode val="edge"/>
          <c:yMode val="edge"/>
          <c:x val="0.22792022792022792"/>
          <c:y val="1.928783382789317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YTM_ALL!$B$11:$G$11</c:f>
              <c:numCache>
                <c:formatCode>dd\.mm\.yyyy;@</c:formatCode>
                <c:ptCount val="6"/>
                <c:pt idx="0">
                  <c:v>44196</c:v>
                </c:pt>
                <c:pt idx="1">
                  <c:v>44561</c:v>
                </c:pt>
                <c:pt idx="2">
                  <c:v>44926</c:v>
                </c:pt>
                <c:pt idx="3">
                  <c:v>45291</c:v>
                </c:pt>
                <c:pt idx="4">
                  <c:v>45657</c:v>
                </c:pt>
                <c:pt idx="5">
                  <c:v>45808</c:v>
                </c:pt>
              </c:numCache>
            </c:numRef>
          </c:cat>
          <c:val>
            <c:numRef>
              <c:f>YTM_ALL!$B$12:$G$12</c:f>
              <c:numCache>
                <c:formatCode>#\ ##0.00;\-#\ ##0.00;</c:formatCode>
                <c:ptCount val="6"/>
                <c:pt idx="0">
                  <c:v>90.253504035259994</c:v>
                </c:pt>
                <c:pt idx="1">
                  <c:v>97.955877598960001</c:v>
                </c:pt>
                <c:pt idx="2">
                  <c:v>111.44992803011999</c:v>
                </c:pt>
                <c:pt idx="3">
                  <c:v>145.32087120896</c:v>
                </c:pt>
                <c:pt idx="4">
                  <c:v>166.05975130834</c:v>
                </c:pt>
                <c:pt idx="5">
                  <c:v>180.96504082337</c:v>
                </c:pt>
              </c:numCache>
            </c:numRef>
          </c:val>
          <c:extLst>
            <c:ext xmlns:c16="http://schemas.microsoft.com/office/drawing/2014/chart" uri="{C3380CC4-5D6E-409C-BE32-E72D297353CC}">
              <c16:uniqueId val="{00000006-AE8D-4AD5-AB06-89A87E105B63}"/>
            </c:ext>
          </c:extLst>
        </c:ser>
        <c:ser>
          <c:idx val="1"/>
          <c:order val="1"/>
          <c:tx>
            <c:strRef>
              <c:f>YTM_ALL!$A$13</c:f>
              <c:strCache>
                <c:ptCount val="1"/>
                <c:pt idx="0">
                  <c:v>Domestic Debt</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YTM_ALL!$B$11:$G$11</c:f>
              <c:numCache>
                <c:formatCode>dd\.mm\.yyyy;@</c:formatCode>
                <c:ptCount val="6"/>
                <c:pt idx="0">
                  <c:v>44196</c:v>
                </c:pt>
                <c:pt idx="1">
                  <c:v>44561</c:v>
                </c:pt>
                <c:pt idx="2">
                  <c:v>44926</c:v>
                </c:pt>
                <c:pt idx="3">
                  <c:v>45291</c:v>
                </c:pt>
                <c:pt idx="4">
                  <c:v>45657</c:v>
                </c:pt>
                <c:pt idx="5">
                  <c:v>45808</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46.483975176580003</c:v>
                </c:pt>
              </c:numCache>
            </c:numRef>
          </c:val>
          <c:extLst>
            <c:ext xmlns:c16="http://schemas.microsoft.com/office/drawing/2014/chart" uri="{C3380CC4-5D6E-409C-BE32-E72D297353CC}">
              <c16:uniqueId val="{0000000D-AE8D-4AD5-AB06-89A87E105B63}"/>
            </c:ext>
          </c:extLst>
        </c:ser>
        <c:ser>
          <c:idx val="0"/>
          <c:order val="2"/>
          <c:tx>
            <c:strRef>
              <c:f>YTM_ALL!$A$14</c:f>
              <c:strCache>
                <c:ptCount val="1"/>
                <c:pt idx="0">
                  <c:v>External Debt</c:v>
                </c:pt>
              </c:strCache>
            </c:strRef>
          </c:tx>
          <c:spPr>
            <a:solidFill>
              <a:srgbClr val="9999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YTM_ALL!$B$11:$G$11</c:f>
              <c:numCache>
                <c:formatCode>dd\.mm\.yyyy;@</c:formatCode>
                <c:ptCount val="6"/>
                <c:pt idx="0">
                  <c:v>44196</c:v>
                </c:pt>
                <c:pt idx="1">
                  <c:v>44561</c:v>
                </c:pt>
                <c:pt idx="2">
                  <c:v>44926</c:v>
                </c:pt>
                <c:pt idx="3">
                  <c:v>45291</c:v>
                </c:pt>
                <c:pt idx="4">
                  <c:v>45657</c:v>
                </c:pt>
                <c:pt idx="5">
                  <c:v>45808</c:v>
                </c:pt>
              </c:numCache>
            </c:numRef>
          </c:cat>
          <c:val>
            <c:numRef>
              <c:f>YTM_ALL!$B$14:$G$14</c:f>
              <c:numCache>
                <c:formatCode>#,##0.00</c:formatCode>
                <c:ptCount val="6"/>
                <c:pt idx="0">
                  <c:v>53.720812597209999</c:v>
                </c:pt>
                <c:pt idx="1">
                  <c:v>57.205466601799998</c:v>
                </c:pt>
                <c:pt idx="2">
                  <c:v>71.473331067700002</c:v>
                </c:pt>
                <c:pt idx="3">
                  <c:v>101.70866387616</c:v>
                </c:pt>
                <c:pt idx="4">
                  <c:v>120.09078008226</c:v>
                </c:pt>
                <c:pt idx="5">
                  <c:v>134.48106564679</c:v>
                </c:pt>
              </c:numCache>
            </c:numRef>
          </c:val>
          <c:extLst>
            <c:ext xmlns:c16="http://schemas.microsoft.com/office/drawing/2014/chart" uri="{C3380CC4-5D6E-409C-BE32-E72D297353CC}">
              <c16:uniqueId val="{0000000E-AE8D-4AD5-AB06-89A87E105B63}"/>
            </c:ext>
          </c:extLst>
        </c:ser>
        <c:dLbls>
          <c:showLegendKey val="0"/>
          <c:showVal val="1"/>
          <c:showCatName val="0"/>
          <c:showSerName val="0"/>
          <c:showPercent val="0"/>
          <c:showBubbleSize val="0"/>
        </c:dLbls>
        <c:gapWidth val="150"/>
        <c:shape val="box"/>
        <c:axId val="109555072"/>
        <c:axId val="109565056"/>
        <c:axId val="0"/>
      </c:bar3DChart>
      <c:dateAx>
        <c:axId val="1095550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65056"/>
        <c:crosses val="autoZero"/>
        <c:auto val="1"/>
        <c:lblOffset val="100"/>
        <c:baseTimeUnit val="years"/>
        <c:majorUnit val="1"/>
        <c:majorTimeUnit val="years"/>
        <c:minorUnit val="1"/>
        <c:minorTimeUnit val="years"/>
      </c:dateAx>
      <c:valAx>
        <c:axId val="109565056"/>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55072"/>
        <c:crosses val="autoZero"/>
        <c:crossBetween val="between"/>
      </c:valAx>
      <c:spPr>
        <a:noFill/>
        <a:ln w="25400">
          <a:noFill/>
        </a:ln>
      </c:spPr>
    </c:plotArea>
    <c:legend>
      <c:legendPos val="r"/>
      <c:layout>
        <c:manualLayout>
          <c:xMode val="edge"/>
          <c:yMode val="edge"/>
          <c:x val="0.75593542260208924"/>
          <c:y val="5.637982195845697E-2"/>
          <c:w val="0.20892687559354228"/>
          <c:h val="0.154302670623145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State debt and state guaranteed debt of Ukraine for the current year (bn USD)</c:v>
            </c:pt>
          </c:strCache>
        </c:strRef>
      </c:tx>
      <c:layout>
        <c:manualLayout>
          <c:xMode val="edge"/>
          <c:yMode val="edge"/>
          <c:x val="0.21280991892559448"/>
          <c:y val="2.030456852791878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State Debt</c:v>
                </c:pt>
              </c:strCache>
            </c:strRef>
          </c:tx>
          <c:spPr>
            <a:solidFill>
              <a:srgbClr val="993366"/>
            </a:solidFill>
            <a:ln w="12700">
              <a:solidFill>
                <a:srgbClr val="000000"/>
              </a:solidFill>
              <a:prstDash val="solid"/>
            </a:ln>
          </c:spPr>
          <c:invertIfNegative val="0"/>
          <c:cat>
            <c:numRef>
              <c:f>MK_ALL!$B$11:$G$11</c:f>
              <c:numCache>
                <c:formatCode>dd\.mm\.yyyy;@</c:formatCode>
                <c:ptCount val="6"/>
                <c:pt idx="0">
                  <c:v>45657</c:v>
                </c:pt>
                <c:pt idx="1">
                  <c:v>45688</c:v>
                </c:pt>
                <c:pt idx="2">
                  <c:v>45716</c:v>
                </c:pt>
                <c:pt idx="3">
                  <c:v>45747</c:v>
                </c:pt>
                <c:pt idx="4">
                  <c:v>45777</c:v>
                </c:pt>
                <c:pt idx="5">
                  <c:v>45808</c:v>
                </c:pt>
              </c:numCache>
            </c:numRef>
          </c:cat>
          <c:val>
            <c:numRef>
              <c:f>MK_ALL!$B$13:$G$13</c:f>
              <c:numCache>
                <c:formatCode>#,##0.00</c:formatCode>
                <c:ptCount val="6"/>
                <c:pt idx="0">
                  <c:v>159.19681191121001</c:v>
                </c:pt>
                <c:pt idx="1">
                  <c:v>162.08124951225</c:v>
                </c:pt>
                <c:pt idx="2">
                  <c:v>162.35929084802001</c:v>
                </c:pt>
                <c:pt idx="3">
                  <c:v>165.19853290336999</c:v>
                </c:pt>
                <c:pt idx="4">
                  <c:v>173.39768685522</c:v>
                </c:pt>
                <c:pt idx="5">
                  <c:v>174.31801932958001</c:v>
                </c:pt>
              </c:numCache>
            </c:numRef>
          </c:val>
          <c:extLst>
            <c:ext xmlns:c16="http://schemas.microsoft.com/office/drawing/2014/chart" uri="{C3380CC4-5D6E-409C-BE32-E72D297353CC}">
              <c16:uniqueId val="{00000000-7139-466C-840E-00A385220B14}"/>
            </c:ext>
          </c:extLst>
        </c:ser>
        <c:ser>
          <c:idx val="2"/>
          <c:order val="1"/>
          <c:tx>
            <c:strRef>
              <c:f>MK_ALL!$A$14</c:f>
              <c:strCache>
                <c:ptCount val="1"/>
                <c:pt idx="0">
                  <c:v>State guaranteed debt</c:v>
                </c:pt>
              </c:strCache>
            </c:strRef>
          </c:tx>
          <c:invertIfNegative val="0"/>
          <c:cat>
            <c:numRef>
              <c:f>MK_ALL!$B$11:$G$11</c:f>
              <c:numCache>
                <c:formatCode>dd\.mm\.yyyy;@</c:formatCode>
                <c:ptCount val="6"/>
                <c:pt idx="0">
                  <c:v>45657</c:v>
                </c:pt>
                <c:pt idx="1">
                  <c:v>45688</c:v>
                </c:pt>
                <c:pt idx="2">
                  <c:v>45716</c:v>
                </c:pt>
                <c:pt idx="3">
                  <c:v>45747</c:v>
                </c:pt>
                <c:pt idx="4">
                  <c:v>45777</c:v>
                </c:pt>
                <c:pt idx="5">
                  <c:v>45808</c:v>
                </c:pt>
              </c:numCache>
            </c:numRef>
          </c:cat>
          <c:val>
            <c:numRef>
              <c:f>MK_ALL!$B$14:$G$14</c:f>
              <c:numCache>
                <c:formatCode>#,##0.00</c:formatCode>
                <c:ptCount val="6"/>
                <c:pt idx="0">
                  <c:v>6.8629393971299999</c:v>
                </c:pt>
                <c:pt idx="1">
                  <c:v>6.9126422944700003</c:v>
                </c:pt>
                <c:pt idx="2">
                  <c:v>6.7348294582400001</c:v>
                </c:pt>
                <c:pt idx="3">
                  <c:v>6.5330584097499997</c:v>
                </c:pt>
                <c:pt idx="4">
                  <c:v>6.5705515839600004</c:v>
                </c:pt>
                <c:pt idx="5">
                  <c:v>6.6470214937899996</c:v>
                </c:pt>
              </c:numCache>
            </c:numRef>
          </c:val>
          <c:extLst>
            <c:ext xmlns:c16="http://schemas.microsoft.com/office/drawing/2014/chart" uri="{C3380CC4-5D6E-409C-BE32-E72D297353CC}">
              <c16:uniqueId val="{00000001-7139-466C-840E-00A385220B14}"/>
            </c:ext>
          </c:extLst>
        </c:ser>
        <c:dLbls>
          <c:showLegendKey val="0"/>
          <c:showVal val="0"/>
          <c:showCatName val="0"/>
          <c:showSerName val="0"/>
          <c:showPercent val="0"/>
          <c:showBubbleSize val="0"/>
        </c:dLbls>
        <c:gapWidth val="150"/>
        <c:shape val="box"/>
        <c:axId val="101310848"/>
        <c:axId val="101312384"/>
        <c:axId val="0"/>
      </c:bar3DChart>
      <c:dateAx>
        <c:axId val="101310848"/>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01312384"/>
        <c:crosses val="autoZero"/>
        <c:auto val="1"/>
        <c:lblOffset val="100"/>
        <c:baseTimeUnit val="months"/>
        <c:majorUnit val="1"/>
        <c:majorTimeUnit val="months"/>
        <c:minorUnit val="1"/>
        <c:minorTimeUnit val="days"/>
      </c:dateAx>
      <c:valAx>
        <c:axId val="1013123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1310848"/>
        <c:crosses val="autoZero"/>
        <c:crossBetween val="between"/>
      </c:valAx>
      <c:spPr>
        <a:noFill/>
        <a:ln w="25400">
          <a:noFill/>
        </a:ln>
      </c:spPr>
    </c:plotArea>
    <c:legend>
      <c:legendPos val="tr"/>
      <c:layout>
        <c:manualLayout>
          <c:xMode val="edge"/>
          <c:yMode val="edge"/>
          <c:x val="0.90805793083438779"/>
          <c:y val="0.45421124083627479"/>
          <c:w val="9.1942121505752872E-2"/>
          <c:h val="0.1252399641267412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3984674329"/>
          <c:y val="1.940298507462686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YKM_ALL!$B$5:$G$5</c:f>
              <c:numCache>
                <c:formatCode>dd\.mm\.yyyy;@</c:formatCode>
                <c:ptCount val="6"/>
                <c:pt idx="0">
                  <c:v>44196</c:v>
                </c:pt>
                <c:pt idx="1">
                  <c:v>44561</c:v>
                </c:pt>
                <c:pt idx="2">
                  <c:v>44926</c:v>
                </c:pt>
                <c:pt idx="3">
                  <c:v>45291</c:v>
                </c:pt>
                <c:pt idx="4">
                  <c:v>45657</c:v>
                </c:pt>
                <c:pt idx="5">
                  <c:v>45808</c:v>
                </c:pt>
              </c:numCache>
            </c:numRef>
          </c:cat>
          <c:val>
            <c:numRef>
              <c:f>YKM_ALL!$B$6:$G$6</c:f>
              <c:numCache>
                <c:formatCode>#\ ##0.00;\-#\ ##0.00;</c:formatCode>
                <c:ptCount val="6"/>
                <c:pt idx="0">
                  <c:v>2551.8817252042099</c:v>
                </c:pt>
                <c:pt idx="1">
                  <c:v>2672.0600203157701</c:v>
                </c:pt>
                <c:pt idx="2">
                  <c:v>4075.5678381492698</c:v>
                </c:pt>
                <c:pt idx="3">
                  <c:v>5519.6354586101497</c:v>
                </c:pt>
                <c:pt idx="4">
                  <c:v>6980.98588524559</c:v>
                </c:pt>
                <c:pt idx="5">
                  <c:v>7515.2066978449202</c:v>
                </c:pt>
              </c:numCache>
            </c:numRef>
          </c:val>
          <c:extLst>
            <c:ext xmlns:c16="http://schemas.microsoft.com/office/drawing/2014/chart" uri="{C3380CC4-5D6E-409C-BE32-E72D297353CC}">
              <c16:uniqueId val="{00000007-33D5-43C8-9838-FD3AC6D95DEB}"/>
            </c:ext>
          </c:extLst>
        </c:ser>
        <c:ser>
          <c:idx val="1"/>
          <c:order val="1"/>
          <c:tx>
            <c:strRef>
              <c:f>YKM_ALL!$A$7</c:f>
              <c:strCache>
                <c:ptCount val="1"/>
                <c:pt idx="0">
                  <c:v>State Debt</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YKM_ALL!$B$5:$G$5</c:f>
              <c:numCache>
                <c:formatCode>dd\.mm\.yyyy;@</c:formatCode>
                <c:ptCount val="6"/>
                <c:pt idx="0">
                  <c:v>44196</c:v>
                </c:pt>
                <c:pt idx="1">
                  <c:v>44561</c:v>
                </c:pt>
                <c:pt idx="2">
                  <c:v>44926</c:v>
                </c:pt>
                <c:pt idx="3">
                  <c:v>45291</c:v>
                </c:pt>
                <c:pt idx="4">
                  <c:v>45657</c:v>
                </c:pt>
                <c:pt idx="5">
                  <c:v>45808</c:v>
                </c:pt>
              </c:numCache>
            </c:numRef>
          </c:cat>
          <c:val>
            <c:numRef>
              <c:f>YKM_ALL!$B$7:$G$7</c:f>
              <c:numCache>
                <c:formatCode>#,##0.00</c:formatCode>
                <c:ptCount val="6"/>
                <c:pt idx="0">
                  <c:v>2259.2315015926201</c:v>
                </c:pt>
                <c:pt idx="1">
                  <c:v>2362.7201507571899</c:v>
                </c:pt>
                <c:pt idx="2">
                  <c:v>3715.1336317660898</c:v>
                </c:pt>
                <c:pt idx="3">
                  <c:v>5188.0907415274296</c:v>
                </c:pt>
                <c:pt idx="4">
                  <c:v>6692.4747759279799</c:v>
                </c:pt>
                <c:pt idx="5">
                  <c:v>7239.1658657411099</c:v>
                </c:pt>
              </c:numCache>
            </c:numRef>
          </c:val>
          <c:extLst>
            <c:ext xmlns:c16="http://schemas.microsoft.com/office/drawing/2014/chart" uri="{C3380CC4-5D6E-409C-BE32-E72D297353CC}">
              <c16:uniqueId val="{00000009-33D5-43C8-9838-FD3AC6D95DEB}"/>
            </c:ext>
          </c:extLst>
        </c:ser>
        <c:ser>
          <c:idx val="0"/>
          <c:order val="2"/>
          <c:tx>
            <c:strRef>
              <c:f>YKM_ALL!$A$8</c:f>
              <c:strCache>
                <c:ptCount val="1"/>
                <c:pt idx="0">
                  <c:v>State guaranteed debt</c:v>
                </c:pt>
              </c:strCache>
            </c:strRef>
          </c:tx>
          <c:spPr>
            <a:solidFill>
              <a:srgbClr val="CCFFCC"/>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YKM_ALL!$B$5:$G$5</c:f>
              <c:numCache>
                <c:formatCode>dd\.mm\.yyyy;@</c:formatCode>
                <c:ptCount val="6"/>
                <c:pt idx="0">
                  <c:v>44196</c:v>
                </c:pt>
                <c:pt idx="1">
                  <c:v>44561</c:v>
                </c:pt>
                <c:pt idx="2">
                  <c:v>44926</c:v>
                </c:pt>
                <c:pt idx="3">
                  <c:v>45291</c:v>
                </c:pt>
                <c:pt idx="4">
                  <c:v>45657</c:v>
                </c:pt>
                <c:pt idx="5">
                  <c:v>45808</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276.04083210380998</c:v>
                </c:pt>
              </c:numCache>
            </c:numRef>
          </c:val>
          <c:extLst>
            <c:ext xmlns:c16="http://schemas.microsoft.com/office/drawing/2014/chart" uri="{C3380CC4-5D6E-409C-BE32-E72D297353CC}">
              <c16:uniqueId val="{0000000B-33D5-43C8-9838-FD3AC6D95DEB}"/>
            </c:ext>
          </c:extLst>
        </c:ser>
        <c:dLbls>
          <c:showLegendKey val="0"/>
          <c:showVal val="1"/>
          <c:showCatName val="0"/>
          <c:showSerName val="0"/>
          <c:showPercent val="0"/>
          <c:showBubbleSize val="0"/>
        </c:dLbls>
        <c:gapWidth val="150"/>
        <c:shape val="box"/>
        <c:axId val="108886272"/>
        <c:axId val="108904448"/>
        <c:axId val="0"/>
      </c:bar3DChart>
      <c:dateAx>
        <c:axId val="1088862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904448"/>
        <c:crosses val="autoZero"/>
        <c:auto val="1"/>
        <c:lblOffset val="100"/>
        <c:baseTimeUnit val="years"/>
        <c:majorUnit val="1"/>
        <c:majorTimeUnit val="years"/>
        <c:minorUnit val="1"/>
        <c:minorTimeUnit val="years"/>
      </c:dateAx>
      <c:valAx>
        <c:axId val="108904448"/>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08886272"/>
        <c:crosses val="autoZero"/>
        <c:crossBetween val="between"/>
      </c:valAx>
      <c:spPr>
        <a:noFill/>
        <a:ln w="25400">
          <a:noFill/>
        </a:ln>
      </c:spPr>
    </c:plotArea>
    <c:legend>
      <c:legendPos val="r"/>
      <c:layout>
        <c:manualLayout>
          <c:xMode val="edge"/>
          <c:yMode val="edge"/>
          <c:x val="0.12496667851654063"/>
          <c:y val="0.10399377316791178"/>
          <c:w val="0.1954022988505747"/>
          <c:h val="0.16119402985074627"/>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2792022792"/>
          <c:y val="1.9287833827893175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YKM_ALL!$B$11:$G$11</c:f>
              <c:numCache>
                <c:formatCode>dd\.mm\.yyyy;@</c:formatCode>
                <c:ptCount val="6"/>
                <c:pt idx="0">
                  <c:v>44196</c:v>
                </c:pt>
                <c:pt idx="1">
                  <c:v>44561</c:v>
                </c:pt>
                <c:pt idx="2">
                  <c:v>44926</c:v>
                </c:pt>
                <c:pt idx="3">
                  <c:v>45291</c:v>
                </c:pt>
                <c:pt idx="4">
                  <c:v>45657</c:v>
                </c:pt>
                <c:pt idx="5">
                  <c:v>45808</c:v>
                </c:pt>
              </c:numCache>
            </c:numRef>
          </c:cat>
          <c:val>
            <c:numRef>
              <c:f>YKM_ALL!$B$12:$G$12</c:f>
              <c:numCache>
                <c:formatCode>#\ ##0.00;\-#\ ##0.00;</c:formatCode>
                <c:ptCount val="6"/>
                <c:pt idx="0">
                  <c:v>90.253504035260008</c:v>
                </c:pt>
                <c:pt idx="1">
                  <c:v>97.955877598960001</c:v>
                </c:pt>
                <c:pt idx="2">
                  <c:v>111.44992803012001</c:v>
                </c:pt>
                <c:pt idx="3">
                  <c:v>145.32087120896</c:v>
                </c:pt>
                <c:pt idx="4">
                  <c:v>166.05975130834</c:v>
                </c:pt>
                <c:pt idx="5">
                  <c:v>180.96504082337</c:v>
                </c:pt>
              </c:numCache>
            </c:numRef>
          </c:val>
          <c:extLst>
            <c:ext xmlns:c16="http://schemas.microsoft.com/office/drawing/2014/chart" uri="{C3380CC4-5D6E-409C-BE32-E72D297353CC}">
              <c16:uniqueId val="{00000007-5C46-4940-95C0-CAAA1399442C}"/>
            </c:ext>
          </c:extLst>
        </c:ser>
        <c:ser>
          <c:idx val="1"/>
          <c:order val="1"/>
          <c:tx>
            <c:strRef>
              <c:f>YKM_ALL!$A$13</c:f>
              <c:strCache>
                <c:ptCount val="1"/>
                <c:pt idx="0">
                  <c:v>State Debt</c:v>
                </c:pt>
              </c:strCache>
            </c:strRef>
          </c:tx>
          <c:spPr>
            <a:solidFill>
              <a:srgbClr val="00CC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YKM_ALL!$B$11:$G$11</c:f>
              <c:numCache>
                <c:formatCode>dd\.mm\.yyyy;@</c:formatCode>
                <c:ptCount val="6"/>
                <c:pt idx="0">
                  <c:v>44196</c:v>
                </c:pt>
                <c:pt idx="1">
                  <c:v>44561</c:v>
                </c:pt>
                <c:pt idx="2">
                  <c:v>44926</c:v>
                </c:pt>
                <c:pt idx="3">
                  <c:v>45291</c:v>
                </c:pt>
                <c:pt idx="4">
                  <c:v>45657</c:v>
                </c:pt>
                <c:pt idx="5">
                  <c:v>45808</c:v>
                </c:pt>
              </c:numCache>
            </c:numRef>
          </c:cat>
          <c:val>
            <c:numRef>
              <c:f>YKM_ALL!$B$13:$G$13</c:f>
              <c:numCache>
                <c:formatCode>#,##0.00</c:formatCode>
                <c:ptCount val="6"/>
                <c:pt idx="0">
                  <c:v>79.903217077660003</c:v>
                </c:pt>
                <c:pt idx="1">
                  <c:v>86.615691312519999</c:v>
                </c:pt>
                <c:pt idx="2">
                  <c:v>101.59354286955001</c:v>
                </c:pt>
                <c:pt idx="3">
                  <c:v>136.59196737241001</c:v>
                </c:pt>
                <c:pt idx="4">
                  <c:v>159.19681191121001</c:v>
                </c:pt>
                <c:pt idx="5">
                  <c:v>174.31801932958001</c:v>
                </c:pt>
              </c:numCache>
            </c:numRef>
          </c:val>
          <c:extLst>
            <c:ext xmlns:c16="http://schemas.microsoft.com/office/drawing/2014/chart" uri="{C3380CC4-5D6E-409C-BE32-E72D297353CC}">
              <c16:uniqueId val="{00000009-5C46-4940-95C0-CAAA1399442C}"/>
            </c:ext>
          </c:extLst>
        </c:ser>
        <c:ser>
          <c:idx val="0"/>
          <c:order val="2"/>
          <c:tx>
            <c:strRef>
              <c:f>YKM_ALL!$A$14</c:f>
              <c:strCache>
                <c:ptCount val="1"/>
                <c:pt idx="0">
                  <c:v>State guaranteed debt</c:v>
                </c:pt>
              </c:strCache>
            </c:strRef>
          </c:tx>
          <c:spPr>
            <a:solidFill>
              <a:srgbClr val="9999FF"/>
            </a:solidFill>
            <a:ln w="12700">
              <a:solidFill>
                <a:srgbClr val="000000"/>
              </a:solidFill>
              <a:prstDash val="solid"/>
            </a:ln>
          </c:spPr>
          <c:invertIfNegative val="0"/>
          <c:dLbls>
            <c:spPr>
              <a:noFill/>
              <a:ln>
                <a:noFill/>
              </a:ln>
              <a:effectLst/>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YKM_ALL!$B$11:$G$11</c:f>
              <c:numCache>
                <c:formatCode>dd\.mm\.yyyy;@</c:formatCode>
                <c:ptCount val="6"/>
                <c:pt idx="0">
                  <c:v>44196</c:v>
                </c:pt>
                <c:pt idx="1">
                  <c:v>44561</c:v>
                </c:pt>
                <c:pt idx="2">
                  <c:v>44926</c:v>
                </c:pt>
                <c:pt idx="3">
                  <c:v>45291</c:v>
                </c:pt>
                <c:pt idx="4">
                  <c:v>45657</c:v>
                </c:pt>
                <c:pt idx="5">
                  <c:v>45808</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6.6470214937899996</c:v>
                </c:pt>
              </c:numCache>
            </c:numRef>
          </c:val>
          <c:extLst>
            <c:ext xmlns:c16="http://schemas.microsoft.com/office/drawing/2014/chart" uri="{C3380CC4-5D6E-409C-BE32-E72D297353CC}">
              <c16:uniqueId val="{0000000B-5C46-4940-95C0-CAAA1399442C}"/>
            </c:ext>
          </c:extLst>
        </c:ser>
        <c:dLbls>
          <c:showLegendKey val="0"/>
          <c:showVal val="1"/>
          <c:showCatName val="0"/>
          <c:showSerName val="0"/>
          <c:showPercent val="0"/>
          <c:showBubbleSize val="0"/>
        </c:dLbls>
        <c:gapWidth val="150"/>
        <c:shape val="box"/>
        <c:axId val="109555072"/>
        <c:axId val="109565056"/>
        <c:axId val="0"/>
      </c:bar3DChart>
      <c:dateAx>
        <c:axId val="10955507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65056"/>
        <c:crosses val="autoZero"/>
        <c:auto val="1"/>
        <c:lblOffset val="100"/>
        <c:baseTimeUnit val="years"/>
        <c:majorUnit val="1"/>
        <c:majorTimeUnit val="years"/>
        <c:minorUnit val="1"/>
        <c:minorTimeUnit val="years"/>
      </c:dateAx>
      <c:valAx>
        <c:axId val="109565056"/>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09555072"/>
        <c:crosses val="autoZero"/>
        <c:crossBetween val="between"/>
      </c:valAx>
      <c:spPr>
        <a:noFill/>
        <a:ln w="25400">
          <a:noFill/>
        </a:ln>
      </c:spPr>
    </c:plotArea>
    <c:legend>
      <c:legendPos val="r"/>
      <c:layout>
        <c:manualLayout>
          <c:xMode val="edge"/>
          <c:yMode val="edge"/>
          <c:x val="0.75593542260208924"/>
          <c:y val="5.637982195845697E-2"/>
          <c:w val="0.20892687559354228"/>
          <c:h val="0.154302670623145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31.05.2025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CC9-4E27-BD9D-63B205801126}"/>
              </c:ext>
            </c:extLst>
          </c:dPt>
          <c:dPt>
            <c:idx val="1"/>
            <c:bubble3D val="0"/>
            <c:extLst>
              <c:ext xmlns:c16="http://schemas.microsoft.com/office/drawing/2014/chart" uri="{C3380CC4-5D6E-409C-BE32-E72D297353CC}">
                <c16:uniqueId val="{00000001-1CC9-4E27-BD9D-63B205801126}"/>
              </c:ext>
            </c:extLst>
          </c:dPt>
          <c:dLbls>
            <c:dLbl>
              <c:idx val="0"/>
              <c:layout>
                <c:manualLayout>
                  <c:x val="2.5279264759873566E-2"/>
                  <c:y val="2.32298120095394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CC9-4E27-BD9D-63B205801126}"/>
                </c:ext>
              </c:extLst>
            </c:dLbl>
            <c:dLbl>
              <c:idx val="2"/>
              <c:layout>
                <c:manualLayout>
                  <c:xMode val="edge"/>
                  <c:yMode val="edge"/>
                  <c:x val="0.50723140495867769"/>
                  <c:y val="0.439932318104906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CC9-4E27-BD9D-63B205801126}"/>
                </c:ext>
              </c:extLst>
            </c:dLbl>
            <c:dLbl>
              <c:idx val="3"/>
              <c:layout>
                <c:manualLayout>
                  <c:xMode val="edge"/>
                  <c:yMode val="edge"/>
                  <c:x val="0.52169421487603307"/>
                  <c:y val="0.4500846023688663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CC9-4E27-BD9D-63B205801126}"/>
                </c:ext>
              </c:extLst>
            </c:dLbl>
            <c:dLbl>
              <c:idx val="4"/>
              <c:layout>
                <c:manualLayout>
                  <c:xMode val="edge"/>
                  <c:yMode val="edge"/>
                  <c:x val="0.50929752066115708"/>
                  <c:y val="0.1489001692047377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CC9-4E27-BD9D-63B205801126}"/>
                </c:ext>
              </c:extLst>
            </c:dLbl>
            <c:dLbl>
              <c:idx val="5"/>
              <c:layout>
                <c:manualLayout>
                  <c:xMode val="edge"/>
                  <c:yMode val="edge"/>
                  <c:x val="0.6776859504132231"/>
                  <c:y val="0.2791878172588832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CC9-4E27-BD9D-63B205801126}"/>
                </c:ext>
              </c:extLst>
            </c:dLbl>
            <c:dLbl>
              <c:idx val="6"/>
              <c:layout>
                <c:manualLayout>
                  <c:xMode val="edge"/>
                  <c:yMode val="edge"/>
                  <c:x val="0.59400826446280997"/>
                  <c:y val="0.348561759729272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CC9-4E27-BD9D-63B205801126}"/>
                </c:ext>
              </c:extLst>
            </c:dLbl>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State Debt</c:v>
                </c:pt>
                <c:pt idx="1">
                  <c:v>State guaranteed debt</c:v>
                </c:pt>
              </c:strCache>
            </c:strRef>
          </c:cat>
          <c:val>
            <c:numRef>
              <c:f>KIND_CMP!$F$8:$F$9</c:f>
              <c:numCache>
                <c:formatCode>#,##0.00</c:formatCode>
                <c:ptCount val="2"/>
                <c:pt idx="0">
                  <c:v>7239.1658657411099</c:v>
                </c:pt>
                <c:pt idx="1">
                  <c:v>276.04083210380998</c:v>
                </c:pt>
              </c:numCache>
            </c:numRef>
          </c:val>
          <c:extLst>
            <c:ext xmlns:c16="http://schemas.microsoft.com/office/drawing/2014/chart" uri="{C3380CC4-5D6E-409C-BE32-E72D297353CC}">
              <c16:uniqueId val="{00000007-1CC9-4E27-BD9D-63B205801126}"/>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The structure of state and state-guaranteed debt
in terms of repayment terms</c:v>
            </c:pt>
          </c:strCache>
        </c:strRef>
      </c:tx>
      <c:layout>
        <c:manualLayout>
          <c:xMode val="edge"/>
          <c:yMode val="edge"/>
          <c:x val="0.25542916235780766"/>
          <c:y val="2.033898305084745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87F8-4C0B-B6E5-AAA4E14FF1D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87F8-4C0B-B6E5-AAA4E14FF1D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87F8-4C0B-B6E5-AAA4E14FF1D5}"/>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2025.05.31-2025.12.31</c:v>
                </c:pt>
                <c:pt idx="1">
                  <c:v>2026-2030</c:v>
                </c:pt>
                <c:pt idx="2">
                  <c:v>2030-01.03.2080</c:v>
                </c:pt>
              </c:strCache>
            </c:strRef>
          </c:cat>
          <c:val>
            <c:numRef>
              <c:f>DTR!$B$7:$B$9</c:f>
              <c:numCache>
                <c:formatCode>#,##0.00</c:formatCode>
                <c:ptCount val="3"/>
                <c:pt idx="0">
                  <c:v>7.2734227703199998</c:v>
                </c:pt>
                <c:pt idx="1">
                  <c:v>32.18930709915</c:v>
                </c:pt>
                <c:pt idx="2">
                  <c:v>141.50231095390001</c:v>
                </c:pt>
              </c:numCache>
            </c:numRef>
          </c:val>
          <c:extLst>
            <c:ext xmlns:c16="http://schemas.microsoft.com/office/drawing/2014/chart" uri="{C3380CC4-5D6E-409C-BE32-E72D297353CC}">
              <c16:uniqueId val="{00000005-87F8-4C0B-B6E5-AAA4E14FF1D5}"/>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a:t>
            </a:r>
            <a:r>
              <a:rPr lang="en-US"/>
              <a:t>in terms of average term of circulation and average rate)</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59434418524"/>
          <c:y val="2.030435499467490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5CC-4E12-B0CC-93B98208DE11}"/>
              </c:ext>
            </c:extLst>
          </c:dPt>
          <c:dPt>
            <c:idx val="1"/>
            <c:bubble3D val="0"/>
            <c:extLst>
              <c:ext xmlns:c16="http://schemas.microsoft.com/office/drawing/2014/chart" uri="{C3380CC4-5D6E-409C-BE32-E72D297353CC}">
                <c16:uniqueId val="{00000001-25CC-4E12-B0CC-93B98208DE11}"/>
              </c:ext>
            </c:extLst>
          </c:dPt>
          <c:dPt>
            <c:idx val="2"/>
            <c:bubble3D val="0"/>
            <c:extLst>
              <c:ext xmlns:c16="http://schemas.microsoft.com/office/drawing/2014/chart" uri="{C3380CC4-5D6E-409C-BE32-E72D297353CC}">
                <c16:uniqueId val="{00000002-25CC-4E12-B0CC-93B98208DE11}"/>
              </c:ext>
            </c:extLst>
          </c:dPt>
          <c:dPt>
            <c:idx val="3"/>
            <c:bubble3D val="0"/>
            <c:extLst>
              <c:ext xmlns:c16="http://schemas.microsoft.com/office/drawing/2014/chart" uri="{C3380CC4-5D6E-409C-BE32-E72D297353CC}">
                <c16:uniqueId val="{00000003-25CC-4E12-B0CC-93B98208DE11}"/>
              </c:ext>
            </c:extLst>
          </c:dPt>
          <c:dLbls>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(DEBT_TERM!$I$11,DEBT_TERM!$I$48,DEBT_TERM!$I$51,DEBT_TERM!$I$53)</c:f>
              <c:strCache>
                <c:ptCount val="4"/>
                <c:pt idx="0">
                  <c:v>      Державний внутрішній борг; 13,502%; 5,89р.</c:v>
                </c:pt>
                <c:pt idx="1">
                  <c:v>      Державний зовнішній борг; 1,233%; 14,88р.</c:v>
                </c:pt>
                <c:pt idx="2">
                  <c:v>      Гарантований внутрішній борг; 8,282%; 5,09р.</c:v>
                </c:pt>
                <c:pt idx="3">
                  <c:v>      Гарантований зовнішній борг; 4,609%; 12,47р.</c:v>
                </c:pt>
              </c:strCache>
            </c:strRef>
          </c:cat>
          <c:val>
            <c:numRef>
              <c:f>(DEBT_TERM!$J$11,DEBT_TERM!$J$48,DEBT_TERM!$J$51,DEBT_TERM!$J$53)</c:f>
              <c:numCache>
                <c:formatCode>#,##0.00</c:formatCode>
                <c:ptCount val="4"/>
                <c:pt idx="0">
                  <c:v>1781655523.03</c:v>
                </c:pt>
                <c:pt idx="1">
                  <c:v>4907828149.6000004</c:v>
                </c:pt>
                <c:pt idx="2">
                  <c:v>78754240.099999994</c:v>
                </c:pt>
                <c:pt idx="3">
                  <c:v>192697901.87</c:v>
                </c:pt>
              </c:numCache>
            </c:numRef>
          </c:val>
          <c:extLst>
            <c:ext xmlns:c16="http://schemas.microsoft.com/office/drawing/2014/chart" uri="{C3380CC4-5D6E-409C-BE32-E72D297353CC}">
              <c16:uniqueId val="{00000004-25CC-4E12-B0CC-93B98208DE1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a:t>Державний та гарантований державою борг України
(</a:t>
            </a:r>
            <a:r>
              <a:rPr lang="en-US"/>
              <a:t>in terms of average term of circulation and average rate)</a:t>
            </a:r>
          </a:p>
          <a:p>
            <a:pPr>
              <a:defRPr sz="1000" b="0" i="0" u="none" strike="noStrike" baseline="0">
                <a:solidFill>
                  <a:srgbClr val="000000"/>
                </a:solidFill>
                <a:latin typeface="Arial Cyr"/>
                <a:ea typeface="Arial Cyr"/>
                <a:cs typeface="Arial Cyr"/>
              </a:defRPr>
            </a:pPr>
            <a:endParaRPr lang="uk-UA"/>
          </a:p>
        </c:rich>
      </c:tx>
      <c:layout>
        <c:manualLayout>
          <c:xMode val="edge"/>
          <c:yMode val="edge"/>
          <c:x val="0.26549585128125791"/>
          <c:y val="2.0304390885149508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201-48BE-A118-F5E9CA43A8F4}"/>
              </c:ext>
            </c:extLst>
          </c:dPt>
          <c:dPt>
            <c:idx val="1"/>
            <c:bubble3D val="0"/>
            <c:extLst>
              <c:ext xmlns:c16="http://schemas.microsoft.com/office/drawing/2014/chart" uri="{C3380CC4-5D6E-409C-BE32-E72D297353CC}">
                <c16:uniqueId val="{00000001-6201-48BE-A118-F5E9CA43A8F4}"/>
              </c:ext>
            </c:extLst>
          </c:dPt>
          <c:dPt>
            <c:idx val="2"/>
            <c:bubble3D val="0"/>
            <c:extLst>
              <c:ext xmlns:c16="http://schemas.microsoft.com/office/drawing/2014/chart" uri="{C3380CC4-5D6E-409C-BE32-E72D297353CC}">
                <c16:uniqueId val="{00000002-6201-48BE-A118-F5E9CA43A8F4}"/>
              </c:ext>
            </c:extLst>
          </c:dPt>
          <c:dPt>
            <c:idx val="3"/>
            <c:bubble3D val="0"/>
            <c:extLst>
              <c:ext xmlns:c16="http://schemas.microsoft.com/office/drawing/2014/chart" uri="{C3380CC4-5D6E-409C-BE32-E72D297353CC}">
                <c16:uniqueId val="{00000003-6201-48BE-A118-F5E9CA43A8F4}"/>
              </c:ext>
            </c:extLst>
          </c:dPt>
          <c:dPt>
            <c:idx val="4"/>
            <c:bubble3D val="0"/>
            <c:extLst>
              <c:ext xmlns:c16="http://schemas.microsoft.com/office/drawing/2014/chart" uri="{C3380CC4-5D6E-409C-BE32-E72D297353CC}">
                <c16:uniqueId val="{00000004-6201-48BE-A118-F5E9CA43A8F4}"/>
              </c:ext>
            </c:extLst>
          </c:dPt>
          <c:dPt>
            <c:idx val="5"/>
            <c:bubble3D val="0"/>
            <c:extLst>
              <c:ext xmlns:c16="http://schemas.microsoft.com/office/drawing/2014/chart" uri="{C3380CC4-5D6E-409C-BE32-E72D297353CC}">
                <c16:uniqueId val="{00000005-6201-48BE-A118-F5E9CA43A8F4}"/>
              </c:ext>
            </c:extLst>
          </c:dPt>
          <c:dPt>
            <c:idx val="6"/>
            <c:bubble3D val="0"/>
            <c:extLst>
              <c:ext xmlns:c16="http://schemas.microsoft.com/office/drawing/2014/chart" uri="{C3380CC4-5D6E-409C-BE32-E72D297353CC}">
                <c16:uniqueId val="{00000006-6201-48BE-A118-F5E9CA43A8F4}"/>
              </c:ext>
            </c:extLst>
          </c:dPt>
          <c:dPt>
            <c:idx val="7"/>
            <c:bubble3D val="0"/>
            <c:extLst>
              <c:ext xmlns:c16="http://schemas.microsoft.com/office/drawing/2014/chart" uri="{C3380CC4-5D6E-409C-BE32-E72D297353CC}">
                <c16:uniqueId val="{00000007-6201-48BE-A118-F5E9CA43A8F4}"/>
              </c:ext>
            </c:extLst>
          </c:dPt>
          <c:dPt>
            <c:idx val="8"/>
            <c:bubble3D val="0"/>
            <c:extLst>
              <c:ext xmlns:c16="http://schemas.microsoft.com/office/drawing/2014/chart" uri="{C3380CC4-5D6E-409C-BE32-E72D297353CC}">
                <c16:uniqueId val="{00000008-6201-48BE-A118-F5E9CA43A8F4}"/>
              </c:ext>
            </c:extLst>
          </c:dPt>
          <c:dLbls>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DEBT_TERM!$I$13:$I$47</c:f>
              <c:strCache>
                <c:ptCount val="35"/>
                <c:pt idx="0">
                  <c:v>            ОВДП (1 - річні); 9,796%; 1,09р.</c:v>
                </c:pt>
                <c:pt idx="1">
                  <c:v>            ОВДП (10 - річні); 9,087%; 7,35р.</c:v>
                </c:pt>
                <c:pt idx="2">
                  <c:v>            ОВДП (11 - річні); 11,252%; 11р.</c:v>
                </c:pt>
                <c:pt idx="3">
                  <c:v>            ОВДП (12 - місячні); 1,064%; 0,9р.</c:v>
                </c:pt>
                <c:pt idx="4">
                  <c:v>            ОВДП (12 - річні); 10,031%; 12,04р.</c:v>
                </c:pt>
                <c:pt idx="5">
                  <c:v>            ОВДП (13 - річні); 8,498%; 13,15р.</c:v>
                </c:pt>
                <c:pt idx="6">
                  <c:v>            ОВДП (14 - річні); 7,438%; 14,04р.</c:v>
                </c:pt>
                <c:pt idx="7">
                  <c:v>            ОВДП (15 - річні); 10,049%; 14,69р.</c:v>
                </c:pt>
                <c:pt idx="8">
                  <c:v>            ОВДП (16 - річні); 8,575%; 15,85р.</c:v>
                </c:pt>
                <c:pt idx="9">
                  <c:v>            ОВДП (17 - річні); 11,302%; 16,9р.</c:v>
                </c:pt>
                <c:pt idx="10">
                  <c:v>            ОВДП (18 - місячні); 14,021%; 1,35р.</c:v>
                </c:pt>
                <c:pt idx="11">
                  <c:v>            ОВДП (18 - річні); 8,17%; 17,85р.</c:v>
                </c:pt>
                <c:pt idx="12">
                  <c:v>            ОВДП (19 - річні); 16,8%; 18,85р.</c:v>
                </c:pt>
                <c:pt idx="13">
                  <c:v>            ОВДП (2 - річні); 17,134%; 1,88р.</c:v>
                </c:pt>
                <c:pt idx="14">
                  <c:v>            ОВДП (20 - річні); 16,8%; 19,85р.</c:v>
                </c:pt>
                <c:pt idx="15">
                  <c:v>            ОВДП (21 - річні); 16,8%; 20,85р.</c:v>
                </c:pt>
                <c:pt idx="16">
                  <c:v>            ОВДП (22 - річні); 16,8%; 21,85р.</c:v>
                </c:pt>
                <c:pt idx="17">
                  <c:v>            ОВДП (23 - річні); 16,8%; 22,85р.</c:v>
                </c:pt>
                <c:pt idx="18">
                  <c:v>            ОВДП (24 - річні); 16,8%; 23,85р.</c:v>
                </c:pt>
                <c:pt idx="19">
                  <c:v>            ОВДП (25 - річні); 16,8%; 24,85р.</c:v>
                </c:pt>
                <c:pt idx="20">
                  <c:v>            ОВДП (26 - річні); 16,8%; 25,85р.</c:v>
                </c:pt>
                <c:pt idx="21">
                  <c:v>            ОВДП (27 - річні); 16,8%; 26,85р.</c:v>
                </c:pt>
                <c:pt idx="22">
                  <c:v>            ОВДП (28 - річні); 16,8%; 27,85р.</c:v>
                </c:pt>
                <c:pt idx="23">
                  <c:v>            ОВДП (29 - річні); 16,8%; 28,85р.</c:v>
                </c:pt>
                <c:pt idx="24">
                  <c:v>            ОВДП (3 - місячні); 0%; 0р.</c:v>
                </c:pt>
                <c:pt idx="25">
                  <c:v>            ОВДП (3 - річні); 17,516%; 2,7р.</c:v>
                </c:pt>
                <c:pt idx="26">
                  <c:v>            ОВДП (30 - річні); 13,872%; 14,53р.</c:v>
                </c:pt>
                <c:pt idx="27">
                  <c:v>            ОВДП (4 - річні); 15,633%; 3,3р.</c:v>
                </c:pt>
                <c:pt idx="28">
                  <c:v>            ОВДП (5 - річні); 17,426%; 3,28р.</c:v>
                </c:pt>
                <c:pt idx="29">
                  <c:v>            ОВДП (6 - місячні); 0%; 0р.</c:v>
                </c:pt>
                <c:pt idx="30">
                  <c:v>            ОВДП (6 - річні); 0%; 0р.</c:v>
                </c:pt>
                <c:pt idx="31">
                  <c:v>            ОВДП (7 - річні); 9,79%; 5,63р.</c:v>
                </c:pt>
                <c:pt idx="32">
                  <c:v>            ОВДП (8 - річні); 11,29%; 8,17р.</c:v>
                </c:pt>
                <c:pt idx="33">
                  <c:v>            ОВДП (9 - місячні); 0%; 0р.</c:v>
                </c:pt>
                <c:pt idx="34">
                  <c:v>            ОВДП (9 - річні); 10,57%; 9,29р.</c:v>
                </c:pt>
              </c:strCache>
            </c:strRef>
          </c:cat>
          <c:val>
            <c:numRef>
              <c:f>DEBT_TERM!$J$13:$J$47</c:f>
              <c:numCache>
                <c:formatCode>#,##0.00</c:formatCode>
                <c:ptCount val="35"/>
                <c:pt idx="0">
                  <c:v>232450348.41999999</c:v>
                </c:pt>
                <c:pt idx="1">
                  <c:v>53826441</c:v>
                </c:pt>
                <c:pt idx="2">
                  <c:v>17533000</c:v>
                </c:pt>
                <c:pt idx="3">
                  <c:v>12368586.9</c:v>
                </c:pt>
                <c:pt idx="4">
                  <c:v>50000000</c:v>
                </c:pt>
                <c:pt idx="5">
                  <c:v>33700001</c:v>
                </c:pt>
                <c:pt idx="6">
                  <c:v>46900000</c:v>
                </c:pt>
                <c:pt idx="7">
                  <c:v>225503117</c:v>
                </c:pt>
                <c:pt idx="8">
                  <c:v>12097744</c:v>
                </c:pt>
                <c:pt idx="9">
                  <c:v>27097744</c:v>
                </c:pt>
                <c:pt idx="10">
                  <c:v>66682219.090000004</c:v>
                </c:pt>
                <c:pt idx="11">
                  <c:v>12097744</c:v>
                </c:pt>
                <c:pt idx="12">
                  <c:v>12097744</c:v>
                </c:pt>
                <c:pt idx="13">
                  <c:v>250808493</c:v>
                </c:pt>
                <c:pt idx="14">
                  <c:v>12097744</c:v>
                </c:pt>
                <c:pt idx="15">
                  <c:v>12097744</c:v>
                </c:pt>
                <c:pt idx="16">
                  <c:v>12097744</c:v>
                </c:pt>
                <c:pt idx="17">
                  <c:v>12097744</c:v>
                </c:pt>
                <c:pt idx="18">
                  <c:v>12097744</c:v>
                </c:pt>
                <c:pt idx="19">
                  <c:v>12097744</c:v>
                </c:pt>
                <c:pt idx="20">
                  <c:v>12097744</c:v>
                </c:pt>
                <c:pt idx="21">
                  <c:v>12097744</c:v>
                </c:pt>
                <c:pt idx="22">
                  <c:v>12097744</c:v>
                </c:pt>
                <c:pt idx="23">
                  <c:v>12097744</c:v>
                </c:pt>
                <c:pt idx="24">
                  <c:v>0</c:v>
                </c:pt>
                <c:pt idx="25">
                  <c:v>314644508</c:v>
                </c:pt>
                <c:pt idx="26">
                  <c:v>187097751</c:v>
                </c:pt>
                <c:pt idx="27">
                  <c:v>35000000</c:v>
                </c:pt>
                <c:pt idx="28">
                  <c:v>46069236</c:v>
                </c:pt>
                <c:pt idx="29">
                  <c:v>0</c:v>
                </c:pt>
                <c:pt idx="30">
                  <c:v>0</c:v>
                </c:pt>
                <c:pt idx="31">
                  <c:v>15281691</c:v>
                </c:pt>
                <c:pt idx="32">
                  <c:v>2500000</c:v>
                </c:pt>
                <c:pt idx="33">
                  <c:v>0</c:v>
                </c:pt>
                <c:pt idx="34">
                  <c:v>5500000</c:v>
                </c:pt>
              </c:numCache>
            </c:numRef>
          </c:val>
          <c:extLst>
            <c:ext xmlns:c16="http://schemas.microsoft.com/office/drawing/2014/chart" uri="{C3380CC4-5D6E-409C-BE32-E72D297353CC}">
              <c16:uniqueId val="{00000009-6201-48BE-A118-F5E9CA43A8F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State and state-guaranteed debt of Ukraine</c:v>
            </c:pt>
          </c:strCache>
        </c:strRef>
      </c:tx>
      <c:layout>
        <c:manualLayout>
          <c:xMode val="edge"/>
          <c:yMode val="edge"/>
          <c:x val="0.30403286074086283"/>
          <c:y val="0.1130627150145247"/>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3748-49C1-9F40-0C364D25E88B}"/>
              </c:ext>
            </c:extLst>
          </c:dPt>
          <c:dPt>
            <c:idx val="1"/>
            <c:bubble3D val="0"/>
            <c:extLst>
              <c:ext xmlns:c16="http://schemas.microsoft.com/office/drawing/2014/chart" uri="{C3380CC4-5D6E-409C-BE32-E72D297353CC}">
                <c16:uniqueId val="{00000001-3748-49C1-9F40-0C364D25E88B}"/>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State Debt</c:v>
                </c:pt>
                <c:pt idx="1">
                  <c:v>State guaranteed debt</c:v>
                </c:pt>
              </c:strCache>
            </c:strRef>
          </c:cat>
          <c:val>
            <c:numRef>
              <c:f>MK_ALL!$G$19:$G$20</c:f>
              <c:numCache>
                <c:formatCode>0.00%</c:formatCode>
                <c:ptCount val="2"/>
                <c:pt idx="0">
                  <c:v>0.96326900000000004</c:v>
                </c:pt>
                <c:pt idx="1">
                  <c:v>3.6731E-2</c:v>
                </c:pt>
              </c:numCache>
            </c:numRef>
          </c:val>
          <c:extLst>
            <c:ext xmlns:c16="http://schemas.microsoft.com/office/drawing/2014/chart" uri="{C3380CC4-5D6E-409C-BE32-E72D297353CC}">
              <c16:uniqueId val="{00000002-3748-49C1-9F40-0C364D25E88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31.05.2025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93C6-459A-B698-80BF75843F81}"/>
              </c:ext>
            </c:extLst>
          </c:dPt>
          <c:dPt>
            <c:idx val="1"/>
            <c:bubble3D val="0"/>
            <c:extLst>
              <c:ext xmlns:c16="http://schemas.microsoft.com/office/drawing/2014/chart" uri="{C3380CC4-5D6E-409C-BE32-E72D297353CC}">
                <c16:uniqueId val="{00000001-93C6-459A-B698-80BF75843F81}"/>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Domestic Debt</c:v>
                </c:pt>
                <c:pt idx="1">
                  <c:v>External Debt</c:v>
                </c:pt>
              </c:strCache>
            </c:strRef>
          </c:cat>
          <c:val>
            <c:numRef>
              <c:f>MT_ALL!$G$19:$G$20</c:f>
              <c:numCache>
                <c:formatCode>0.00%</c:formatCode>
                <c:ptCount val="2"/>
                <c:pt idx="0">
                  <c:v>0.25686700000000001</c:v>
                </c:pt>
                <c:pt idx="1">
                  <c:v>0.74313300000000004</c:v>
                </c:pt>
              </c:numCache>
            </c:numRef>
          </c:val>
          <c:extLst>
            <c:ext xmlns:c16="http://schemas.microsoft.com/office/drawing/2014/chart" uri="{C3380CC4-5D6E-409C-BE32-E72D297353CC}">
              <c16:uniqueId val="{00000002-93C6-459A-B698-80BF75843F8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State debt and state guaranteed debt of Ukraine for the current year (bn UAH)</c:v>
            </c:pt>
          </c:strCache>
        </c:strRef>
      </c:tx>
      <c:layout>
        <c:manualLayout>
          <c:xMode val="edge"/>
          <c:yMode val="edge"/>
          <c:x val="0.21280996085047721"/>
          <c:y val="2.030458023732948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Domestic Debt</c:v>
                </c:pt>
              </c:strCache>
            </c:strRef>
          </c:tx>
          <c:spPr>
            <a:solidFill>
              <a:srgbClr val="9999FF"/>
            </a:solidFill>
            <a:ln w="12700">
              <a:solidFill>
                <a:srgbClr val="000000"/>
              </a:solidFill>
              <a:prstDash val="solid"/>
            </a:ln>
          </c:spPr>
          <c:invertIfNegative val="0"/>
          <c:cat>
            <c:numRef>
              <c:f>MT_ALL!$B$5:$G$5</c:f>
              <c:numCache>
                <c:formatCode>dd\.mm\.yyyy;@</c:formatCode>
                <c:ptCount val="6"/>
                <c:pt idx="0">
                  <c:v>45657</c:v>
                </c:pt>
                <c:pt idx="1">
                  <c:v>45688</c:v>
                </c:pt>
                <c:pt idx="2">
                  <c:v>45716</c:v>
                </c:pt>
                <c:pt idx="3">
                  <c:v>45747</c:v>
                </c:pt>
                <c:pt idx="4">
                  <c:v>45777</c:v>
                </c:pt>
                <c:pt idx="5">
                  <c:v>45808</c:v>
                </c:pt>
              </c:numCache>
            </c:numRef>
          </c:cat>
          <c:val>
            <c:numRef>
              <c:f>MT_ALL!$B$7:$G$7</c:f>
              <c:numCache>
                <c:formatCode>#,##0.00</c:formatCode>
                <c:ptCount val="6"/>
                <c:pt idx="0">
                  <c:v>1932.48958136344</c:v>
                </c:pt>
                <c:pt idx="1">
                  <c:v>1926.6620924290401</c:v>
                </c:pt>
                <c:pt idx="2">
                  <c:v>1913.0202277144399</c:v>
                </c:pt>
                <c:pt idx="3">
                  <c:v>1911.49372723123</c:v>
                </c:pt>
                <c:pt idx="4">
                  <c:v>1907.2998747941199</c:v>
                </c:pt>
                <c:pt idx="5">
                  <c:v>1930.40976312934</c:v>
                </c:pt>
              </c:numCache>
            </c:numRef>
          </c:val>
          <c:extLst>
            <c:ext xmlns:c16="http://schemas.microsoft.com/office/drawing/2014/chart" uri="{C3380CC4-5D6E-409C-BE32-E72D297353CC}">
              <c16:uniqueId val="{00000000-BC45-4451-9AC6-E3AE4EC9B960}"/>
            </c:ext>
          </c:extLst>
        </c:ser>
        <c:ser>
          <c:idx val="1"/>
          <c:order val="1"/>
          <c:tx>
            <c:strRef>
              <c:f>MT_ALL!$A$8</c:f>
              <c:strCache>
                <c:ptCount val="1"/>
                <c:pt idx="0">
                  <c:v>External Debt</c:v>
                </c:pt>
              </c:strCache>
            </c:strRef>
          </c:tx>
          <c:spPr>
            <a:solidFill>
              <a:srgbClr val="993366"/>
            </a:solidFill>
            <a:ln w="12700">
              <a:solidFill>
                <a:srgbClr val="000000"/>
              </a:solidFill>
              <a:prstDash val="solid"/>
            </a:ln>
          </c:spPr>
          <c:invertIfNegative val="0"/>
          <c:cat>
            <c:numRef>
              <c:f>MT_ALL!$B$5:$G$5</c:f>
              <c:numCache>
                <c:formatCode>dd\.mm\.yyyy;@</c:formatCode>
                <c:ptCount val="6"/>
                <c:pt idx="0">
                  <c:v>45657</c:v>
                </c:pt>
                <c:pt idx="1">
                  <c:v>45688</c:v>
                </c:pt>
                <c:pt idx="2">
                  <c:v>45716</c:v>
                </c:pt>
                <c:pt idx="3">
                  <c:v>45747</c:v>
                </c:pt>
                <c:pt idx="4">
                  <c:v>45777</c:v>
                </c:pt>
                <c:pt idx="5">
                  <c:v>45808</c:v>
                </c:pt>
              </c:numCache>
            </c:numRef>
          </c:cat>
          <c:val>
            <c:numRef>
              <c:f>MT_ALL!$B$8:$G$8</c:f>
              <c:numCache>
                <c:formatCode>#,##0.00</c:formatCode>
                <c:ptCount val="6"/>
                <c:pt idx="0">
                  <c:v>5048.4963038821497</c:v>
                </c:pt>
                <c:pt idx="1">
                  <c:v>5141.3722372803404</c:v>
                </c:pt>
                <c:pt idx="2">
                  <c:v>5106.7530826804596</c:v>
                </c:pt>
                <c:pt idx="3">
                  <c:v>5211.7094293747596</c:v>
                </c:pt>
                <c:pt idx="4">
                  <c:v>5573.0259654537404</c:v>
                </c:pt>
                <c:pt idx="5">
                  <c:v>5584.7969347155804</c:v>
                </c:pt>
              </c:numCache>
            </c:numRef>
          </c:val>
          <c:extLst>
            <c:ext xmlns:c16="http://schemas.microsoft.com/office/drawing/2014/chart" uri="{C3380CC4-5D6E-409C-BE32-E72D297353CC}">
              <c16:uniqueId val="{00000001-BC45-4451-9AC6-E3AE4EC9B960}"/>
            </c:ext>
          </c:extLst>
        </c:ser>
        <c:dLbls>
          <c:showLegendKey val="0"/>
          <c:showVal val="0"/>
          <c:showCatName val="0"/>
          <c:showSerName val="0"/>
          <c:showPercent val="0"/>
          <c:showBubbleSize val="0"/>
        </c:dLbls>
        <c:gapWidth val="150"/>
        <c:shape val="box"/>
        <c:axId val="107513344"/>
        <c:axId val="107514880"/>
        <c:axId val="0"/>
      </c:bar3DChart>
      <c:catAx>
        <c:axId val="107513344"/>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07514880"/>
        <c:crosses val="autoZero"/>
        <c:auto val="0"/>
        <c:lblAlgn val="ctr"/>
        <c:lblOffset val="100"/>
        <c:tickLblSkip val="1"/>
        <c:tickMarkSkip val="1"/>
        <c:noMultiLvlLbl val="0"/>
      </c:catAx>
      <c:valAx>
        <c:axId val="1075148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07513344"/>
        <c:crosses val="autoZero"/>
        <c:crossBetween val="between"/>
      </c:valAx>
      <c:spPr>
        <a:noFill/>
        <a:ln w="25400">
          <a:noFill/>
        </a:ln>
      </c:spPr>
    </c:plotArea>
    <c:legend>
      <c:legendPos val="r"/>
      <c:layout>
        <c:manualLayout>
          <c:xMode val="edge"/>
          <c:yMode val="edge"/>
          <c:x val="0.78202479361263133"/>
          <c:y val="8.7986514361761123E-2"/>
          <c:w val="0.11983478159149896"/>
          <c:h val="7.2758034823111897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State debt and state guaranteed debt of Ukraine for the current year (bn USD)</c:v>
            </c:pt>
          </c:strCache>
        </c:strRef>
      </c:tx>
      <c:layout>
        <c:manualLayout>
          <c:xMode val="edge"/>
          <c:yMode val="edge"/>
          <c:x val="0.21280996085047721"/>
          <c:y val="2.030458023732948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Domestic Debt</c:v>
                </c:pt>
              </c:strCache>
            </c:strRef>
          </c:tx>
          <c:spPr>
            <a:solidFill>
              <a:srgbClr val="9999FF"/>
            </a:solidFill>
            <a:ln w="12700">
              <a:solidFill>
                <a:srgbClr val="000000"/>
              </a:solidFill>
              <a:prstDash val="solid"/>
            </a:ln>
          </c:spPr>
          <c:invertIfNegative val="0"/>
          <c:cat>
            <c:numRef>
              <c:f>MT_ALL!$B$11:$G$11</c:f>
              <c:numCache>
                <c:formatCode>dd\.mm\.yyyy;@</c:formatCode>
                <c:ptCount val="6"/>
                <c:pt idx="0">
                  <c:v>45657</c:v>
                </c:pt>
                <c:pt idx="1">
                  <c:v>45688</c:v>
                </c:pt>
                <c:pt idx="2">
                  <c:v>45716</c:v>
                </c:pt>
                <c:pt idx="3">
                  <c:v>45747</c:v>
                </c:pt>
                <c:pt idx="4">
                  <c:v>45777</c:v>
                </c:pt>
                <c:pt idx="5">
                  <c:v>45808</c:v>
                </c:pt>
              </c:numCache>
            </c:numRef>
          </c:cat>
          <c:val>
            <c:numRef>
              <c:f>MT_ALL!$B$13:$G$13</c:f>
              <c:numCache>
                <c:formatCode>#,##0.00</c:formatCode>
                <c:ptCount val="6"/>
                <c:pt idx="0">
                  <c:v>45.968971226080001</c:v>
                </c:pt>
                <c:pt idx="1">
                  <c:v>46.065724925349997</c:v>
                </c:pt>
                <c:pt idx="2">
                  <c:v>46.081327449020002</c:v>
                </c:pt>
                <c:pt idx="3">
                  <c:v>46.083742432340003</c:v>
                </c:pt>
                <c:pt idx="4">
                  <c:v>45.887492867680002</c:v>
                </c:pt>
                <c:pt idx="5">
                  <c:v>46.483975176580003</c:v>
                </c:pt>
              </c:numCache>
            </c:numRef>
          </c:val>
          <c:extLst>
            <c:ext xmlns:c16="http://schemas.microsoft.com/office/drawing/2014/chart" uri="{C3380CC4-5D6E-409C-BE32-E72D297353CC}">
              <c16:uniqueId val="{00000000-B19A-4077-974A-835203684B2F}"/>
            </c:ext>
          </c:extLst>
        </c:ser>
        <c:ser>
          <c:idx val="2"/>
          <c:order val="1"/>
          <c:tx>
            <c:strRef>
              <c:f>MT_ALL!$A$14</c:f>
              <c:strCache>
                <c:ptCount val="1"/>
                <c:pt idx="0">
                  <c:v>External Debt</c:v>
                </c:pt>
              </c:strCache>
            </c:strRef>
          </c:tx>
          <c:spPr>
            <a:solidFill>
              <a:srgbClr val="993366"/>
            </a:solidFill>
            <a:ln w="12700">
              <a:solidFill>
                <a:srgbClr val="000000"/>
              </a:solidFill>
              <a:prstDash val="solid"/>
            </a:ln>
          </c:spPr>
          <c:invertIfNegative val="0"/>
          <c:cat>
            <c:numRef>
              <c:f>MT_ALL!$B$11:$G$11</c:f>
              <c:numCache>
                <c:formatCode>dd\.mm\.yyyy;@</c:formatCode>
                <c:ptCount val="6"/>
                <c:pt idx="0">
                  <c:v>45657</c:v>
                </c:pt>
                <c:pt idx="1">
                  <c:v>45688</c:v>
                </c:pt>
                <c:pt idx="2">
                  <c:v>45716</c:v>
                </c:pt>
                <c:pt idx="3">
                  <c:v>45747</c:v>
                </c:pt>
                <c:pt idx="4">
                  <c:v>45777</c:v>
                </c:pt>
                <c:pt idx="5">
                  <c:v>45808</c:v>
                </c:pt>
              </c:numCache>
            </c:numRef>
          </c:cat>
          <c:val>
            <c:numRef>
              <c:f>MT_ALL!$B$14:$G$14</c:f>
              <c:numCache>
                <c:formatCode>#,##0.00</c:formatCode>
                <c:ptCount val="6"/>
                <c:pt idx="0">
                  <c:v>120.09078008226</c:v>
                </c:pt>
                <c:pt idx="1">
                  <c:v>122.92816688137</c:v>
                </c:pt>
                <c:pt idx="2">
                  <c:v>123.01279285724</c:v>
                </c:pt>
                <c:pt idx="3">
                  <c:v>125.64784888078</c:v>
                </c:pt>
                <c:pt idx="4">
                  <c:v>134.08074557149999</c:v>
                </c:pt>
                <c:pt idx="5">
                  <c:v>134.48106564679</c:v>
                </c:pt>
              </c:numCache>
            </c:numRef>
          </c:val>
          <c:extLst>
            <c:ext xmlns:c16="http://schemas.microsoft.com/office/drawing/2014/chart" uri="{C3380CC4-5D6E-409C-BE32-E72D297353CC}">
              <c16:uniqueId val="{00000001-B19A-4077-974A-835203684B2F}"/>
            </c:ext>
          </c:extLst>
        </c:ser>
        <c:dLbls>
          <c:showLegendKey val="0"/>
          <c:showVal val="0"/>
          <c:showCatName val="0"/>
          <c:showSerName val="0"/>
          <c:showPercent val="0"/>
          <c:showBubbleSize val="0"/>
        </c:dLbls>
        <c:gapWidth val="150"/>
        <c:shape val="box"/>
        <c:axId val="107419136"/>
        <c:axId val="107420672"/>
        <c:axId val="0"/>
      </c:bar3DChart>
      <c:catAx>
        <c:axId val="107419136"/>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07420672"/>
        <c:crosses val="autoZero"/>
        <c:auto val="0"/>
        <c:lblAlgn val="ctr"/>
        <c:lblOffset val="100"/>
        <c:tickLblSkip val="1"/>
        <c:tickMarkSkip val="1"/>
        <c:noMultiLvlLbl val="0"/>
      </c:catAx>
      <c:valAx>
        <c:axId val="1074206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107419136"/>
        <c:crosses val="autoZero"/>
        <c:crossBetween val="between"/>
      </c:valAx>
      <c:spPr>
        <a:noFill/>
        <a:ln w="25400">
          <a:noFill/>
        </a:ln>
      </c:spPr>
    </c:plotArea>
    <c:legend>
      <c:legendPos val="t"/>
      <c:layout>
        <c:manualLayout>
          <c:xMode val="edge"/>
          <c:yMode val="edge"/>
          <c:x val="0.80785123832421202"/>
          <c:y val="2.707277364977265E-2"/>
          <c:w val="0.11983478159149896"/>
          <c:h val="7.275803482311191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State debt and state guaranteed debt of Ukraine
as of 31.05.2025
(by types of interest rates)</c:v>
            </c:pt>
          </c:strCache>
        </c:strRef>
      </c:tx>
      <c:layout>
        <c:manualLayout>
          <c:xMode val="edge"/>
          <c:yMode val="edge"/>
          <c:x val="0.2117769117430989"/>
          <c:y val="2.0304580237329489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5D4-4FDF-9DE4-166AC8B628BC}"/>
              </c:ext>
            </c:extLst>
          </c:dPt>
          <c:dPt>
            <c:idx val="1"/>
            <c:bubble3D val="0"/>
            <c:extLst>
              <c:ext xmlns:c16="http://schemas.microsoft.com/office/drawing/2014/chart" uri="{C3380CC4-5D6E-409C-BE32-E72D297353CC}">
                <c16:uniqueId val="{00000001-65D4-4FDF-9DE4-166AC8B628BC}"/>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Debt on which interest is paid at fixed interest rates</c:v>
                </c:pt>
                <c:pt idx="1">
                  <c:v>Debt on which interest is paid at floating interest rates</c:v>
                </c:pt>
              </c:strCache>
            </c:strRef>
          </c:cat>
          <c:val>
            <c:numRef>
              <c:f>SRATE!$B$8:$B$9</c:f>
              <c:numCache>
                <c:formatCode>#,##0.00</c:formatCode>
                <c:ptCount val="2"/>
                <c:pt idx="0">
                  <c:v>122.94940746426001</c:v>
                </c:pt>
                <c:pt idx="1">
                  <c:v>58.015633359109998</c:v>
                </c:pt>
              </c:numCache>
            </c:numRef>
          </c:val>
          <c:extLst>
            <c:ext xmlns:c16="http://schemas.microsoft.com/office/drawing/2014/chart" uri="{C3380CC4-5D6E-409C-BE32-E72D297353CC}">
              <c16:uniqueId val="{00000002-65D4-4FDF-9DE4-166AC8B628B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State debt and state guaranteed debt of Ukraine
as of 31.05.2025</c:v>
            </c:pt>
          </c:strCache>
        </c:strRef>
      </c:tx>
      <c:layout>
        <c:manualLayout>
          <c:xMode val="edge"/>
          <c:yMode val="edge"/>
          <c:x val="0.14049587225262652"/>
          <c:y val="2.0304580237329489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265-4905-8513-DB9F78C7EB63}"/>
              </c:ext>
            </c:extLst>
          </c:dPt>
          <c:dPt>
            <c:idx val="1"/>
            <c:bubble3D val="0"/>
            <c:extLst>
              <c:ext xmlns:c16="http://schemas.microsoft.com/office/drawing/2014/chart" uri="{C3380CC4-5D6E-409C-BE32-E72D297353CC}">
                <c16:uniqueId val="{00000001-6265-4905-8513-DB9F78C7EB63}"/>
              </c:ext>
            </c:extLst>
          </c:dPt>
          <c:dPt>
            <c:idx val="2"/>
            <c:bubble3D val="0"/>
            <c:extLst>
              <c:ext xmlns:c16="http://schemas.microsoft.com/office/drawing/2014/chart" uri="{C3380CC4-5D6E-409C-BE32-E72D297353CC}">
                <c16:uniqueId val="{00000002-6265-4905-8513-DB9F78C7EB63}"/>
              </c:ext>
            </c:extLst>
          </c:dPt>
          <c:dLbls>
            <c:numFmt formatCode="0.0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Fixed Rate</c:v>
                </c:pt>
                <c:pt idx="2">
                  <c:v>IMF rate</c:v>
                </c:pt>
                <c:pt idx="3">
                  <c:v>NBU rate</c:v>
                </c:pt>
                <c:pt idx="4">
                  <c:v>SOFR</c:v>
                </c:pt>
                <c:pt idx="5">
                  <c:v>SONIA</c:v>
                </c:pt>
                <c:pt idx="6">
                  <c:v>TORF</c:v>
                </c:pt>
                <c:pt idx="7">
                  <c:v>Ukrainian Index of Retail Deposit Rates</c:v>
                </c:pt>
                <c:pt idx="8">
                  <c:v>Сonsumer price index</c:v>
                </c:pt>
              </c:strCache>
            </c:strRef>
          </c:cat>
          <c:val>
            <c:numRef>
              <c:f>RATE!$B$8:$B$16</c:f>
              <c:numCache>
                <c:formatCode>#,##0.00</c:formatCode>
                <c:ptCount val="9"/>
                <c:pt idx="0">
                  <c:v>6.5922495735700002</c:v>
                </c:pt>
                <c:pt idx="1">
                  <c:v>122.94940746426001</c:v>
                </c:pt>
                <c:pt idx="2">
                  <c:v>18.963749419149998</c:v>
                </c:pt>
                <c:pt idx="3">
                  <c:v>6.9969261989899998</c:v>
                </c:pt>
                <c:pt idx="4">
                  <c:v>20.88957839995</c:v>
                </c:pt>
                <c:pt idx="5">
                  <c:v>0.19014349349000001</c:v>
                </c:pt>
                <c:pt idx="6">
                  <c:v>0.23723149188000001</c:v>
                </c:pt>
                <c:pt idx="7">
                  <c:v>0.65001246055999995</c:v>
                </c:pt>
                <c:pt idx="8">
                  <c:v>3.4957423215199999</c:v>
                </c:pt>
              </c:numCache>
            </c:numRef>
          </c:val>
          <c:extLst>
            <c:ext xmlns:c16="http://schemas.microsoft.com/office/drawing/2014/chart" uri="{C3380CC4-5D6E-409C-BE32-E72D297353CC}">
              <c16:uniqueId val="{00000003-6265-4905-8513-DB9F78C7EB6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31.05.2025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4C4-45EC-9EDE-3B3AD8A12AD3}"/>
              </c:ext>
            </c:extLst>
          </c:dPt>
          <c:dLbls>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RATE!$A$24:$A$38</c:f>
              <c:strCache>
                <c:ptCount val="15"/>
                <c:pt idx="0">
                  <c:v>EURIBOR</c:v>
                </c:pt>
                <c:pt idx="1">
                  <c:v>Fixed Rate</c:v>
                </c:pt>
                <c:pt idx="2">
                  <c:v>IMF rate</c:v>
                </c:pt>
                <c:pt idx="3">
                  <c:v>NBU rate</c:v>
                </c:pt>
                <c:pt idx="4">
                  <c:v>SOFR</c:v>
                </c:pt>
                <c:pt idx="5">
                  <c:v>SONIA</c:v>
                </c:pt>
                <c:pt idx="6">
                  <c:v>TORF</c:v>
                </c:pt>
                <c:pt idx="7">
                  <c:v>Сonsumer price index</c:v>
                </c:pt>
                <c:pt idx="8">
                  <c:v>State guaranteed debt</c:v>
                </c:pt>
                <c:pt idx="9">
                  <c:v>EURIBOR</c:v>
                </c:pt>
                <c:pt idx="10">
                  <c:v>Fixed Rate</c:v>
                </c:pt>
                <c:pt idx="11">
                  <c:v>IMF rate</c:v>
                </c:pt>
                <c:pt idx="12">
                  <c:v>NBU rate</c:v>
                </c:pt>
                <c:pt idx="13">
                  <c:v>SOFR</c:v>
                </c:pt>
                <c:pt idx="14">
                  <c:v>Ukrainian Index of Retail Deposit Rates</c:v>
                </c:pt>
              </c:strCache>
            </c:strRef>
          </c:cat>
          <c:val>
            <c:numRef>
              <c:f>RATE!$B$24:$B$38</c:f>
              <c:numCache>
                <c:formatCode>#\ ##0.00;\-#\ ##0.00;</c:formatCode>
                <c:ptCount val="15"/>
                <c:pt idx="0" formatCode="#,##0.00">
                  <c:v>5.3585078356200002</c:v>
                </c:pt>
                <c:pt idx="1">
                  <c:v>120.58426926424001</c:v>
                </c:pt>
                <c:pt idx="2" formatCode="#,##0.00">
                  <c:v>18.14475524629</c:v>
                </c:pt>
                <c:pt idx="3" formatCode="#,##0.00">
                  <c:v>6.7423576580100004</c:v>
                </c:pt>
                <c:pt idx="4" formatCode="#,##0.00">
                  <c:v>19.565012018529998</c:v>
                </c:pt>
                <c:pt idx="5" formatCode="#,##0.00">
                  <c:v>0.19014349349000001</c:v>
                </c:pt>
                <c:pt idx="6" formatCode="#,##0.00">
                  <c:v>0.23723149188000001</c:v>
                </c:pt>
                <c:pt idx="7" formatCode="#,##0.00">
                  <c:v>3.4957423215199999</c:v>
                </c:pt>
                <c:pt idx="8" formatCode="#,##0.00">
                  <c:v>6.6470214937900005</c:v>
                </c:pt>
                <c:pt idx="9" formatCode="#,##0.00">
                  <c:v>1.23374173795</c:v>
                </c:pt>
                <c:pt idx="10" formatCode="#,##0.00">
                  <c:v>2.3651382000200001</c:v>
                </c:pt>
                <c:pt idx="11" formatCode="#,##0.00">
                  <c:v>0.81899417285999998</c:v>
                </c:pt>
                <c:pt idx="12" formatCode="#,##0.00">
                  <c:v>0.25456854097999998</c:v>
                </c:pt>
                <c:pt idx="13" formatCode="#,##0.00">
                  <c:v>1.3245663814199999</c:v>
                </c:pt>
                <c:pt idx="14" formatCode="#,##0.00">
                  <c:v>0.65001246055999995</c:v>
                </c:pt>
              </c:numCache>
            </c:numRef>
          </c:val>
          <c:extLst>
            <c:ext xmlns:c16="http://schemas.microsoft.com/office/drawing/2014/chart" uri="{C3380CC4-5D6E-409C-BE32-E72D297353CC}">
              <c16:uniqueId val="{00000001-F4C4-45EC-9EDE-3B3AD8A12AD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600-000000000000}">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400-000000000000}">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600-000000000000}">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800-000000000000}">
  <sheetPr codeName="Диаграмма19">
    <tabColor indexed="13"/>
  </sheetPr>
  <sheetViews>
    <sheetView zoomScale="87" workbookViewId="0" zoomToFit="1"/>
  </sheetViews>
  <pageMargins left="0.38" right="0.32" top="0.61" bottom="0.56000000000000005" header="0.5" footer="0.38"/>
  <pageSetup paperSize="9" orientation="landscape"/>
  <headerFooter alignWithMargins="0"/>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codeName="Диаграмма20">
    <tabColor indexed="13"/>
  </sheetPr>
  <sheetViews>
    <sheetView zoomScale="86" workbookViewId="0" zoomToFit="1"/>
  </sheetViews>
  <pageMargins left="0.31" right="0.3" top="0.56999999999999995" bottom="0.56000000000000005" header="0.44" footer="0.37"/>
  <pageSetup paperSize="9" orientation="landscape"/>
  <headerFooter alignWithMargins="0"/>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codeName="Диаграмма25">
    <tabColor indexed="13"/>
  </sheetPr>
  <sheetViews>
    <sheetView zoomScale="87" workbookViewId="0" zoomToFit="1"/>
  </sheetViews>
  <pageMargins left="0.38" right="0.32" top="0.61" bottom="0.56000000000000005" header="0.5" footer="0.38"/>
  <pageSetup paperSize="9" orientation="landscape"/>
  <headerFooter alignWithMargins="0"/>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C00-000000000000}">
  <sheetPr codeName="Диаграмма24">
    <tabColor indexed="13"/>
  </sheetPr>
  <sheetViews>
    <sheetView zoomScale="86" workbookViewId="0" zoomToFit="1"/>
  </sheetViews>
  <pageMargins left="0.31" right="0.3" top="0.56999999999999995" bottom="0.56000000000000005" header="0.44" footer="0.37"/>
  <pageSetup paperSize="9" orientation="landscape"/>
  <headerFooter alignWithMargins="0"/>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codeName="Диаграмма3"/>
  <sheetViews>
    <sheetView zoomScale="120" workbookViewId="0" zoomToFit="1"/>
  </sheetViews>
  <pageMargins left="0.75" right="0.75" top="1" bottom="1" header="0.5" footer="0.5"/>
  <pageSetup paperSize="9" orientation="landscape"/>
  <headerFooter alignWithMargins="0"/>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500-000000000000}">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600-000000000000}">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codeName="Диаграмма5"/>
  <sheetViews>
    <sheetView zoomScale="92" workbookViewId="0" zoomToFit="1"/>
  </sheetViews>
  <pageMargins left="0.75" right="0.75" top="1" bottom="1" header="0.5" footer="0.5"/>
  <pageSetup paperSize="9" orientation="landscape"/>
  <headerFooter alignWithMargins="0"/>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8175" cy="638175"/>
    <xdr:graphicFrame macro="">
      <xdr:nvGraphicFramePr>
        <xdr:cNvPr id="2" name="Диаграмма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2750" cy="6080125"/>
    <xdr:graphicFrame macro="">
      <xdr:nvGraphicFramePr>
        <xdr:cNvPr id="2" name="Диаграмма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2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2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41034" cy="6376276"/>
    <xdr:graphicFrame macro="">
      <xdr:nvGraphicFramePr>
        <xdr:cNvPr id="2" name="Диаграмма 1">
          <a:extLst>
            <a:ext uri="{FF2B5EF4-FFF2-40B4-BE49-F238E27FC236}">
              <a16:creationId xmlns:a16="http://schemas.microsoft.com/office/drawing/2014/main" id="{00000000-0008-0000-2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12326" cy="6406116"/>
    <xdr:graphicFrame macro="">
      <xdr:nvGraphicFramePr>
        <xdr:cNvPr id="2" name="Диаграмма 1">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8175" cy="638175"/>
    <xdr:graphicFrame macro="">
      <xdr:nvGraphicFramePr>
        <xdr:cNvPr id="2" name="Диаграмма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41034" cy="6376276"/>
    <xdr:graphicFrame macro="">
      <xdr:nvGraphicFramePr>
        <xdr:cNvPr id="2" name="Диаграмма 1">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12326" cy="6406116"/>
    <xdr:graphicFrame macro="">
      <xdr:nvGraphicFramePr>
        <xdr:cNvPr id="2" name="Диаграмма 1">
          <a:extLst>
            <a:ext uri="{FF2B5EF4-FFF2-40B4-BE49-F238E27FC236}">
              <a16:creationId xmlns:a16="http://schemas.microsoft.com/office/drawing/2014/main" id="{00000000-0008-0000-2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07500" cy="5613400"/>
    <xdr:graphicFrame macro="">
      <xdr:nvGraphicFramePr>
        <xdr:cNvPr id="2" name="Диаграмма 1">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a:extLst>
            <a:ext uri="{FF2B5EF4-FFF2-40B4-BE49-F238E27FC236}">
              <a16:creationId xmlns:a16="http://schemas.microsoft.com/office/drawing/2014/main" id="{00000000-0008-0000-3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a:extLst>
            <a:ext uri="{FF2B5EF4-FFF2-40B4-BE49-F238E27FC236}">
              <a16:creationId xmlns:a16="http://schemas.microsoft.com/office/drawing/2014/main" id="{00000000-0008-0000-3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0261" cy="5615609"/>
    <xdr:graphicFrame macro="">
      <xdr:nvGraphicFramePr>
        <xdr:cNvPr id="2" name="Диаграмма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8780" cy="6065520"/>
    <xdr:graphicFrame macro="">
      <xdr:nvGraphicFramePr>
        <xdr:cNvPr id="2" name="Диаграмма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иаграмма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6400" cy="6070600"/>
    <xdr:graphicFrame macro="">
      <xdr:nvGraphicFramePr>
        <xdr:cNvPr id="2" name="Диаграмма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88780" cy="6065520"/>
    <xdr:graphicFrame macro="">
      <xdr:nvGraphicFramePr>
        <xdr:cNvPr id="2" name="Диаграмма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3">
    <tabColor indexed="57"/>
    <outlinePr applyStyles="1" summaryBelow="0"/>
    <pageSetUpPr fitToPage="1"/>
  </sheetPr>
  <dimension ref="A1:S180"/>
  <sheetViews>
    <sheetView workbookViewId="0">
      <selection activeCell="A6" sqref="A6"/>
    </sheetView>
  </sheetViews>
  <sheetFormatPr defaultColWidth="9.140625" defaultRowHeight="11.25" outlineLevelRow="4" x14ac:dyDescent="0.2"/>
  <cols>
    <col min="1" max="1" width="52" style="12" customWidth="1"/>
    <col min="2" max="14" width="16.28515625" style="13" customWidth="1"/>
    <col min="15" max="15" width="9.140625" style="12" customWidth="1"/>
    <col min="16" max="16384" width="9.140625" style="12"/>
  </cols>
  <sheetData>
    <row r="1" spans="1:19" s="26" customFormat="1" ht="12.75" x14ac:dyDescent="0.2">
      <c r="B1" s="27"/>
      <c r="C1" s="27"/>
      <c r="D1" s="27"/>
      <c r="E1" s="27"/>
      <c r="F1" s="27"/>
      <c r="G1" s="27"/>
      <c r="H1" s="27"/>
      <c r="I1" s="27"/>
      <c r="J1" s="27"/>
      <c r="K1" s="27"/>
      <c r="L1" s="27"/>
      <c r="M1" s="27"/>
      <c r="N1" s="27"/>
    </row>
    <row r="2" spans="1:19" s="34" customFormat="1" ht="18.75" x14ac:dyDescent="0.3">
      <c r="A2" s="5" t="str">
        <f>DEBT_AS_OF_CURR_YEAR</f>
        <v>State debt and state guaranteed debt of Ukraine for the current year</v>
      </c>
      <c r="B2" s="5"/>
      <c r="C2" s="5"/>
      <c r="D2" s="5"/>
      <c r="E2" s="5"/>
      <c r="F2" s="5"/>
      <c r="G2" s="5"/>
      <c r="H2" s="5"/>
      <c r="I2" s="5"/>
      <c r="J2" s="5"/>
      <c r="K2" s="5"/>
      <c r="L2" s="5"/>
      <c r="M2" s="5"/>
      <c r="N2" s="5"/>
      <c r="O2" s="33"/>
      <c r="P2" s="33"/>
      <c r="Q2" s="33"/>
      <c r="R2" s="33"/>
      <c r="S2" s="33"/>
    </row>
    <row r="3" spans="1:19" s="26" customFormat="1" ht="12.75" x14ac:dyDescent="0.2">
      <c r="B3" s="29"/>
      <c r="C3" s="29"/>
      <c r="D3" s="29"/>
      <c r="E3" s="29"/>
      <c r="F3" s="29"/>
      <c r="G3" s="29"/>
      <c r="H3" s="29"/>
      <c r="I3" s="29"/>
      <c r="J3" s="29"/>
      <c r="K3" s="29"/>
      <c r="L3" s="29"/>
      <c r="M3" s="29"/>
      <c r="N3" s="29"/>
      <c r="O3" s="30"/>
      <c r="P3" s="30"/>
      <c r="Q3" s="30"/>
    </row>
    <row r="4" spans="1:19" s="31" customFormat="1" ht="12.75" x14ac:dyDescent="0.2">
      <c r="B4" s="32"/>
      <c r="C4" s="32"/>
      <c r="D4" s="32"/>
      <c r="E4" s="32"/>
      <c r="F4" s="32"/>
      <c r="G4" s="32"/>
      <c r="H4" s="32"/>
      <c r="I4" s="32"/>
      <c r="J4" s="32"/>
      <c r="K4" s="32"/>
      <c r="L4" s="32"/>
      <c r="M4" s="32"/>
      <c r="N4" s="32" t="str">
        <f>VALUAH</f>
        <v>bn UAH</v>
      </c>
    </row>
    <row r="5" spans="1:19" s="18" customFormat="1" ht="12.75" x14ac:dyDescent="0.2">
      <c r="A5" s="16"/>
      <c r="B5" s="17">
        <v>45657</v>
      </c>
      <c r="C5" s="17">
        <v>45688</v>
      </c>
      <c r="D5" s="17">
        <v>45716</v>
      </c>
      <c r="E5" s="17">
        <v>45747</v>
      </c>
      <c r="F5" s="17">
        <v>45777</v>
      </c>
      <c r="G5" s="17"/>
      <c r="H5" s="17"/>
      <c r="I5" s="17"/>
      <c r="J5" s="17"/>
      <c r="K5" s="17"/>
      <c r="L5" s="17"/>
      <c r="M5" s="17"/>
      <c r="N5" s="17">
        <v>45808</v>
      </c>
    </row>
    <row r="6" spans="1:19" s="19" customFormat="1" ht="31.5" x14ac:dyDescent="0.2">
      <c r="A6" s="145" t="str">
        <f>DEBT_TOTAL</f>
        <v>The total amount of state and state-guaranteed debt</v>
      </c>
      <c r="B6" s="25">
        <f t="shared" ref="B6:N6" si="0">B$59+B$7</f>
        <v>6980.9858852455909</v>
      </c>
      <c r="C6" s="25">
        <f t="shared" si="0"/>
        <v>7068.0343297093796</v>
      </c>
      <c r="D6" s="25">
        <f t="shared" si="0"/>
        <v>7019.7733103948995</v>
      </c>
      <c r="E6" s="25">
        <f t="shared" si="0"/>
        <v>7123.2031566059886</v>
      </c>
      <c r="F6" s="25">
        <f t="shared" si="0"/>
        <v>7480.3258402478587</v>
      </c>
      <c r="G6" s="25">
        <f t="shared" si="0"/>
        <v>0</v>
      </c>
      <c r="H6" s="25">
        <f t="shared" si="0"/>
        <v>0</v>
      </c>
      <c r="I6" s="25">
        <f t="shared" si="0"/>
        <v>0</v>
      </c>
      <c r="J6" s="25">
        <f t="shared" si="0"/>
        <v>0</v>
      </c>
      <c r="K6" s="25">
        <f t="shared" si="0"/>
        <v>0</v>
      </c>
      <c r="L6" s="25">
        <f t="shared" si="0"/>
        <v>0</v>
      </c>
      <c r="M6" s="25">
        <f t="shared" si="0"/>
        <v>0</v>
      </c>
      <c r="N6" s="25">
        <f t="shared" si="0"/>
        <v>7515.2066978449193</v>
      </c>
    </row>
    <row r="7" spans="1:19" s="131" customFormat="1" ht="15" outlineLevel="1" x14ac:dyDescent="0.2">
      <c r="A7" s="172" t="s">
        <v>58</v>
      </c>
      <c r="B7" s="173">
        <f t="shared" ref="B7:N7" si="1">B$8+B$44</f>
        <v>1932.4895813634394</v>
      </c>
      <c r="C7" s="173">
        <f t="shared" si="1"/>
        <v>1926.6620924290394</v>
      </c>
      <c r="D7" s="173">
        <f t="shared" si="1"/>
        <v>1913.0202277144394</v>
      </c>
      <c r="E7" s="173">
        <f t="shared" si="1"/>
        <v>1911.4937272312293</v>
      </c>
      <c r="F7" s="173">
        <f t="shared" si="1"/>
        <v>1907.2998747941194</v>
      </c>
      <c r="G7" s="173">
        <f t="shared" si="1"/>
        <v>0</v>
      </c>
      <c r="H7" s="173">
        <f t="shared" si="1"/>
        <v>0</v>
      </c>
      <c r="I7" s="173">
        <f t="shared" si="1"/>
        <v>0</v>
      </c>
      <c r="J7" s="173">
        <f t="shared" si="1"/>
        <v>0</v>
      </c>
      <c r="K7" s="173">
        <f t="shared" si="1"/>
        <v>0</v>
      </c>
      <c r="L7" s="173">
        <f t="shared" si="1"/>
        <v>0</v>
      </c>
      <c r="M7" s="173">
        <f t="shared" si="1"/>
        <v>0</v>
      </c>
      <c r="N7" s="173">
        <f t="shared" si="1"/>
        <v>1930.4097631293389</v>
      </c>
    </row>
    <row r="8" spans="1:19" s="21" customFormat="1" ht="15" outlineLevel="2" x14ac:dyDescent="0.2">
      <c r="A8" s="174" t="s">
        <v>1</v>
      </c>
      <c r="B8" s="175">
        <f t="shared" ref="B8:N8" si="2">B$9+B$42</f>
        <v>1863.1321174541793</v>
      </c>
      <c r="C8" s="175">
        <f t="shared" si="2"/>
        <v>1855.0953091999793</v>
      </c>
      <c r="D8" s="175">
        <f t="shared" si="2"/>
        <v>1839.6172841585794</v>
      </c>
      <c r="E8" s="175">
        <f t="shared" si="2"/>
        <v>1835.6481751585593</v>
      </c>
      <c r="F8" s="175">
        <f t="shared" si="2"/>
        <v>1829.7006559092595</v>
      </c>
      <c r="G8" s="175">
        <f t="shared" si="2"/>
        <v>0</v>
      </c>
      <c r="H8" s="175">
        <f t="shared" si="2"/>
        <v>0</v>
      </c>
      <c r="I8" s="175">
        <f t="shared" si="2"/>
        <v>0</v>
      </c>
      <c r="J8" s="175">
        <f t="shared" si="2"/>
        <v>0</v>
      </c>
      <c r="K8" s="175">
        <f t="shared" si="2"/>
        <v>0</v>
      </c>
      <c r="L8" s="175">
        <f t="shared" si="2"/>
        <v>0</v>
      </c>
      <c r="M8" s="175">
        <f t="shared" si="2"/>
        <v>0</v>
      </c>
      <c r="N8" s="175">
        <f t="shared" si="2"/>
        <v>1851.655523030259</v>
      </c>
    </row>
    <row r="9" spans="1:19" s="22" customFormat="1" ht="12.75" outlineLevel="3" x14ac:dyDescent="0.2">
      <c r="A9" s="176" t="s">
        <v>59</v>
      </c>
      <c r="B9" s="177">
        <f t="shared" ref="B9:N9" si="3">SUM(B$10:B$41)</f>
        <v>1861.6773397063992</v>
      </c>
      <c r="C9" s="177">
        <f t="shared" si="3"/>
        <v>1853.6405314521992</v>
      </c>
      <c r="D9" s="177">
        <f t="shared" si="3"/>
        <v>1838.1625064107993</v>
      </c>
      <c r="E9" s="177">
        <f t="shared" si="3"/>
        <v>1834.2264605413993</v>
      </c>
      <c r="F9" s="177">
        <f t="shared" si="3"/>
        <v>1828.2789412920995</v>
      </c>
      <c r="G9" s="177">
        <f t="shared" si="3"/>
        <v>0</v>
      </c>
      <c r="H9" s="177">
        <f t="shared" si="3"/>
        <v>0</v>
      </c>
      <c r="I9" s="177">
        <f t="shared" si="3"/>
        <v>0</v>
      </c>
      <c r="J9" s="177">
        <f t="shared" si="3"/>
        <v>0</v>
      </c>
      <c r="K9" s="177">
        <f t="shared" si="3"/>
        <v>0</v>
      </c>
      <c r="L9" s="177">
        <f t="shared" si="3"/>
        <v>0</v>
      </c>
      <c r="M9" s="177">
        <f t="shared" si="3"/>
        <v>0</v>
      </c>
      <c r="N9" s="177">
        <f t="shared" si="3"/>
        <v>1850.233808413099</v>
      </c>
    </row>
    <row r="10" spans="1:19" s="24" customFormat="1" ht="12.75" outlineLevel="4" x14ac:dyDescent="0.2">
      <c r="A10" s="178" t="s">
        <v>60</v>
      </c>
      <c r="B10" s="170">
        <v>3.8132242193999999</v>
      </c>
      <c r="C10" s="170">
        <v>3.7770335472999998</v>
      </c>
      <c r="D10" s="170">
        <v>3.7756880077999999</v>
      </c>
      <c r="E10" s="170">
        <v>3.8844596847999999</v>
      </c>
      <c r="F10" s="170">
        <v>12.417616755999999</v>
      </c>
      <c r="G10" s="170">
        <v>0</v>
      </c>
      <c r="H10" s="170">
        <v>0</v>
      </c>
      <c r="I10" s="170">
        <v>0</v>
      </c>
      <c r="J10" s="170">
        <v>0</v>
      </c>
      <c r="K10" s="170">
        <v>0</v>
      </c>
      <c r="L10" s="170">
        <v>0</v>
      </c>
      <c r="M10" s="170">
        <v>0</v>
      </c>
      <c r="N10" s="170">
        <v>12.368586903400001</v>
      </c>
    </row>
    <row r="11" spans="1:19" ht="12.75" outlineLevel="4" x14ac:dyDescent="0.2">
      <c r="A11" s="179" t="s">
        <v>64</v>
      </c>
      <c r="B11" s="180">
        <v>251.39539051200001</v>
      </c>
      <c r="C11" s="180">
        <v>246.65154906539999</v>
      </c>
      <c r="D11" s="180">
        <v>258.44153310600001</v>
      </c>
      <c r="E11" s="180">
        <v>238.45298970459999</v>
      </c>
      <c r="F11" s="180">
        <v>217.7558285961</v>
      </c>
      <c r="G11" s="180">
        <v>0</v>
      </c>
      <c r="H11" s="180">
        <v>0</v>
      </c>
      <c r="I11" s="180">
        <v>0</v>
      </c>
      <c r="J11" s="180">
        <v>0</v>
      </c>
      <c r="K11" s="180">
        <v>0</v>
      </c>
      <c r="L11" s="180">
        <v>0</v>
      </c>
      <c r="M11" s="180">
        <v>0</v>
      </c>
      <c r="N11" s="180">
        <v>232.4503484187</v>
      </c>
      <c r="O11" s="15"/>
      <c r="P11" s="15"/>
      <c r="Q11" s="15"/>
    </row>
    <row r="12" spans="1:19" ht="12.75" outlineLevel="4" x14ac:dyDescent="0.2">
      <c r="A12" s="179" t="s">
        <v>65</v>
      </c>
      <c r="B12" s="180">
        <v>58.630439000000003</v>
      </c>
      <c r="C12" s="180">
        <v>58.630439000000003</v>
      </c>
      <c r="D12" s="180">
        <v>58.630439000000003</v>
      </c>
      <c r="E12" s="180">
        <v>55.426440999999997</v>
      </c>
      <c r="F12" s="180">
        <v>53.826441000000003</v>
      </c>
      <c r="G12" s="180">
        <v>0</v>
      </c>
      <c r="H12" s="180">
        <v>0</v>
      </c>
      <c r="I12" s="180">
        <v>0</v>
      </c>
      <c r="J12" s="180">
        <v>0</v>
      </c>
      <c r="K12" s="180">
        <v>0</v>
      </c>
      <c r="L12" s="180">
        <v>0</v>
      </c>
      <c r="M12" s="180">
        <v>0</v>
      </c>
      <c r="N12" s="180">
        <v>53.826441000000003</v>
      </c>
      <c r="O12" s="15"/>
      <c r="P12" s="15"/>
      <c r="Q12" s="15"/>
    </row>
    <row r="13" spans="1:19" ht="12.75" outlineLevel="4" x14ac:dyDescent="0.2">
      <c r="A13" s="179" t="s">
        <v>66</v>
      </c>
      <c r="B13" s="180">
        <v>17.533000000000001</v>
      </c>
      <c r="C13" s="180">
        <v>17.533000000000001</v>
      </c>
      <c r="D13" s="180">
        <v>17.533000000000001</v>
      </c>
      <c r="E13" s="180">
        <v>17.533000000000001</v>
      </c>
      <c r="F13" s="180">
        <v>17.533000000000001</v>
      </c>
      <c r="G13" s="180">
        <v>0</v>
      </c>
      <c r="H13" s="180">
        <v>0</v>
      </c>
      <c r="I13" s="180">
        <v>0</v>
      </c>
      <c r="J13" s="180">
        <v>0</v>
      </c>
      <c r="K13" s="180">
        <v>0</v>
      </c>
      <c r="L13" s="180">
        <v>0</v>
      </c>
      <c r="M13" s="180">
        <v>0</v>
      </c>
      <c r="N13" s="180">
        <v>17.533000000000001</v>
      </c>
      <c r="O13" s="15"/>
      <c r="P13" s="15"/>
      <c r="Q13" s="15"/>
    </row>
    <row r="14" spans="1:19" ht="12.75" outlineLevel="4" x14ac:dyDescent="0.2">
      <c r="A14" s="179" t="s">
        <v>67</v>
      </c>
      <c r="B14" s="180">
        <v>50</v>
      </c>
      <c r="C14" s="180">
        <v>50</v>
      </c>
      <c r="D14" s="180">
        <v>50</v>
      </c>
      <c r="E14" s="180">
        <v>50</v>
      </c>
      <c r="F14" s="180">
        <v>50</v>
      </c>
      <c r="G14" s="180">
        <v>0</v>
      </c>
      <c r="H14" s="180">
        <v>0</v>
      </c>
      <c r="I14" s="180">
        <v>0</v>
      </c>
      <c r="J14" s="180">
        <v>0</v>
      </c>
      <c r="K14" s="180">
        <v>0</v>
      </c>
      <c r="L14" s="180">
        <v>0</v>
      </c>
      <c r="M14" s="180">
        <v>0</v>
      </c>
      <c r="N14" s="180">
        <v>50</v>
      </c>
      <c r="O14" s="15"/>
      <c r="P14" s="15"/>
      <c r="Q14" s="15"/>
    </row>
    <row r="15" spans="1:19" ht="12.75" outlineLevel="4" x14ac:dyDescent="0.2">
      <c r="A15" s="179" t="s">
        <v>68</v>
      </c>
      <c r="B15" s="180">
        <v>33.700001</v>
      </c>
      <c r="C15" s="180">
        <v>33.700001</v>
      </c>
      <c r="D15" s="180">
        <v>33.700001</v>
      </c>
      <c r="E15" s="180">
        <v>33.700001</v>
      </c>
      <c r="F15" s="180">
        <v>33.700001</v>
      </c>
      <c r="G15" s="180">
        <v>0</v>
      </c>
      <c r="H15" s="180">
        <v>0</v>
      </c>
      <c r="I15" s="180">
        <v>0</v>
      </c>
      <c r="J15" s="180">
        <v>0</v>
      </c>
      <c r="K15" s="180">
        <v>0</v>
      </c>
      <c r="L15" s="180">
        <v>0</v>
      </c>
      <c r="M15" s="180">
        <v>0</v>
      </c>
      <c r="N15" s="180">
        <v>33.700001</v>
      </c>
      <c r="O15" s="15"/>
      <c r="P15" s="15"/>
      <c r="Q15" s="15"/>
    </row>
    <row r="16" spans="1:19" ht="12.75" outlineLevel="4" x14ac:dyDescent="0.2">
      <c r="A16" s="179" t="s">
        <v>69</v>
      </c>
      <c r="B16" s="180">
        <v>46.9</v>
      </c>
      <c r="C16" s="180">
        <v>46.9</v>
      </c>
      <c r="D16" s="180">
        <v>46.9</v>
      </c>
      <c r="E16" s="180">
        <v>46.9</v>
      </c>
      <c r="F16" s="180">
        <v>46.9</v>
      </c>
      <c r="G16" s="180">
        <v>0</v>
      </c>
      <c r="H16" s="180">
        <v>0</v>
      </c>
      <c r="I16" s="180">
        <v>0</v>
      </c>
      <c r="J16" s="180">
        <v>0</v>
      </c>
      <c r="K16" s="180">
        <v>0</v>
      </c>
      <c r="L16" s="180">
        <v>0</v>
      </c>
      <c r="M16" s="180">
        <v>0</v>
      </c>
      <c r="N16" s="180">
        <v>46.9</v>
      </c>
      <c r="O16" s="15"/>
      <c r="P16" s="15"/>
      <c r="Q16" s="15"/>
    </row>
    <row r="17" spans="1:17" ht="12.75" outlineLevel="4" x14ac:dyDescent="0.2">
      <c r="A17" s="179" t="s">
        <v>70</v>
      </c>
      <c r="B17" s="180">
        <v>225.503117</v>
      </c>
      <c r="C17" s="180">
        <v>225.503117</v>
      </c>
      <c r="D17" s="180">
        <v>225.503117</v>
      </c>
      <c r="E17" s="180">
        <v>225.503117</v>
      </c>
      <c r="F17" s="180">
        <v>225.503117</v>
      </c>
      <c r="G17" s="180">
        <v>0</v>
      </c>
      <c r="H17" s="180">
        <v>0</v>
      </c>
      <c r="I17" s="180">
        <v>0</v>
      </c>
      <c r="J17" s="180">
        <v>0</v>
      </c>
      <c r="K17" s="180">
        <v>0</v>
      </c>
      <c r="L17" s="180">
        <v>0</v>
      </c>
      <c r="M17" s="180">
        <v>0</v>
      </c>
      <c r="N17" s="180">
        <v>225.503117</v>
      </c>
      <c r="O17" s="15"/>
      <c r="P17" s="15"/>
      <c r="Q17" s="15"/>
    </row>
    <row r="18" spans="1:17" ht="12.75" outlineLevel="4" x14ac:dyDescent="0.2">
      <c r="A18" s="179" t="s">
        <v>71</v>
      </c>
      <c r="B18" s="180">
        <v>12.097744</v>
      </c>
      <c r="C18" s="180">
        <v>12.097744</v>
      </c>
      <c r="D18" s="180">
        <v>12.097744</v>
      </c>
      <c r="E18" s="180">
        <v>12.097744</v>
      </c>
      <c r="F18" s="180">
        <v>12.097744</v>
      </c>
      <c r="G18" s="180">
        <v>0</v>
      </c>
      <c r="H18" s="180">
        <v>0</v>
      </c>
      <c r="I18" s="180">
        <v>0</v>
      </c>
      <c r="J18" s="180">
        <v>0</v>
      </c>
      <c r="K18" s="180">
        <v>0</v>
      </c>
      <c r="L18" s="180">
        <v>0</v>
      </c>
      <c r="M18" s="180">
        <v>0</v>
      </c>
      <c r="N18" s="180">
        <v>12.097744</v>
      </c>
      <c r="O18" s="15"/>
      <c r="P18" s="15"/>
      <c r="Q18" s="15"/>
    </row>
    <row r="19" spans="1:17" ht="12.75" outlineLevel="4" x14ac:dyDescent="0.2">
      <c r="A19" s="179" t="s">
        <v>72</v>
      </c>
      <c r="B19" s="180">
        <v>27.097743999999999</v>
      </c>
      <c r="C19" s="180">
        <v>27.097743999999999</v>
      </c>
      <c r="D19" s="180">
        <v>27.097743999999999</v>
      </c>
      <c r="E19" s="180">
        <v>27.097743999999999</v>
      </c>
      <c r="F19" s="180">
        <v>27.097743999999999</v>
      </c>
      <c r="G19" s="180">
        <v>0</v>
      </c>
      <c r="H19" s="180">
        <v>0</v>
      </c>
      <c r="I19" s="180">
        <v>0</v>
      </c>
      <c r="J19" s="180">
        <v>0</v>
      </c>
      <c r="K19" s="180">
        <v>0</v>
      </c>
      <c r="L19" s="180">
        <v>0</v>
      </c>
      <c r="M19" s="180">
        <v>0</v>
      </c>
      <c r="N19" s="180">
        <v>27.097743999999999</v>
      </c>
      <c r="O19" s="15"/>
      <c r="P19" s="15"/>
      <c r="Q19" s="15"/>
    </row>
    <row r="20" spans="1:17" ht="12.75" outlineLevel="4" x14ac:dyDescent="0.2">
      <c r="A20" s="179" t="s">
        <v>73</v>
      </c>
      <c r="B20" s="180">
        <v>66.649921974999998</v>
      </c>
      <c r="C20" s="180">
        <v>58.024335839499997</v>
      </c>
      <c r="D20" s="180">
        <v>58.791890297000002</v>
      </c>
      <c r="E20" s="180">
        <v>59.030004151999997</v>
      </c>
      <c r="F20" s="180">
        <v>64.846807940000005</v>
      </c>
      <c r="G20" s="180">
        <v>0</v>
      </c>
      <c r="H20" s="180">
        <v>0</v>
      </c>
      <c r="I20" s="180">
        <v>0</v>
      </c>
      <c r="J20" s="180">
        <v>0</v>
      </c>
      <c r="K20" s="180">
        <v>0</v>
      </c>
      <c r="L20" s="180">
        <v>0</v>
      </c>
      <c r="M20" s="180">
        <v>0</v>
      </c>
      <c r="N20" s="180">
        <v>66.682219090999993</v>
      </c>
      <c r="O20" s="15"/>
      <c r="P20" s="15"/>
      <c r="Q20" s="15"/>
    </row>
    <row r="21" spans="1:17" ht="12.75" outlineLevel="4" x14ac:dyDescent="0.2">
      <c r="A21" s="179" t="s">
        <v>74</v>
      </c>
      <c r="B21" s="180">
        <v>12.097744</v>
      </c>
      <c r="C21" s="180">
        <v>12.097744</v>
      </c>
      <c r="D21" s="180">
        <v>12.097744</v>
      </c>
      <c r="E21" s="180">
        <v>12.097744</v>
      </c>
      <c r="F21" s="180">
        <v>12.097744</v>
      </c>
      <c r="G21" s="180">
        <v>0</v>
      </c>
      <c r="H21" s="180">
        <v>0</v>
      </c>
      <c r="I21" s="180">
        <v>0</v>
      </c>
      <c r="J21" s="180">
        <v>0</v>
      </c>
      <c r="K21" s="180">
        <v>0</v>
      </c>
      <c r="L21" s="180">
        <v>0</v>
      </c>
      <c r="M21" s="180">
        <v>0</v>
      </c>
      <c r="N21" s="180">
        <v>12.097744</v>
      </c>
      <c r="O21" s="15"/>
      <c r="P21" s="15"/>
      <c r="Q21" s="15"/>
    </row>
    <row r="22" spans="1:17" ht="12.75" outlineLevel="4" x14ac:dyDescent="0.2">
      <c r="A22" s="179" t="s">
        <v>75</v>
      </c>
      <c r="B22" s="180">
        <v>12.097744</v>
      </c>
      <c r="C22" s="180">
        <v>12.097744</v>
      </c>
      <c r="D22" s="180">
        <v>12.097744</v>
      </c>
      <c r="E22" s="180">
        <v>12.097744</v>
      </c>
      <c r="F22" s="180">
        <v>12.097744</v>
      </c>
      <c r="G22" s="180">
        <v>0</v>
      </c>
      <c r="H22" s="180">
        <v>0</v>
      </c>
      <c r="I22" s="180">
        <v>0</v>
      </c>
      <c r="J22" s="180">
        <v>0</v>
      </c>
      <c r="K22" s="180">
        <v>0</v>
      </c>
      <c r="L22" s="180">
        <v>0</v>
      </c>
      <c r="M22" s="180">
        <v>0</v>
      </c>
      <c r="N22" s="180">
        <v>12.097744</v>
      </c>
      <c r="O22" s="15"/>
      <c r="P22" s="15"/>
      <c r="Q22" s="15"/>
    </row>
    <row r="23" spans="1:17" ht="12.75" outlineLevel="4" x14ac:dyDescent="0.2">
      <c r="A23" s="179" t="s">
        <v>76</v>
      </c>
      <c r="B23" s="180">
        <v>292.54926399999999</v>
      </c>
      <c r="C23" s="180">
        <v>277.91807399999999</v>
      </c>
      <c r="D23" s="180">
        <v>280.96426300000002</v>
      </c>
      <c r="E23" s="180">
        <v>289.873873</v>
      </c>
      <c r="F23" s="180">
        <v>261.28424999999999</v>
      </c>
      <c r="G23" s="180">
        <v>0</v>
      </c>
      <c r="H23" s="180">
        <v>0</v>
      </c>
      <c r="I23" s="180">
        <v>0</v>
      </c>
      <c r="J23" s="180">
        <v>0</v>
      </c>
      <c r="K23" s="180">
        <v>0</v>
      </c>
      <c r="L23" s="180">
        <v>0</v>
      </c>
      <c r="M23" s="180">
        <v>0</v>
      </c>
      <c r="N23" s="180">
        <v>250.808493</v>
      </c>
      <c r="O23" s="15"/>
      <c r="P23" s="15"/>
      <c r="Q23" s="15"/>
    </row>
    <row r="24" spans="1:17" ht="12.75" outlineLevel="4" x14ac:dyDescent="0.2">
      <c r="A24" s="179" t="s">
        <v>77</v>
      </c>
      <c r="B24" s="180">
        <v>12.097744</v>
      </c>
      <c r="C24" s="180">
        <v>12.097744</v>
      </c>
      <c r="D24" s="180">
        <v>12.097744</v>
      </c>
      <c r="E24" s="180">
        <v>12.097744</v>
      </c>
      <c r="F24" s="180">
        <v>12.097744</v>
      </c>
      <c r="G24" s="180">
        <v>0</v>
      </c>
      <c r="H24" s="180">
        <v>0</v>
      </c>
      <c r="I24" s="180">
        <v>0</v>
      </c>
      <c r="J24" s="180">
        <v>0</v>
      </c>
      <c r="K24" s="180">
        <v>0</v>
      </c>
      <c r="L24" s="180">
        <v>0</v>
      </c>
      <c r="M24" s="180">
        <v>0</v>
      </c>
      <c r="N24" s="180">
        <v>12.097744</v>
      </c>
      <c r="O24" s="15"/>
      <c r="P24" s="15"/>
      <c r="Q24" s="15"/>
    </row>
    <row r="25" spans="1:17" ht="12.75" outlineLevel="4" x14ac:dyDescent="0.2">
      <c r="A25" s="179" t="s">
        <v>78</v>
      </c>
      <c r="B25" s="180">
        <v>12.097744</v>
      </c>
      <c r="C25" s="180">
        <v>12.097744</v>
      </c>
      <c r="D25" s="180">
        <v>12.097744</v>
      </c>
      <c r="E25" s="180">
        <v>12.097744</v>
      </c>
      <c r="F25" s="180">
        <v>12.097744</v>
      </c>
      <c r="G25" s="180">
        <v>0</v>
      </c>
      <c r="H25" s="180">
        <v>0</v>
      </c>
      <c r="I25" s="180">
        <v>0</v>
      </c>
      <c r="J25" s="180">
        <v>0</v>
      </c>
      <c r="K25" s="180">
        <v>0</v>
      </c>
      <c r="L25" s="180">
        <v>0</v>
      </c>
      <c r="M25" s="180">
        <v>0</v>
      </c>
      <c r="N25" s="180">
        <v>12.097744</v>
      </c>
      <c r="O25" s="15"/>
      <c r="P25" s="15"/>
      <c r="Q25" s="15"/>
    </row>
    <row r="26" spans="1:17" ht="12.75" outlineLevel="4" x14ac:dyDescent="0.2">
      <c r="A26" s="179" t="s">
        <v>79</v>
      </c>
      <c r="B26" s="180">
        <v>12.097744</v>
      </c>
      <c r="C26" s="180">
        <v>12.097744</v>
      </c>
      <c r="D26" s="180">
        <v>12.097744</v>
      </c>
      <c r="E26" s="180">
        <v>12.097744</v>
      </c>
      <c r="F26" s="180">
        <v>12.097744</v>
      </c>
      <c r="G26" s="180">
        <v>0</v>
      </c>
      <c r="H26" s="180">
        <v>0</v>
      </c>
      <c r="I26" s="180">
        <v>0</v>
      </c>
      <c r="J26" s="180">
        <v>0</v>
      </c>
      <c r="K26" s="180">
        <v>0</v>
      </c>
      <c r="L26" s="180">
        <v>0</v>
      </c>
      <c r="M26" s="180">
        <v>0</v>
      </c>
      <c r="N26" s="180">
        <v>12.097744</v>
      </c>
      <c r="O26" s="15"/>
      <c r="P26" s="15"/>
      <c r="Q26" s="15"/>
    </row>
    <row r="27" spans="1:17" ht="12.75" outlineLevel="4" x14ac:dyDescent="0.2">
      <c r="A27" s="179" t="s">
        <v>80</v>
      </c>
      <c r="B27" s="180">
        <v>12.097744</v>
      </c>
      <c r="C27" s="180">
        <v>12.097744</v>
      </c>
      <c r="D27" s="180">
        <v>12.097744</v>
      </c>
      <c r="E27" s="180">
        <v>12.097744</v>
      </c>
      <c r="F27" s="180">
        <v>12.097744</v>
      </c>
      <c r="G27" s="180">
        <v>0</v>
      </c>
      <c r="H27" s="180">
        <v>0</v>
      </c>
      <c r="I27" s="180">
        <v>0</v>
      </c>
      <c r="J27" s="180">
        <v>0</v>
      </c>
      <c r="K27" s="180">
        <v>0</v>
      </c>
      <c r="L27" s="180">
        <v>0</v>
      </c>
      <c r="M27" s="180">
        <v>0</v>
      </c>
      <c r="N27" s="180">
        <v>12.097744</v>
      </c>
      <c r="O27" s="15"/>
      <c r="P27" s="15"/>
      <c r="Q27" s="15"/>
    </row>
    <row r="28" spans="1:17" ht="12.75" outlineLevel="4" x14ac:dyDescent="0.2">
      <c r="A28" s="179" t="s">
        <v>81</v>
      </c>
      <c r="B28" s="180">
        <v>12.097744</v>
      </c>
      <c r="C28" s="180">
        <v>12.097744</v>
      </c>
      <c r="D28" s="180">
        <v>12.097744</v>
      </c>
      <c r="E28" s="180">
        <v>12.097744</v>
      </c>
      <c r="F28" s="180">
        <v>12.097744</v>
      </c>
      <c r="G28" s="180">
        <v>0</v>
      </c>
      <c r="H28" s="180">
        <v>0</v>
      </c>
      <c r="I28" s="180">
        <v>0</v>
      </c>
      <c r="J28" s="180">
        <v>0</v>
      </c>
      <c r="K28" s="180">
        <v>0</v>
      </c>
      <c r="L28" s="180">
        <v>0</v>
      </c>
      <c r="M28" s="180">
        <v>0</v>
      </c>
      <c r="N28" s="180">
        <v>12.097744</v>
      </c>
      <c r="O28" s="15"/>
      <c r="P28" s="15"/>
      <c r="Q28" s="15"/>
    </row>
    <row r="29" spans="1:17" ht="12.75" outlineLevel="4" x14ac:dyDescent="0.2">
      <c r="A29" s="179" t="s">
        <v>82</v>
      </c>
      <c r="B29" s="180">
        <v>12.097744</v>
      </c>
      <c r="C29" s="180">
        <v>12.097744</v>
      </c>
      <c r="D29" s="180">
        <v>12.097744</v>
      </c>
      <c r="E29" s="180">
        <v>12.097744</v>
      </c>
      <c r="F29" s="180">
        <v>12.097744</v>
      </c>
      <c r="G29" s="180">
        <v>0</v>
      </c>
      <c r="H29" s="180">
        <v>0</v>
      </c>
      <c r="I29" s="180">
        <v>0</v>
      </c>
      <c r="J29" s="180">
        <v>0</v>
      </c>
      <c r="K29" s="180">
        <v>0</v>
      </c>
      <c r="L29" s="180">
        <v>0</v>
      </c>
      <c r="M29" s="180">
        <v>0</v>
      </c>
      <c r="N29" s="180">
        <v>12.097744</v>
      </c>
      <c r="O29" s="15"/>
      <c r="P29" s="15"/>
      <c r="Q29" s="15"/>
    </row>
    <row r="30" spans="1:17" ht="12.75" outlineLevel="4" x14ac:dyDescent="0.2">
      <c r="A30" s="179" t="s">
        <v>83</v>
      </c>
      <c r="B30" s="180">
        <v>12.097744</v>
      </c>
      <c r="C30" s="180">
        <v>12.097744</v>
      </c>
      <c r="D30" s="180">
        <v>12.097744</v>
      </c>
      <c r="E30" s="180">
        <v>12.097744</v>
      </c>
      <c r="F30" s="180">
        <v>12.097744</v>
      </c>
      <c r="G30" s="180">
        <v>0</v>
      </c>
      <c r="H30" s="180">
        <v>0</v>
      </c>
      <c r="I30" s="180">
        <v>0</v>
      </c>
      <c r="J30" s="180">
        <v>0</v>
      </c>
      <c r="K30" s="180">
        <v>0</v>
      </c>
      <c r="L30" s="180">
        <v>0</v>
      </c>
      <c r="M30" s="180">
        <v>0</v>
      </c>
      <c r="N30" s="180">
        <v>12.097744</v>
      </c>
      <c r="O30" s="15"/>
      <c r="P30" s="15"/>
      <c r="Q30" s="15"/>
    </row>
    <row r="31" spans="1:17" ht="12.75" outlineLevel="4" x14ac:dyDescent="0.2">
      <c r="A31" s="179" t="s">
        <v>84</v>
      </c>
      <c r="B31" s="180">
        <v>12.097744</v>
      </c>
      <c r="C31" s="180">
        <v>12.097744</v>
      </c>
      <c r="D31" s="180">
        <v>12.097744</v>
      </c>
      <c r="E31" s="180">
        <v>12.097744</v>
      </c>
      <c r="F31" s="180">
        <v>12.097744</v>
      </c>
      <c r="G31" s="180">
        <v>0</v>
      </c>
      <c r="H31" s="180">
        <v>0</v>
      </c>
      <c r="I31" s="180">
        <v>0</v>
      </c>
      <c r="J31" s="180">
        <v>0</v>
      </c>
      <c r="K31" s="180">
        <v>0</v>
      </c>
      <c r="L31" s="180">
        <v>0</v>
      </c>
      <c r="M31" s="180">
        <v>0</v>
      </c>
      <c r="N31" s="180">
        <v>12.097744</v>
      </c>
      <c r="O31" s="15"/>
      <c r="P31" s="15"/>
      <c r="Q31" s="15"/>
    </row>
    <row r="32" spans="1:17" ht="12.75" outlineLevel="4" x14ac:dyDescent="0.2">
      <c r="A32" s="179" t="s">
        <v>85</v>
      </c>
      <c r="B32" s="180">
        <v>12.097744</v>
      </c>
      <c r="C32" s="180">
        <v>12.097744</v>
      </c>
      <c r="D32" s="180">
        <v>12.097744</v>
      </c>
      <c r="E32" s="180">
        <v>12.097744</v>
      </c>
      <c r="F32" s="180">
        <v>12.097744</v>
      </c>
      <c r="G32" s="180">
        <v>0</v>
      </c>
      <c r="H32" s="180">
        <v>0</v>
      </c>
      <c r="I32" s="180">
        <v>0</v>
      </c>
      <c r="J32" s="180">
        <v>0</v>
      </c>
      <c r="K32" s="180">
        <v>0</v>
      </c>
      <c r="L32" s="180">
        <v>0</v>
      </c>
      <c r="M32" s="180">
        <v>0</v>
      </c>
      <c r="N32" s="180">
        <v>12.097744</v>
      </c>
      <c r="O32" s="15"/>
      <c r="P32" s="15"/>
      <c r="Q32" s="15"/>
    </row>
    <row r="33" spans="1:17" ht="12.75" outlineLevel="4" x14ac:dyDescent="0.2">
      <c r="A33" s="179" t="s">
        <v>86</v>
      </c>
      <c r="B33" s="180">
        <v>12.097744</v>
      </c>
      <c r="C33" s="180">
        <v>12.097744</v>
      </c>
      <c r="D33" s="180">
        <v>12.097744</v>
      </c>
      <c r="E33" s="180">
        <v>12.097744</v>
      </c>
      <c r="F33" s="180">
        <v>12.097744</v>
      </c>
      <c r="G33" s="180">
        <v>0</v>
      </c>
      <c r="H33" s="180">
        <v>0</v>
      </c>
      <c r="I33" s="180">
        <v>0</v>
      </c>
      <c r="J33" s="180">
        <v>0</v>
      </c>
      <c r="K33" s="180">
        <v>0</v>
      </c>
      <c r="L33" s="180">
        <v>0</v>
      </c>
      <c r="M33" s="180">
        <v>0</v>
      </c>
      <c r="N33" s="180">
        <v>12.097744</v>
      </c>
      <c r="O33" s="15"/>
      <c r="P33" s="15"/>
      <c r="Q33" s="15"/>
    </row>
    <row r="34" spans="1:17" ht="12.75" outlineLevel="4" x14ac:dyDescent="0.2">
      <c r="A34" s="179" t="s">
        <v>87</v>
      </c>
      <c r="B34" s="180">
        <v>255.605481</v>
      </c>
      <c r="C34" s="180">
        <v>255.605481</v>
      </c>
      <c r="D34" s="180">
        <v>265.605481</v>
      </c>
      <c r="E34" s="180">
        <v>275.605481</v>
      </c>
      <c r="F34" s="180">
        <v>306.19478500000002</v>
      </c>
      <c r="G34" s="180">
        <v>0</v>
      </c>
      <c r="H34" s="180">
        <v>0</v>
      </c>
      <c r="I34" s="180">
        <v>0</v>
      </c>
      <c r="J34" s="180">
        <v>0</v>
      </c>
      <c r="K34" s="180">
        <v>0</v>
      </c>
      <c r="L34" s="180">
        <v>0</v>
      </c>
      <c r="M34" s="180">
        <v>0</v>
      </c>
      <c r="N34" s="180">
        <v>314.64450799999997</v>
      </c>
      <c r="O34" s="15"/>
      <c r="P34" s="15"/>
      <c r="Q34" s="15"/>
    </row>
    <row r="35" spans="1:17" ht="12.75" outlineLevel="4" x14ac:dyDescent="0.2">
      <c r="A35" s="179" t="s">
        <v>88</v>
      </c>
      <c r="B35" s="180">
        <v>257.09775100000002</v>
      </c>
      <c r="C35" s="180">
        <v>257.09775100000002</v>
      </c>
      <c r="D35" s="180">
        <v>257.09775100000002</v>
      </c>
      <c r="E35" s="180">
        <v>257.09775100000002</v>
      </c>
      <c r="F35" s="180">
        <v>257.09775100000002</v>
      </c>
      <c r="G35" s="180">
        <v>0</v>
      </c>
      <c r="H35" s="180">
        <v>0</v>
      </c>
      <c r="I35" s="180">
        <v>0</v>
      </c>
      <c r="J35" s="180">
        <v>0</v>
      </c>
      <c r="K35" s="180">
        <v>0</v>
      </c>
      <c r="L35" s="180">
        <v>0</v>
      </c>
      <c r="M35" s="180">
        <v>0</v>
      </c>
      <c r="N35" s="180">
        <v>257.09775100000002</v>
      </c>
      <c r="O35" s="15"/>
      <c r="P35" s="15"/>
      <c r="Q35" s="15"/>
    </row>
    <row r="36" spans="1:17" ht="12.75" outlineLevel="4" x14ac:dyDescent="0.2">
      <c r="A36" s="179" t="s">
        <v>89</v>
      </c>
      <c r="B36" s="180">
        <v>5</v>
      </c>
      <c r="C36" s="180">
        <v>25</v>
      </c>
      <c r="D36" s="180">
        <v>25</v>
      </c>
      <c r="E36" s="180">
        <v>25</v>
      </c>
      <c r="F36" s="180">
        <v>25</v>
      </c>
      <c r="G36" s="180">
        <v>0</v>
      </c>
      <c r="H36" s="180">
        <v>0</v>
      </c>
      <c r="I36" s="180">
        <v>0</v>
      </c>
      <c r="J36" s="180">
        <v>0</v>
      </c>
      <c r="K36" s="180">
        <v>0</v>
      </c>
      <c r="L36" s="180">
        <v>0</v>
      </c>
      <c r="M36" s="180">
        <v>0</v>
      </c>
      <c r="N36" s="180">
        <v>35</v>
      </c>
      <c r="O36" s="15"/>
      <c r="P36" s="15"/>
      <c r="Q36" s="15"/>
    </row>
    <row r="37" spans="1:17" ht="12.75" outlineLevel="4" x14ac:dyDescent="0.2">
      <c r="A37" s="179" t="s">
        <v>90</v>
      </c>
      <c r="B37" s="180">
        <v>46.069235999999997</v>
      </c>
      <c r="C37" s="180">
        <v>46.069235999999997</v>
      </c>
      <c r="D37" s="180">
        <v>46.069235999999997</v>
      </c>
      <c r="E37" s="180">
        <v>46.069235999999997</v>
      </c>
      <c r="F37" s="180">
        <v>46.069235999999997</v>
      </c>
      <c r="G37" s="180">
        <v>0</v>
      </c>
      <c r="H37" s="180">
        <v>0</v>
      </c>
      <c r="I37" s="180">
        <v>0</v>
      </c>
      <c r="J37" s="180">
        <v>0</v>
      </c>
      <c r="K37" s="180">
        <v>0</v>
      </c>
      <c r="L37" s="180">
        <v>0</v>
      </c>
      <c r="M37" s="180">
        <v>0</v>
      </c>
      <c r="N37" s="180">
        <v>46.069235999999997</v>
      </c>
      <c r="O37" s="15"/>
      <c r="P37" s="15"/>
      <c r="Q37" s="15"/>
    </row>
    <row r="38" spans="1:17" ht="12.75" outlineLevel="4" x14ac:dyDescent="0.2">
      <c r="A38" s="179" t="s">
        <v>91</v>
      </c>
      <c r="B38" s="180">
        <v>41.080407000000001</v>
      </c>
      <c r="C38" s="180">
        <v>41.080407000000001</v>
      </c>
      <c r="D38" s="180">
        <v>0</v>
      </c>
      <c r="E38" s="180">
        <v>0</v>
      </c>
      <c r="F38" s="180">
        <v>0</v>
      </c>
      <c r="G38" s="180">
        <v>0</v>
      </c>
      <c r="H38" s="180">
        <v>0</v>
      </c>
      <c r="I38" s="180">
        <v>0</v>
      </c>
      <c r="J38" s="180">
        <v>0</v>
      </c>
      <c r="K38" s="180">
        <v>0</v>
      </c>
      <c r="L38" s="180">
        <v>0</v>
      </c>
      <c r="M38" s="180">
        <v>0</v>
      </c>
      <c r="N38" s="180">
        <v>0</v>
      </c>
      <c r="O38" s="15"/>
      <c r="P38" s="15"/>
      <c r="Q38" s="15"/>
    </row>
    <row r="39" spans="1:17" ht="12.75" outlineLevel="4" x14ac:dyDescent="0.2">
      <c r="A39" s="179" t="s">
        <v>92</v>
      </c>
      <c r="B39" s="180">
        <v>17.781690999999999</v>
      </c>
      <c r="C39" s="180">
        <v>17.781690999999999</v>
      </c>
      <c r="D39" s="180">
        <v>17.781690999999999</v>
      </c>
      <c r="E39" s="180">
        <v>17.781690999999999</v>
      </c>
      <c r="F39" s="180">
        <v>17.781690999999999</v>
      </c>
      <c r="G39" s="180">
        <v>0</v>
      </c>
      <c r="H39" s="180">
        <v>0</v>
      </c>
      <c r="I39" s="180">
        <v>0</v>
      </c>
      <c r="J39" s="180">
        <v>0</v>
      </c>
      <c r="K39" s="180">
        <v>0</v>
      </c>
      <c r="L39" s="180">
        <v>0</v>
      </c>
      <c r="M39" s="180">
        <v>0</v>
      </c>
      <c r="N39" s="180">
        <v>15.281691</v>
      </c>
      <c r="O39" s="15"/>
      <c r="P39" s="15"/>
      <c r="Q39" s="15"/>
    </row>
    <row r="40" spans="1:17" ht="12.75" outlineLevel="4" x14ac:dyDescent="0.2">
      <c r="A40" s="179" t="s">
        <v>93</v>
      </c>
      <c r="B40" s="180">
        <v>2.5</v>
      </c>
      <c r="C40" s="180">
        <v>2.5</v>
      </c>
      <c r="D40" s="180">
        <v>2.5</v>
      </c>
      <c r="E40" s="180">
        <v>2.5</v>
      </c>
      <c r="F40" s="180">
        <v>2.5</v>
      </c>
      <c r="G40" s="180">
        <v>0</v>
      </c>
      <c r="H40" s="180">
        <v>0</v>
      </c>
      <c r="I40" s="180">
        <v>0</v>
      </c>
      <c r="J40" s="180">
        <v>0</v>
      </c>
      <c r="K40" s="180">
        <v>0</v>
      </c>
      <c r="L40" s="180">
        <v>0</v>
      </c>
      <c r="M40" s="180">
        <v>0</v>
      </c>
      <c r="N40" s="180">
        <v>2.5</v>
      </c>
      <c r="O40" s="15"/>
      <c r="P40" s="15"/>
      <c r="Q40" s="15"/>
    </row>
    <row r="41" spans="1:17" ht="12.75" outlineLevel="4" x14ac:dyDescent="0.2">
      <c r="A41" s="179" t="s">
        <v>94</v>
      </c>
      <c r="B41" s="180">
        <v>5.5</v>
      </c>
      <c r="C41" s="180">
        <v>5.5</v>
      </c>
      <c r="D41" s="180">
        <v>5.5</v>
      </c>
      <c r="E41" s="180">
        <v>5.5</v>
      </c>
      <c r="F41" s="180">
        <v>5.5</v>
      </c>
      <c r="G41" s="180">
        <v>0</v>
      </c>
      <c r="H41" s="180">
        <v>0</v>
      </c>
      <c r="I41" s="180">
        <v>0</v>
      </c>
      <c r="J41" s="180">
        <v>0</v>
      </c>
      <c r="K41" s="180">
        <v>0</v>
      </c>
      <c r="L41" s="180">
        <v>0</v>
      </c>
      <c r="M41" s="180">
        <v>0</v>
      </c>
      <c r="N41" s="180">
        <v>5.5</v>
      </c>
      <c r="O41" s="15"/>
      <c r="P41" s="15"/>
      <c r="Q41" s="15"/>
    </row>
    <row r="42" spans="1:17" ht="12.75" outlineLevel="3" x14ac:dyDescent="0.2">
      <c r="A42" s="181" t="s">
        <v>95</v>
      </c>
      <c r="B42" s="180">
        <f t="shared" ref="B42:N42" si="4">SUM(B$43:B$43)</f>
        <v>1.4547777477799999</v>
      </c>
      <c r="C42" s="180">
        <f t="shared" si="4"/>
        <v>1.4547777477799999</v>
      </c>
      <c r="D42" s="180">
        <f t="shared" si="4"/>
        <v>1.4547777477799999</v>
      </c>
      <c r="E42" s="180">
        <f t="shared" si="4"/>
        <v>1.4217146171599999</v>
      </c>
      <c r="F42" s="180">
        <f t="shared" si="4"/>
        <v>1.4217146171599999</v>
      </c>
      <c r="G42" s="180">
        <f t="shared" si="4"/>
        <v>0</v>
      </c>
      <c r="H42" s="180">
        <f t="shared" si="4"/>
        <v>0</v>
      </c>
      <c r="I42" s="180">
        <f t="shared" si="4"/>
        <v>0</v>
      </c>
      <c r="J42" s="180">
        <f t="shared" si="4"/>
        <v>0</v>
      </c>
      <c r="K42" s="180">
        <f t="shared" si="4"/>
        <v>0</v>
      </c>
      <c r="L42" s="180">
        <f t="shared" si="4"/>
        <v>0</v>
      </c>
      <c r="M42" s="180">
        <f t="shared" si="4"/>
        <v>0</v>
      </c>
      <c r="N42" s="180">
        <f t="shared" si="4"/>
        <v>1.4217146171599999</v>
      </c>
      <c r="O42" s="15"/>
      <c r="P42" s="15"/>
      <c r="Q42" s="15"/>
    </row>
    <row r="43" spans="1:17" ht="12.75" outlineLevel="4" x14ac:dyDescent="0.2">
      <c r="A43" s="179" t="s">
        <v>96</v>
      </c>
      <c r="B43" s="180">
        <v>1.4547777477799999</v>
      </c>
      <c r="C43" s="180">
        <v>1.4547777477799999</v>
      </c>
      <c r="D43" s="180">
        <v>1.4547777477799999</v>
      </c>
      <c r="E43" s="180">
        <v>1.4217146171599999</v>
      </c>
      <c r="F43" s="180">
        <v>1.4217146171599999</v>
      </c>
      <c r="G43" s="180">
        <v>0</v>
      </c>
      <c r="H43" s="180">
        <v>0</v>
      </c>
      <c r="I43" s="180">
        <v>0</v>
      </c>
      <c r="J43" s="180">
        <v>0</v>
      </c>
      <c r="K43" s="180">
        <v>0</v>
      </c>
      <c r="L43" s="180">
        <v>0</v>
      </c>
      <c r="M43" s="180">
        <v>0</v>
      </c>
      <c r="N43" s="180">
        <v>1.4217146171599999</v>
      </c>
      <c r="O43" s="15"/>
      <c r="P43" s="15"/>
      <c r="Q43" s="15"/>
    </row>
    <row r="44" spans="1:17" ht="15" outlineLevel="2" x14ac:dyDescent="0.25">
      <c r="A44" s="182" t="s">
        <v>2</v>
      </c>
      <c r="B44" s="183">
        <f t="shared" ref="B44:N44" si="5">B$45+B$49+B$57</f>
        <v>69.357463909259991</v>
      </c>
      <c r="C44" s="183">
        <f t="shared" si="5"/>
        <v>71.566783229060007</v>
      </c>
      <c r="D44" s="183">
        <f t="shared" si="5"/>
        <v>73.402943555859991</v>
      </c>
      <c r="E44" s="183">
        <f t="shared" si="5"/>
        <v>75.845552072670003</v>
      </c>
      <c r="F44" s="183">
        <f t="shared" si="5"/>
        <v>77.599218884859994</v>
      </c>
      <c r="G44" s="183">
        <f t="shared" si="5"/>
        <v>0</v>
      </c>
      <c r="H44" s="183">
        <f t="shared" si="5"/>
        <v>0</v>
      </c>
      <c r="I44" s="183">
        <f t="shared" si="5"/>
        <v>0</v>
      </c>
      <c r="J44" s="183">
        <f t="shared" si="5"/>
        <v>0</v>
      </c>
      <c r="K44" s="183">
        <f t="shared" si="5"/>
        <v>0</v>
      </c>
      <c r="L44" s="183">
        <f t="shared" si="5"/>
        <v>0</v>
      </c>
      <c r="M44" s="183">
        <f t="shared" si="5"/>
        <v>0</v>
      </c>
      <c r="N44" s="183">
        <f t="shared" si="5"/>
        <v>78.754240099079993</v>
      </c>
      <c r="O44" s="15"/>
      <c r="P44" s="15"/>
      <c r="Q44" s="15"/>
    </row>
    <row r="45" spans="1:17" ht="12.75" outlineLevel="3" x14ac:dyDescent="0.2">
      <c r="A45" s="181" t="s">
        <v>59</v>
      </c>
      <c r="B45" s="180">
        <f t="shared" ref="B45:N45" si="6">SUM(B$46:B$48)</f>
        <v>4.4750115999999993</v>
      </c>
      <c r="C45" s="180">
        <f t="shared" si="6"/>
        <v>4.4750115999999993</v>
      </c>
      <c r="D45" s="180">
        <f t="shared" si="6"/>
        <v>4.4750115999999993</v>
      </c>
      <c r="E45" s="180">
        <f t="shared" si="6"/>
        <v>4.4750115999999993</v>
      </c>
      <c r="F45" s="180">
        <f t="shared" si="6"/>
        <v>4.4750115999999993</v>
      </c>
      <c r="G45" s="180">
        <f t="shared" si="6"/>
        <v>0</v>
      </c>
      <c r="H45" s="180">
        <f t="shared" si="6"/>
        <v>0</v>
      </c>
      <c r="I45" s="180">
        <f t="shared" si="6"/>
        <v>0</v>
      </c>
      <c r="J45" s="180">
        <f t="shared" si="6"/>
        <v>0</v>
      </c>
      <c r="K45" s="180">
        <f t="shared" si="6"/>
        <v>0</v>
      </c>
      <c r="L45" s="180">
        <f t="shared" si="6"/>
        <v>0</v>
      </c>
      <c r="M45" s="180">
        <f t="shared" si="6"/>
        <v>0</v>
      </c>
      <c r="N45" s="180">
        <f t="shared" si="6"/>
        <v>4.4750115999999993</v>
      </c>
      <c r="O45" s="15"/>
      <c r="P45" s="15"/>
      <c r="Q45" s="15"/>
    </row>
    <row r="46" spans="1:17" ht="12.75" outlineLevel="4" x14ac:dyDescent="0.2">
      <c r="A46" s="179" t="s">
        <v>140</v>
      </c>
      <c r="B46" s="180">
        <v>2.4750000000000001</v>
      </c>
      <c r="C46" s="180">
        <v>2.4750000000000001</v>
      </c>
      <c r="D46" s="180">
        <v>2.4750000000000001</v>
      </c>
      <c r="E46" s="180">
        <v>2.4750000000000001</v>
      </c>
      <c r="F46" s="180">
        <v>2.4750000000000001</v>
      </c>
      <c r="G46" s="180">
        <v>0</v>
      </c>
      <c r="H46" s="180">
        <v>0</v>
      </c>
      <c r="I46" s="180">
        <v>0</v>
      </c>
      <c r="J46" s="180">
        <v>0</v>
      </c>
      <c r="K46" s="180">
        <v>0</v>
      </c>
      <c r="L46" s="180">
        <v>0</v>
      </c>
      <c r="M46" s="180">
        <v>0</v>
      </c>
      <c r="N46" s="180">
        <v>2.4750000000000001</v>
      </c>
      <c r="O46" s="15"/>
      <c r="P46" s="15"/>
      <c r="Q46" s="15"/>
    </row>
    <row r="47" spans="1:17" ht="12.75" outlineLevel="4" x14ac:dyDescent="0.2">
      <c r="A47" s="179" t="s">
        <v>145</v>
      </c>
      <c r="B47" s="180">
        <v>2</v>
      </c>
      <c r="C47" s="180">
        <v>2</v>
      </c>
      <c r="D47" s="180">
        <v>2</v>
      </c>
      <c r="E47" s="180">
        <v>2</v>
      </c>
      <c r="F47" s="180">
        <v>2</v>
      </c>
      <c r="G47" s="180">
        <v>0</v>
      </c>
      <c r="H47" s="180">
        <v>0</v>
      </c>
      <c r="I47" s="180">
        <v>0</v>
      </c>
      <c r="J47" s="180">
        <v>0</v>
      </c>
      <c r="K47" s="180">
        <v>0</v>
      </c>
      <c r="L47" s="180">
        <v>0</v>
      </c>
      <c r="M47" s="180">
        <v>0</v>
      </c>
      <c r="N47" s="180">
        <v>2</v>
      </c>
      <c r="O47" s="15"/>
      <c r="P47" s="15"/>
      <c r="Q47" s="15"/>
    </row>
    <row r="48" spans="1:17" ht="12.75" outlineLevel="4" x14ac:dyDescent="0.2">
      <c r="A48" s="179" t="s">
        <v>146</v>
      </c>
      <c r="B48" s="180">
        <v>1.1600000000000001E-5</v>
      </c>
      <c r="C48" s="180">
        <v>1.1600000000000001E-5</v>
      </c>
      <c r="D48" s="180">
        <v>1.1600000000000001E-5</v>
      </c>
      <c r="E48" s="180">
        <v>1.1600000000000001E-5</v>
      </c>
      <c r="F48" s="180">
        <v>1.1600000000000001E-5</v>
      </c>
      <c r="G48" s="180">
        <v>0</v>
      </c>
      <c r="H48" s="180">
        <v>0</v>
      </c>
      <c r="I48" s="180">
        <v>0</v>
      </c>
      <c r="J48" s="180">
        <v>0</v>
      </c>
      <c r="K48" s="180">
        <v>0</v>
      </c>
      <c r="L48" s="180">
        <v>0</v>
      </c>
      <c r="M48" s="180">
        <v>0</v>
      </c>
      <c r="N48" s="180">
        <v>1.1600000000000001E-5</v>
      </c>
      <c r="O48" s="15"/>
      <c r="P48" s="15"/>
      <c r="Q48" s="15"/>
    </row>
    <row r="49" spans="1:17" ht="12.75" outlineLevel="3" x14ac:dyDescent="0.2">
      <c r="A49" s="181" t="s">
        <v>95</v>
      </c>
      <c r="B49" s="180">
        <f t="shared" ref="B49:N49" si="7">SUM(B$50:B$56)</f>
        <v>64.881497659259992</v>
      </c>
      <c r="C49" s="180">
        <f t="shared" si="7"/>
        <v>67.090816979060008</v>
      </c>
      <c r="D49" s="180">
        <f t="shared" si="7"/>
        <v>68.926977305859992</v>
      </c>
      <c r="E49" s="180">
        <f t="shared" si="7"/>
        <v>71.369585822670004</v>
      </c>
      <c r="F49" s="180">
        <f t="shared" si="7"/>
        <v>73.123252634859995</v>
      </c>
      <c r="G49" s="180">
        <f t="shared" si="7"/>
        <v>0</v>
      </c>
      <c r="H49" s="180">
        <f t="shared" si="7"/>
        <v>0</v>
      </c>
      <c r="I49" s="180">
        <f t="shared" si="7"/>
        <v>0</v>
      </c>
      <c r="J49" s="180">
        <f t="shared" si="7"/>
        <v>0</v>
      </c>
      <c r="K49" s="180">
        <f t="shared" si="7"/>
        <v>0</v>
      </c>
      <c r="L49" s="180">
        <f t="shared" si="7"/>
        <v>0</v>
      </c>
      <c r="M49" s="180">
        <f t="shared" si="7"/>
        <v>0</v>
      </c>
      <c r="N49" s="180">
        <f t="shared" si="7"/>
        <v>74.278273849079994</v>
      </c>
      <c r="O49" s="15"/>
      <c r="P49" s="15"/>
      <c r="Q49" s="15"/>
    </row>
    <row r="50" spans="1:17" ht="12.75" outlineLevel="4" x14ac:dyDescent="0.2">
      <c r="A50" s="179" t="s">
        <v>147</v>
      </c>
      <c r="B50" s="180">
        <v>2.6414929643299998</v>
      </c>
      <c r="C50" s="180">
        <v>3.1617778014</v>
      </c>
      <c r="D50" s="180">
        <v>3.2630255785100002</v>
      </c>
      <c r="E50" s="180">
        <v>3.34120867713</v>
      </c>
      <c r="F50" s="180">
        <v>3.2565037773799999</v>
      </c>
      <c r="G50" s="180">
        <v>0</v>
      </c>
      <c r="H50" s="180">
        <v>0</v>
      </c>
      <c r="I50" s="180">
        <v>0</v>
      </c>
      <c r="J50" s="180">
        <v>0</v>
      </c>
      <c r="K50" s="180">
        <v>0</v>
      </c>
      <c r="L50" s="180">
        <v>0</v>
      </c>
      <c r="M50" s="180">
        <v>0</v>
      </c>
      <c r="N50" s="180">
        <v>3.1628152144100001</v>
      </c>
      <c r="O50" s="15"/>
      <c r="P50" s="15"/>
      <c r="Q50" s="15"/>
    </row>
    <row r="51" spans="1:17" ht="12.75" outlineLevel="4" x14ac:dyDescent="0.2">
      <c r="A51" s="179" t="s">
        <v>148</v>
      </c>
      <c r="B51" s="180">
        <v>0.30361500074999997</v>
      </c>
      <c r="C51" s="180">
        <v>0.28696048412000003</v>
      </c>
      <c r="D51" s="180">
        <v>0.26984100083000001</v>
      </c>
      <c r="E51" s="180">
        <v>0.25463313142999999</v>
      </c>
      <c r="F51" s="180">
        <v>0.24015160092000001</v>
      </c>
      <c r="G51" s="180">
        <v>0</v>
      </c>
      <c r="H51" s="180">
        <v>0</v>
      </c>
      <c r="I51" s="180">
        <v>0</v>
      </c>
      <c r="J51" s="180">
        <v>0</v>
      </c>
      <c r="K51" s="180">
        <v>0</v>
      </c>
      <c r="L51" s="180">
        <v>0</v>
      </c>
      <c r="M51" s="180">
        <v>0</v>
      </c>
      <c r="N51" s="180">
        <v>0.22494604264000001</v>
      </c>
      <c r="O51" s="15"/>
      <c r="P51" s="15"/>
      <c r="Q51" s="15"/>
    </row>
    <row r="52" spans="1:17" ht="12.75" outlineLevel="4" x14ac:dyDescent="0.2">
      <c r="A52" s="179" t="s">
        <v>149</v>
      </c>
      <c r="B52" s="180">
        <v>0.23354999851</v>
      </c>
      <c r="C52" s="180">
        <v>0.53051199010000005</v>
      </c>
      <c r="D52" s="180">
        <v>0.61849195173000004</v>
      </c>
      <c r="E52" s="180">
        <v>0.69273386576999996</v>
      </c>
      <c r="F52" s="180">
        <v>0.68469369727999996</v>
      </c>
      <c r="G52" s="180">
        <v>0</v>
      </c>
      <c r="H52" s="180">
        <v>0</v>
      </c>
      <c r="I52" s="180">
        <v>0</v>
      </c>
      <c r="J52" s="180">
        <v>0</v>
      </c>
      <c r="K52" s="180">
        <v>0</v>
      </c>
      <c r="L52" s="180">
        <v>0</v>
      </c>
      <c r="M52" s="180">
        <v>0</v>
      </c>
      <c r="N52" s="180">
        <v>0.67299711386000005</v>
      </c>
      <c r="O52" s="15"/>
      <c r="P52" s="15"/>
      <c r="Q52" s="15"/>
    </row>
    <row r="53" spans="1:17" ht="12.75" outlineLevel="4" x14ac:dyDescent="0.2">
      <c r="A53" s="179" t="s">
        <v>150</v>
      </c>
      <c r="B53" s="180">
        <v>13.25976210098</v>
      </c>
      <c r="C53" s="180">
        <v>14.5485412967</v>
      </c>
      <c r="D53" s="180">
        <v>14.9612783373</v>
      </c>
      <c r="E53" s="180">
        <v>15.539415288760001</v>
      </c>
      <c r="F53" s="180">
        <v>15.56569464735</v>
      </c>
      <c r="G53" s="180">
        <v>0</v>
      </c>
      <c r="H53" s="180">
        <v>0</v>
      </c>
      <c r="I53" s="180">
        <v>0</v>
      </c>
      <c r="J53" s="180">
        <v>0</v>
      </c>
      <c r="K53" s="180">
        <v>0</v>
      </c>
      <c r="L53" s="180">
        <v>0</v>
      </c>
      <c r="M53" s="180">
        <v>0</v>
      </c>
      <c r="N53" s="180">
        <v>15.63753526474</v>
      </c>
      <c r="O53" s="15"/>
      <c r="P53" s="15"/>
      <c r="Q53" s="15"/>
    </row>
    <row r="54" spans="1:17" ht="12.75" outlineLevel="4" x14ac:dyDescent="0.2">
      <c r="A54" s="179" t="s">
        <v>151</v>
      </c>
      <c r="B54" s="180">
        <v>0.32696999924999998</v>
      </c>
      <c r="C54" s="180">
        <v>0.30903436587999999</v>
      </c>
      <c r="D54" s="180">
        <v>0.29059799917000001</v>
      </c>
      <c r="E54" s="180">
        <v>0.27422029357</v>
      </c>
      <c r="F54" s="180">
        <v>0.25862479908000002</v>
      </c>
      <c r="G54" s="180">
        <v>0</v>
      </c>
      <c r="H54" s="180">
        <v>0</v>
      </c>
      <c r="I54" s="180">
        <v>0</v>
      </c>
      <c r="J54" s="180">
        <v>0</v>
      </c>
      <c r="K54" s="180">
        <v>0</v>
      </c>
      <c r="L54" s="180">
        <v>0</v>
      </c>
      <c r="M54" s="180">
        <v>0</v>
      </c>
      <c r="N54" s="180">
        <v>0.24224958235999999</v>
      </c>
      <c r="O54" s="15"/>
      <c r="P54" s="15"/>
      <c r="Q54" s="15"/>
    </row>
    <row r="55" spans="1:17" ht="12.75" outlineLevel="4" x14ac:dyDescent="0.2">
      <c r="A55" s="179" t="s">
        <v>152</v>
      </c>
      <c r="B55" s="180">
        <v>14.99023391273</v>
      </c>
      <c r="C55" s="180">
        <v>15.19114574242</v>
      </c>
      <c r="D55" s="180">
        <v>16.907108891290001</v>
      </c>
      <c r="E55" s="180">
        <v>17.808759949590002</v>
      </c>
      <c r="F55" s="180">
        <v>18.82328320533</v>
      </c>
      <c r="G55" s="180">
        <v>0</v>
      </c>
      <c r="H55" s="180">
        <v>0</v>
      </c>
      <c r="I55" s="180">
        <v>0</v>
      </c>
      <c r="J55" s="180">
        <v>0</v>
      </c>
      <c r="K55" s="180">
        <v>0</v>
      </c>
      <c r="L55" s="180">
        <v>0</v>
      </c>
      <c r="M55" s="180">
        <v>0</v>
      </c>
      <c r="N55" s="180">
        <v>19.56510543464</v>
      </c>
      <c r="O55" s="15"/>
      <c r="P55" s="15"/>
      <c r="Q55" s="15"/>
    </row>
    <row r="56" spans="1:17" ht="12.75" outlineLevel="4" x14ac:dyDescent="0.2">
      <c r="A56" s="179" t="s">
        <v>153</v>
      </c>
      <c r="B56" s="180">
        <v>33.125873682710001</v>
      </c>
      <c r="C56" s="180">
        <v>33.062845298440003</v>
      </c>
      <c r="D56" s="180">
        <v>32.616633547029998</v>
      </c>
      <c r="E56" s="180">
        <v>33.45861461642</v>
      </c>
      <c r="F56" s="180">
        <v>34.294300907519997</v>
      </c>
      <c r="G56" s="180">
        <v>0</v>
      </c>
      <c r="H56" s="180">
        <v>0</v>
      </c>
      <c r="I56" s="180">
        <v>0</v>
      </c>
      <c r="J56" s="180">
        <v>0</v>
      </c>
      <c r="K56" s="180">
        <v>0</v>
      </c>
      <c r="L56" s="180">
        <v>0</v>
      </c>
      <c r="M56" s="180">
        <v>0</v>
      </c>
      <c r="N56" s="180">
        <v>34.772625196429999</v>
      </c>
      <c r="O56" s="15"/>
      <c r="P56" s="15"/>
      <c r="Q56" s="15"/>
    </row>
    <row r="57" spans="1:17" ht="12.75" outlineLevel="3" x14ac:dyDescent="0.2">
      <c r="A57" s="181" t="s">
        <v>154</v>
      </c>
      <c r="B57" s="180">
        <f t="shared" ref="B57:N57" si="8">SUM(B$58:B$58)</f>
        <v>9.5465000000000003E-4</v>
      </c>
      <c r="C57" s="180">
        <f t="shared" si="8"/>
        <v>9.5465000000000003E-4</v>
      </c>
      <c r="D57" s="180">
        <f t="shared" si="8"/>
        <v>9.5465000000000003E-4</v>
      </c>
      <c r="E57" s="180">
        <f t="shared" si="8"/>
        <v>9.5465000000000003E-4</v>
      </c>
      <c r="F57" s="180">
        <f t="shared" si="8"/>
        <v>9.5465000000000003E-4</v>
      </c>
      <c r="G57" s="180">
        <f t="shared" si="8"/>
        <v>0</v>
      </c>
      <c r="H57" s="180">
        <f t="shared" si="8"/>
        <v>0</v>
      </c>
      <c r="I57" s="180">
        <f t="shared" si="8"/>
        <v>0</v>
      </c>
      <c r="J57" s="180">
        <f t="shared" si="8"/>
        <v>0</v>
      </c>
      <c r="K57" s="180">
        <f t="shared" si="8"/>
        <v>0</v>
      </c>
      <c r="L57" s="180">
        <f t="shared" si="8"/>
        <v>0</v>
      </c>
      <c r="M57" s="180">
        <f t="shared" si="8"/>
        <v>0</v>
      </c>
      <c r="N57" s="180">
        <f t="shared" si="8"/>
        <v>9.5465000000000003E-4</v>
      </c>
      <c r="O57" s="15"/>
      <c r="P57" s="15"/>
      <c r="Q57" s="15"/>
    </row>
    <row r="58" spans="1:17" ht="12.75" outlineLevel="4" x14ac:dyDescent="0.2">
      <c r="A58" s="179" t="s">
        <v>155</v>
      </c>
      <c r="B58" s="180">
        <v>9.5465000000000003E-4</v>
      </c>
      <c r="C58" s="180">
        <v>9.5465000000000003E-4</v>
      </c>
      <c r="D58" s="180">
        <v>9.5465000000000003E-4</v>
      </c>
      <c r="E58" s="180">
        <v>9.5465000000000003E-4</v>
      </c>
      <c r="F58" s="180">
        <v>9.5465000000000003E-4</v>
      </c>
      <c r="G58" s="180">
        <v>0</v>
      </c>
      <c r="H58" s="180">
        <v>0</v>
      </c>
      <c r="I58" s="180">
        <v>0</v>
      </c>
      <c r="J58" s="180">
        <v>0</v>
      </c>
      <c r="K58" s="180">
        <v>0</v>
      </c>
      <c r="L58" s="180">
        <v>0</v>
      </c>
      <c r="M58" s="180">
        <v>0</v>
      </c>
      <c r="N58" s="180">
        <v>9.5465000000000003E-4</v>
      </c>
      <c r="O58" s="15"/>
      <c r="P58" s="15"/>
      <c r="Q58" s="15"/>
    </row>
    <row r="59" spans="1:17" ht="15" outlineLevel="1" x14ac:dyDescent="0.25">
      <c r="A59" s="184" t="s">
        <v>97</v>
      </c>
      <c r="B59" s="185">
        <f t="shared" ref="B59:N59" si="9">B$60+B$97</f>
        <v>5048.4963038821516</v>
      </c>
      <c r="C59" s="185">
        <f t="shared" si="9"/>
        <v>5141.3722372803404</v>
      </c>
      <c r="D59" s="185">
        <f t="shared" si="9"/>
        <v>5106.7530826804605</v>
      </c>
      <c r="E59" s="185">
        <f t="shared" si="9"/>
        <v>5211.7094293747596</v>
      </c>
      <c r="F59" s="185">
        <f t="shared" si="9"/>
        <v>5573.0259654537394</v>
      </c>
      <c r="G59" s="185">
        <f t="shared" si="9"/>
        <v>0</v>
      </c>
      <c r="H59" s="185">
        <f t="shared" si="9"/>
        <v>0</v>
      </c>
      <c r="I59" s="185">
        <f t="shared" si="9"/>
        <v>0</v>
      </c>
      <c r="J59" s="185">
        <f t="shared" si="9"/>
        <v>0</v>
      </c>
      <c r="K59" s="185">
        <f t="shared" si="9"/>
        <v>0</v>
      </c>
      <c r="L59" s="185">
        <f t="shared" si="9"/>
        <v>0</v>
      </c>
      <c r="M59" s="185">
        <f t="shared" si="9"/>
        <v>0</v>
      </c>
      <c r="N59" s="185">
        <f t="shared" si="9"/>
        <v>5584.7969347155804</v>
      </c>
      <c r="O59" s="15"/>
      <c r="P59" s="15"/>
      <c r="Q59" s="15"/>
    </row>
    <row r="60" spans="1:17" ht="15" outlineLevel="2" x14ac:dyDescent="0.25">
      <c r="A60" s="182" t="s">
        <v>1</v>
      </c>
      <c r="B60" s="183">
        <f t="shared" ref="B60:N60" si="10">B$61+B$71+B$82+B$84+B$91+B$93+B$95</f>
        <v>4829.3426584738017</v>
      </c>
      <c r="C60" s="183">
        <f t="shared" si="10"/>
        <v>4923.8232866592707</v>
      </c>
      <c r="D60" s="183">
        <f t="shared" si="10"/>
        <v>4900.5663161074808</v>
      </c>
      <c r="E60" s="183">
        <f t="shared" si="10"/>
        <v>5016.5722115878598</v>
      </c>
      <c r="F60" s="183">
        <f t="shared" si="10"/>
        <v>5377.5221789193092</v>
      </c>
      <c r="G60" s="183">
        <f t="shared" si="10"/>
        <v>0</v>
      </c>
      <c r="H60" s="183">
        <f t="shared" si="10"/>
        <v>0</v>
      </c>
      <c r="I60" s="183">
        <f t="shared" si="10"/>
        <v>0</v>
      </c>
      <c r="J60" s="183">
        <f t="shared" si="10"/>
        <v>0</v>
      </c>
      <c r="K60" s="183">
        <f t="shared" si="10"/>
        <v>0</v>
      </c>
      <c r="L60" s="183">
        <f t="shared" si="10"/>
        <v>0</v>
      </c>
      <c r="M60" s="183">
        <f t="shared" si="10"/>
        <v>0</v>
      </c>
      <c r="N60" s="183">
        <f t="shared" si="10"/>
        <v>5387.5103427108506</v>
      </c>
      <c r="O60" s="15"/>
      <c r="P60" s="15"/>
      <c r="Q60" s="15"/>
    </row>
    <row r="61" spans="1:17" ht="12.75" outlineLevel="3" x14ac:dyDescent="0.2">
      <c r="A61" s="181" t="s">
        <v>98</v>
      </c>
      <c r="B61" s="180">
        <f t="shared" ref="B61:N61" si="11">SUM(B$62:B$70)</f>
        <v>3482.0058410421307</v>
      </c>
      <c r="C61" s="180">
        <f t="shared" si="11"/>
        <v>3583.6202552767299</v>
      </c>
      <c r="D61" s="180">
        <f t="shared" si="11"/>
        <v>3568.02136322554</v>
      </c>
      <c r="E61" s="180">
        <f t="shared" si="11"/>
        <v>3679.3867796802906</v>
      </c>
      <c r="F61" s="180">
        <f t="shared" si="11"/>
        <v>4018.35480063247</v>
      </c>
      <c r="G61" s="180">
        <f t="shared" si="11"/>
        <v>0</v>
      </c>
      <c r="H61" s="180">
        <f t="shared" si="11"/>
        <v>0</v>
      </c>
      <c r="I61" s="180">
        <f t="shared" si="11"/>
        <v>0</v>
      </c>
      <c r="J61" s="180">
        <f t="shared" si="11"/>
        <v>0</v>
      </c>
      <c r="K61" s="180">
        <f t="shared" si="11"/>
        <v>0</v>
      </c>
      <c r="L61" s="180">
        <f t="shared" si="11"/>
        <v>0</v>
      </c>
      <c r="M61" s="180">
        <f t="shared" si="11"/>
        <v>0</v>
      </c>
      <c r="N61" s="180">
        <f t="shared" si="11"/>
        <v>4030.54057616418</v>
      </c>
      <c r="O61" s="15"/>
      <c r="P61" s="15"/>
      <c r="Q61" s="15"/>
    </row>
    <row r="62" spans="1:17" ht="12.75" outlineLevel="4" x14ac:dyDescent="0.2">
      <c r="A62" s="179" t="s">
        <v>99</v>
      </c>
      <c r="B62" s="180">
        <v>4.8006512413799998</v>
      </c>
      <c r="C62" s="180">
        <v>4.6580097131500002</v>
      </c>
      <c r="D62" s="180">
        <v>4.6241860456500001</v>
      </c>
      <c r="E62" s="180">
        <v>4.6321286837000004</v>
      </c>
      <c r="F62" s="180">
        <v>4.6601632666799997</v>
      </c>
      <c r="G62" s="180">
        <v>0</v>
      </c>
      <c r="H62" s="180">
        <v>0</v>
      </c>
      <c r="I62" s="180">
        <v>0</v>
      </c>
      <c r="J62" s="180">
        <v>0</v>
      </c>
      <c r="K62" s="180">
        <v>0</v>
      </c>
      <c r="L62" s="180">
        <v>0</v>
      </c>
      <c r="M62" s="180">
        <v>0</v>
      </c>
      <c r="N62" s="180">
        <v>4.71427940407</v>
      </c>
      <c r="O62" s="15"/>
      <c r="P62" s="15"/>
      <c r="Q62" s="15"/>
    </row>
    <row r="63" spans="1:17" ht="12.75" outlineLevel="4" x14ac:dyDescent="0.2">
      <c r="A63" s="179" t="s">
        <v>100</v>
      </c>
      <c r="B63" s="180">
        <v>5.08672720701</v>
      </c>
      <c r="C63" s="180">
        <v>5.1293808534799998</v>
      </c>
      <c r="D63" s="180">
        <v>5.1275535505200001</v>
      </c>
      <c r="E63" s="180">
        <v>5.2752703633099998</v>
      </c>
      <c r="F63" s="180">
        <v>5.5743350166900001</v>
      </c>
      <c r="G63" s="180">
        <v>0</v>
      </c>
      <c r="H63" s="180">
        <v>0</v>
      </c>
      <c r="I63" s="180">
        <v>0</v>
      </c>
      <c r="J63" s="180">
        <v>0</v>
      </c>
      <c r="K63" s="180">
        <v>0</v>
      </c>
      <c r="L63" s="180">
        <v>0</v>
      </c>
      <c r="M63" s="180">
        <v>0</v>
      </c>
      <c r="N63" s="180">
        <v>5.5175825237299998</v>
      </c>
      <c r="O63" s="15"/>
      <c r="P63" s="15"/>
      <c r="Q63" s="15"/>
    </row>
    <row r="64" spans="1:17" ht="12.75" outlineLevel="4" x14ac:dyDescent="0.2">
      <c r="A64" s="179" t="s">
        <v>101</v>
      </c>
      <c r="B64" s="180">
        <v>4.2521896911699999</v>
      </c>
      <c r="C64" s="180">
        <v>4.2814483913399997</v>
      </c>
      <c r="D64" s="180">
        <v>4.2799231578799999</v>
      </c>
      <c r="E64" s="180">
        <v>4.3601299879999997</v>
      </c>
      <c r="F64" s="180">
        <v>4.7040530083299998</v>
      </c>
      <c r="G64" s="180">
        <v>0</v>
      </c>
      <c r="H64" s="180">
        <v>0</v>
      </c>
      <c r="I64" s="180">
        <v>0</v>
      </c>
      <c r="J64" s="180">
        <v>0</v>
      </c>
      <c r="K64" s="180">
        <v>0</v>
      </c>
      <c r="L64" s="180">
        <v>0</v>
      </c>
      <c r="M64" s="180">
        <v>0</v>
      </c>
      <c r="N64" s="180">
        <v>3.44845934154</v>
      </c>
      <c r="O64" s="15"/>
      <c r="P64" s="15"/>
      <c r="Q64" s="15"/>
    </row>
    <row r="65" spans="1:17" ht="12.75" outlineLevel="4" x14ac:dyDescent="0.2">
      <c r="A65" s="179" t="s">
        <v>102</v>
      </c>
      <c r="B65" s="180">
        <v>124.11142454661</v>
      </c>
      <c r="C65" s="180">
        <v>122.93350381306</v>
      </c>
      <c r="D65" s="180">
        <v>122.39023698254999</v>
      </c>
      <c r="E65" s="180">
        <v>125.85047941079</v>
      </c>
      <c r="F65" s="180">
        <v>132.87058665856</v>
      </c>
      <c r="G65" s="180">
        <v>0</v>
      </c>
      <c r="H65" s="180">
        <v>0</v>
      </c>
      <c r="I65" s="180">
        <v>0</v>
      </c>
      <c r="J65" s="180">
        <v>0</v>
      </c>
      <c r="K65" s="180">
        <v>0</v>
      </c>
      <c r="L65" s="180">
        <v>0</v>
      </c>
      <c r="M65" s="180">
        <v>0</v>
      </c>
      <c r="N65" s="180">
        <v>129.62438201882</v>
      </c>
      <c r="O65" s="15"/>
      <c r="P65" s="15"/>
      <c r="Q65" s="15"/>
    </row>
    <row r="66" spans="1:17" ht="12.75" outlineLevel="4" x14ac:dyDescent="0.2">
      <c r="A66" s="179" t="s">
        <v>103</v>
      </c>
      <c r="B66" s="180">
        <v>1850.2552231591901</v>
      </c>
      <c r="C66" s="180">
        <v>1963.2238608758501</v>
      </c>
      <c r="D66" s="180">
        <v>1962.5244772937201</v>
      </c>
      <c r="E66" s="180">
        <v>2063.808943643</v>
      </c>
      <c r="F66" s="180">
        <v>2373.9888012015499</v>
      </c>
      <c r="G66" s="180">
        <v>0</v>
      </c>
      <c r="H66" s="180">
        <v>0</v>
      </c>
      <c r="I66" s="180">
        <v>0</v>
      </c>
      <c r="J66" s="180">
        <v>0</v>
      </c>
      <c r="K66" s="180">
        <v>0</v>
      </c>
      <c r="L66" s="180">
        <v>0</v>
      </c>
      <c r="M66" s="180">
        <v>0</v>
      </c>
      <c r="N66" s="180">
        <v>2396.62174108611</v>
      </c>
      <c r="O66" s="15"/>
      <c r="P66" s="15"/>
      <c r="Q66" s="15"/>
    </row>
    <row r="67" spans="1:17" ht="12.75" outlineLevel="4" x14ac:dyDescent="0.2">
      <c r="A67" s="179" t="s">
        <v>104</v>
      </c>
      <c r="B67" s="180">
        <v>679.98849281046</v>
      </c>
      <c r="C67" s="180">
        <v>674.35819468839998</v>
      </c>
      <c r="D67" s="180">
        <v>666.90862741633998</v>
      </c>
      <c r="E67" s="180">
        <v>666.90209106295003</v>
      </c>
      <c r="F67" s="180">
        <v>670.19155697368001</v>
      </c>
      <c r="G67" s="180">
        <v>0</v>
      </c>
      <c r="H67" s="180">
        <v>0</v>
      </c>
      <c r="I67" s="180">
        <v>0</v>
      </c>
      <c r="J67" s="180">
        <v>0</v>
      </c>
      <c r="K67" s="180">
        <v>0</v>
      </c>
      <c r="L67" s="180">
        <v>0</v>
      </c>
      <c r="M67" s="180">
        <v>0</v>
      </c>
      <c r="N67" s="180">
        <v>668.65710100464003</v>
      </c>
      <c r="O67" s="15"/>
      <c r="P67" s="15"/>
      <c r="Q67" s="15"/>
    </row>
    <row r="68" spans="1:17" ht="12.75" outlineLevel="4" x14ac:dyDescent="0.2">
      <c r="A68" s="179" t="s">
        <v>105</v>
      </c>
      <c r="B68" s="180">
        <v>243.43083023539</v>
      </c>
      <c r="C68" s="180">
        <v>242.00499495849999</v>
      </c>
      <c r="D68" s="180">
        <v>240.50063903592999</v>
      </c>
      <c r="E68" s="180">
        <v>241.51614581486001</v>
      </c>
      <c r="F68" s="180">
        <v>246.40657554193001</v>
      </c>
      <c r="G68" s="180">
        <v>0</v>
      </c>
      <c r="H68" s="180">
        <v>0</v>
      </c>
      <c r="I68" s="180">
        <v>0</v>
      </c>
      <c r="J68" s="180">
        <v>0</v>
      </c>
      <c r="K68" s="180">
        <v>0</v>
      </c>
      <c r="L68" s="180">
        <v>0</v>
      </c>
      <c r="M68" s="180">
        <v>0</v>
      </c>
      <c r="N68" s="180">
        <v>245.77563326306</v>
      </c>
      <c r="O68" s="15"/>
      <c r="P68" s="15"/>
      <c r="Q68" s="15"/>
    </row>
    <row r="69" spans="1:17" ht="12.75" outlineLevel="4" x14ac:dyDescent="0.2">
      <c r="A69" s="179" t="s">
        <v>106</v>
      </c>
      <c r="B69" s="180">
        <v>569.59844089061005</v>
      </c>
      <c r="C69" s="180">
        <v>566.55357398711999</v>
      </c>
      <c r="D69" s="180">
        <v>561.18860177733995</v>
      </c>
      <c r="E69" s="180">
        <v>566.57799789052001</v>
      </c>
      <c r="F69" s="180">
        <v>579.46885422315995</v>
      </c>
      <c r="G69" s="180">
        <v>0</v>
      </c>
      <c r="H69" s="180">
        <v>0</v>
      </c>
      <c r="I69" s="180">
        <v>0</v>
      </c>
      <c r="J69" s="180">
        <v>0</v>
      </c>
      <c r="K69" s="180">
        <v>0</v>
      </c>
      <c r="L69" s="180">
        <v>0</v>
      </c>
      <c r="M69" s="180">
        <v>0</v>
      </c>
      <c r="N69" s="180">
        <v>575.69651021159996</v>
      </c>
      <c r="O69" s="15"/>
      <c r="P69" s="15"/>
      <c r="Q69" s="15"/>
    </row>
    <row r="70" spans="1:17" ht="12.75" outlineLevel="4" x14ac:dyDescent="0.2">
      <c r="A70" s="179" t="s">
        <v>107</v>
      </c>
      <c r="B70" s="180">
        <v>0.48186126030999998</v>
      </c>
      <c r="C70" s="180">
        <v>0.47728799582999998</v>
      </c>
      <c r="D70" s="180">
        <v>0.47711796561000003</v>
      </c>
      <c r="E70" s="180">
        <v>0.46359282316</v>
      </c>
      <c r="F70" s="180">
        <v>0.48987474189000002</v>
      </c>
      <c r="G70" s="180">
        <v>0</v>
      </c>
      <c r="H70" s="180">
        <v>0</v>
      </c>
      <c r="I70" s="180">
        <v>0</v>
      </c>
      <c r="J70" s="180">
        <v>0</v>
      </c>
      <c r="K70" s="180">
        <v>0</v>
      </c>
      <c r="L70" s="180">
        <v>0</v>
      </c>
      <c r="M70" s="180">
        <v>0</v>
      </c>
      <c r="N70" s="180">
        <v>0.48488731061000001</v>
      </c>
      <c r="O70" s="15"/>
      <c r="P70" s="15"/>
      <c r="Q70" s="15"/>
    </row>
    <row r="71" spans="1:17" ht="12.75" outlineLevel="3" x14ac:dyDescent="0.2">
      <c r="A71" s="181" t="s">
        <v>108</v>
      </c>
      <c r="B71" s="180">
        <f t="shared" ref="B71:N71" si="12">SUM(B$72:B$81)</f>
        <v>320.75385386105012</v>
      </c>
      <c r="C71" s="180">
        <f t="shared" si="12"/>
        <v>319.23548689799998</v>
      </c>
      <c r="D71" s="180">
        <f t="shared" si="12"/>
        <v>319.28324551754008</v>
      </c>
      <c r="E71" s="180">
        <f t="shared" si="12"/>
        <v>321.11986637617997</v>
      </c>
      <c r="F71" s="180">
        <f t="shared" si="12"/>
        <v>334.19746035537997</v>
      </c>
      <c r="G71" s="180">
        <f t="shared" si="12"/>
        <v>0</v>
      </c>
      <c r="H71" s="180">
        <f t="shared" si="12"/>
        <v>0</v>
      </c>
      <c r="I71" s="180">
        <f t="shared" si="12"/>
        <v>0</v>
      </c>
      <c r="J71" s="180">
        <f t="shared" si="12"/>
        <v>0</v>
      </c>
      <c r="K71" s="180">
        <f t="shared" si="12"/>
        <v>0</v>
      </c>
      <c r="L71" s="180">
        <f t="shared" si="12"/>
        <v>0</v>
      </c>
      <c r="M71" s="180">
        <f t="shared" si="12"/>
        <v>0</v>
      </c>
      <c r="N71" s="180">
        <f t="shared" si="12"/>
        <v>333.12138005176001</v>
      </c>
      <c r="O71" s="15"/>
      <c r="P71" s="15"/>
      <c r="Q71" s="15"/>
    </row>
    <row r="72" spans="1:17" ht="12.75" outlineLevel="4" x14ac:dyDescent="0.2">
      <c r="A72" s="179" t="s">
        <v>109</v>
      </c>
      <c r="B72" s="180">
        <v>213.75542670784</v>
      </c>
      <c r="C72" s="180">
        <v>212.30957784627</v>
      </c>
      <c r="D72" s="180">
        <v>211.49315567745001</v>
      </c>
      <c r="E72" s="180">
        <v>211.92006476816999</v>
      </c>
      <c r="F72" s="180">
        <v>218.89082073695999</v>
      </c>
      <c r="G72" s="180">
        <v>0</v>
      </c>
      <c r="H72" s="180">
        <v>0</v>
      </c>
      <c r="I72" s="180">
        <v>0</v>
      </c>
      <c r="J72" s="180">
        <v>0</v>
      </c>
      <c r="K72" s="180">
        <v>0</v>
      </c>
      <c r="L72" s="180">
        <v>0</v>
      </c>
      <c r="M72" s="180">
        <v>0</v>
      </c>
      <c r="N72" s="180">
        <v>219.00012630590999</v>
      </c>
      <c r="O72" s="15"/>
      <c r="P72" s="15"/>
      <c r="Q72" s="15"/>
    </row>
    <row r="73" spans="1:17" ht="12.75" outlineLevel="4" x14ac:dyDescent="0.2">
      <c r="A73" s="179" t="s">
        <v>110</v>
      </c>
      <c r="B73" s="180">
        <v>19.550736922790001</v>
      </c>
      <c r="C73" s="180">
        <v>19.3651841547</v>
      </c>
      <c r="D73" s="180">
        <v>19.35828545499</v>
      </c>
      <c r="E73" s="180">
        <v>19.709398721620001</v>
      </c>
      <c r="F73" s="180">
        <v>20.826760314680001</v>
      </c>
      <c r="G73" s="180">
        <v>0</v>
      </c>
      <c r="H73" s="180">
        <v>0</v>
      </c>
      <c r="I73" s="180">
        <v>0</v>
      </c>
      <c r="J73" s="180">
        <v>0</v>
      </c>
      <c r="K73" s="180">
        <v>0</v>
      </c>
      <c r="L73" s="180">
        <v>0</v>
      </c>
      <c r="M73" s="180">
        <v>0</v>
      </c>
      <c r="N73" s="180">
        <v>20.587635069539999</v>
      </c>
      <c r="O73" s="15"/>
      <c r="P73" s="15"/>
      <c r="Q73" s="15"/>
    </row>
    <row r="74" spans="1:17" ht="12.75" outlineLevel="4" x14ac:dyDescent="0.2">
      <c r="A74" s="179" t="s">
        <v>111</v>
      </c>
      <c r="B74" s="180">
        <v>24.695561359159999</v>
      </c>
      <c r="C74" s="180">
        <v>24.461179924420001</v>
      </c>
      <c r="D74" s="180">
        <v>24.533266701790001</v>
      </c>
      <c r="E74" s="180">
        <v>25.251218614790002</v>
      </c>
      <c r="F74" s="180">
        <v>26.682756037960001</v>
      </c>
      <c r="G74" s="180">
        <v>0</v>
      </c>
      <c r="H74" s="180">
        <v>0</v>
      </c>
      <c r="I74" s="180">
        <v>0</v>
      </c>
      <c r="J74" s="180">
        <v>0</v>
      </c>
      <c r="K74" s="180">
        <v>0</v>
      </c>
      <c r="L74" s="180">
        <v>0</v>
      </c>
      <c r="M74" s="180">
        <v>0</v>
      </c>
      <c r="N74" s="180">
        <v>26.411097998079999</v>
      </c>
      <c r="O74" s="15"/>
      <c r="P74" s="15"/>
      <c r="Q74" s="15"/>
    </row>
    <row r="75" spans="1:17" ht="12.75" outlineLevel="4" x14ac:dyDescent="0.2">
      <c r="A75" s="179" t="s">
        <v>112</v>
      </c>
      <c r="B75" s="180">
        <v>8.7853200000000005</v>
      </c>
      <c r="C75" s="180">
        <v>8.7019400000000005</v>
      </c>
      <c r="D75" s="180">
        <v>8.6988400000000006</v>
      </c>
      <c r="E75" s="180">
        <v>8.9494399999999992</v>
      </c>
      <c r="F75" s="180">
        <v>9.4567999999999994</v>
      </c>
      <c r="G75" s="180">
        <v>0</v>
      </c>
      <c r="H75" s="180">
        <v>0</v>
      </c>
      <c r="I75" s="180">
        <v>0</v>
      </c>
      <c r="J75" s="180">
        <v>0</v>
      </c>
      <c r="K75" s="180">
        <v>0</v>
      </c>
      <c r="L75" s="180">
        <v>0</v>
      </c>
      <c r="M75" s="180">
        <v>0</v>
      </c>
      <c r="N75" s="180">
        <v>9.3605199999999993</v>
      </c>
      <c r="O75" s="15"/>
      <c r="P75" s="15"/>
      <c r="Q75" s="15"/>
    </row>
    <row r="76" spans="1:17" ht="12.75" outlineLevel="4" x14ac:dyDescent="0.2">
      <c r="A76" s="179" t="s">
        <v>113</v>
      </c>
      <c r="B76" s="180">
        <v>35.589561397920001</v>
      </c>
      <c r="C76" s="180">
        <v>36.1843878691</v>
      </c>
      <c r="D76" s="180">
        <v>37.011276685539997</v>
      </c>
      <c r="E76" s="180">
        <v>36.713863449949997</v>
      </c>
      <c r="F76" s="180">
        <v>38.842435306470001</v>
      </c>
      <c r="G76" s="180">
        <v>0</v>
      </c>
      <c r="H76" s="180">
        <v>0</v>
      </c>
      <c r="I76" s="180">
        <v>0</v>
      </c>
      <c r="J76" s="180">
        <v>0</v>
      </c>
      <c r="K76" s="180">
        <v>0</v>
      </c>
      <c r="L76" s="180">
        <v>0</v>
      </c>
      <c r="M76" s="180">
        <v>0</v>
      </c>
      <c r="N76" s="180">
        <v>38.174255795119997</v>
      </c>
      <c r="O76" s="15"/>
      <c r="P76" s="15"/>
      <c r="Q76" s="15"/>
    </row>
    <row r="77" spans="1:17" ht="12.75" outlineLevel="4" x14ac:dyDescent="0.2">
      <c r="A77" s="179" t="s">
        <v>114</v>
      </c>
      <c r="B77" s="180">
        <v>8.7853200000000005</v>
      </c>
      <c r="C77" s="180">
        <v>8.7019400000000005</v>
      </c>
      <c r="D77" s="180">
        <v>8.6988400000000006</v>
      </c>
      <c r="E77" s="180">
        <v>8.9494399999999992</v>
      </c>
      <c r="F77" s="180">
        <v>9.4567999999999994</v>
      </c>
      <c r="G77" s="180">
        <v>0</v>
      </c>
      <c r="H77" s="180">
        <v>0</v>
      </c>
      <c r="I77" s="180">
        <v>0</v>
      </c>
      <c r="J77" s="180">
        <v>0</v>
      </c>
      <c r="K77" s="180">
        <v>0</v>
      </c>
      <c r="L77" s="180">
        <v>0</v>
      </c>
      <c r="M77" s="180">
        <v>0</v>
      </c>
      <c r="N77" s="180">
        <v>9.3605199999999993</v>
      </c>
      <c r="O77" s="15"/>
      <c r="P77" s="15"/>
      <c r="Q77" s="15"/>
    </row>
    <row r="78" spans="1:17" ht="12.75" outlineLevel="4" x14ac:dyDescent="0.2">
      <c r="A78" s="179" t="s">
        <v>115</v>
      </c>
      <c r="B78" s="180">
        <v>4.3628869331200004</v>
      </c>
      <c r="C78" s="180">
        <v>4.3214795043100001</v>
      </c>
      <c r="D78" s="180">
        <v>4.3199400100699998</v>
      </c>
      <c r="E78" s="180">
        <v>4.4394954578999997</v>
      </c>
      <c r="F78" s="180">
        <v>4.8087237961899998</v>
      </c>
      <c r="G78" s="180">
        <v>0</v>
      </c>
      <c r="H78" s="180">
        <v>0</v>
      </c>
      <c r="I78" s="180">
        <v>0</v>
      </c>
      <c r="J78" s="180">
        <v>0</v>
      </c>
      <c r="K78" s="180">
        <v>0</v>
      </c>
      <c r="L78" s="180">
        <v>0</v>
      </c>
      <c r="M78" s="180">
        <v>0</v>
      </c>
      <c r="N78" s="180">
        <v>4.9935918065099996</v>
      </c>
      <c r="O78" s="15"/>
      <c r="P78" s="15"/>
      <c r="Q78" s="15"/>
    </row>
    <row r="79" spans="1:17" ht="12.75" outlineLevel="4" x14ac:dyDescent="0.2">
      <c r="A79" s="179" t="s">
        <v>116</v>
      </c>
      <c r="B79" s="180">
        <v>4.2039</v>
      </c>
      <c r="C79" s="180">
        <v>4.1824199999999996</v>
      </c>
      <c r="D79" s="180">
        <v>4.1513999999999998</v>
      </c>
      <c r="E79" s="180">
        <v>4.1478700000000002</v>
      </c>
      <c r="F79" s="180">
        <v>4.1564699999999997</v>
      </c>
      <c r="G79" s="180">
        <v>0</v>
      </c>
      <c r="H79" s="180">
        <v>0</v>
      </c>
      <c r="I79" s="180">
        <v>0</v>
      </c>
      <c r="J79" s="180">
        <v>0</v>
      </c>
      <c r="K79" s="180">
        <v>0</v>
      </c>
      <c r="L79" s="180">
        <v>0</v>
      </c>
      <c r="M79" s="180">
        <v>0</v>
      </c>
      <c r="N79" s="180">
        <v>4.1528499999999999</v>
      </c>
      <c r="O79" s="15"/>
      <c r="P79" s="15"/>
      <c r="Q79" s="15"/>
    </row>
    <row r="80" spans="1:17" ht="12.75" outlineLevel="4" x14ac:dyDescent="0.2">
      <c r="A80" s="179" t="s">
        <v>117</v>
      </c>
      <c r="B80" s="180">
        <v>1.0035949112</v>
      </c>
      <c r="C80" s="180">
        <v>0.98594205847000005</v>
      </c>
      <c r="D80" s="180">
        <v>0.99696442919999995</v>
      </c>
      <c r="E80" s="180">
        <v>1.0178168970299999</v>
      </c>
      <c r="F80" s="180">
        <v>1.0545916200900001</v>
      </c>
      <c r="G80" s="180">
        <v>0</v>
      </c>
      <c r="H80" s="180">
        <v>0</v>
      </c>
      <c r="I80" s="180">
        <v>0</v>
      </c>
      <c r="J80" s="180">
        <v>0</v>
      </c>
      <c r="K80" s="180">
        <v>0</v>
      </c>
      <c r="L80" s="180">
        <v>0</v>
      </c>
      <c r="M80" s="180">
        <v>0</v>
      </c>
      <c r="N80" s="180">
        <v>1.05949908662</v>
      </c>
      <c r="O80" s="15"/>
      <c r="P80" s="15"/>
      <c r="Q80" s="15"/>
    </row>
    <row r="81" spans="1:17" ht="12.75" outlineLevel="4" x14ac:dyDescent="0.2">
      <c r="A81" s="179" t="s">
        <v>118</v>
      </c>
      <c r="B81" s="180">
        <v>2.1545629019999998E-2</v>
      </c>
      <c r="C81" s="180">
        <v>2.1435540730000001E-2</v>
      </c>
      <c r="D81" s="180">
        <v>2.1276558500000001E-2</v>
      </c>
      <c r="E81" s="180">
        <v>2.1258466720000001E-2</v>
      </c>
      <c r="F81" s="180">
        <v>2.1302543029999999E-2</v>
      </c>
      <c r="G81" s="180">
        <v>0</v>
      </c>
      <c r="H81" s="180">
        <v>0</v>
      </c>
      <c r="I81" s="180">
        <v>0</v>
      </c>
      <c r="J81" s="180">
        <v>0</v>
      </c>
      <c r="K81" s="180">
        <v>0</v>
      </c>
      <c r="L81" s="180">
        <v>0</v>
      </c>
      <c r="M81" s="180">
        <v>0</v>
      </c>
      <c r="N81" s="180">
        <v>2.1283989980000001E-2</v>
      </c>
      <c r="O81" s="15"/>
      <c r="P81" s="15"/>
      <c r="Q81" s="15"/>
    </row>
    <row r="82" spans="1:17" ht="12.75" outlineLevel="3" x14ac:dyDescent="0.2">
      <c r="A82" s="181" t="s">
        <v>119</v>
      </c>
      <c r="B82" s="180">
        <f t="shared" ref="B82:N82" si="13">SUM(B$83:B$83)</f>
        <v>25.469574498539998</v>
      </c>
      <c r="C82" s="180">
        <f t="shared" si="13"/>
        <v>25.339436659810001</v>
      </c>
      <c r="D82" s="180">
        <f t="shared" si="13"/>
        <v>25.151500172039999</v>
      </c>
      <c r="E82" s="180">
        <f t="shared" si="13"/>
        <v>25.130113460179999</v>
      </c>
      <c r="F82" s="180">
        <f t="shared" si="13"/>
        <v>25.182217064140001</v>
      </c>
      <c r="G82" s="180">
        <f t="shared" si="13"/>
        <v>0</v>
      </c>
      <c r="H82" s="180">
        <f t="shared" si="13"/>
        <v>0</v>
      </c>
      <c r="I82" s="180">
        <f t="shared" si="13"/>
        <v>0</v>
      </c>
      <c r="J82" s="180">
        <f t="shared" si="13"/>
        <v>0</v>
      </c>
      <c r="K82" s="180">
        <f t="shared" si="13"/>
        <v>0</v>
      </c>
      <c r="L82" s="180">
        <f t="shared" si="13"/>
        <v>0</v>
      </c>
      <c r="M82" s="180">
        <f t="shared" si="13"/>
        <v>0</v>
      </c>
      <c r="N82" s="180">
        <f t="shared" si="13"/>
        <v>25.160285082009999</v>
      </c>
      <c r="O82" s="15"/>
      <c r="P82" s="15"/>
      <c r="Q82" s="15"/>
    </row>
    <row r="83" spans="1:17" ht="12.75" outlineLevel="4" x14ac:dyDescent="0.2">
      <c r="A83" s="179" t="s">
        <v>120</v>
      </c>
      <c r="B83" s="180">
        <v>25.469574498539998</v>
      </c>
      <c r="C83" s="180">
        <v>25.339436659810001</v>
      </c>
      <c r="D83" s="180">
        <v>25.151500172039999</v>
      </c>
      <c r="E83" s="180">
        <v>25.130113460179999</v>
      </c>
      <c r="F83" s="180">
        <v>25.182217064140001</v>
      </c>
      <c r="G83" s="180">
        <v>0</v>
      </c>
      <c r="H83" s="180">
        <v>0</v>
      </c>
      <c r="I83" s="180">
        <v>0</v>
      </c>
      <c r="J83" s="180">
        <v>0</v>
      </c>
      <c r="K83" s="180">
        <v>0</v>
      </c>
      <c r="L83" s="180">
        <v>0</v>
      </c>
      <c r="M83" s="180">
        <v>0</v>
      </c>
      <c r="N83" s="180">
        <v>25.160285082009999</v>
      </c>
      <c r="O83" s="15"/>
      <c r="P83" s="15"/>
      <c r="Q83" s="15"/>
    </row>
    <row r="84" spans="1:17" ht="12.75" outlineLevel="3" x14ac:dyDescent="0.2">
      <c r="A84" s="181" t="s">
        <v>121</v>
      </c>
      <c r="B84" s="180">
        <f t="shared" ref="B84:N84" si="14">SUM(B$85:B$90)</f>
        <v>62.159684084680002</v>
      </c>
      <c r="C84" s="180">
        <f t="shared" si="14"/>
        <v>61.512879152469999</v>
      </c>
      <c r="D84" s="180">
        <f t="shared" si="14"/>
        <v>60.24460406064</v>
      </c>
      <c r="E84" s="180">
        <f t="shared" si="14"/>
        <v>61.280834035879998</v>
      </c>
      <c r="F84" s="180">
        <f t="shared" si="14"/>
        <v>64.608562228319997</v>
      </c>
      <c r="G84" s="180">
        <f t="shared" si="14"/>
        <v>0</v>
      </c>
      <c r="H84" s="180">
        <f t="shared" si="14"/>
        <v>0</v>
      </c>
      <c r="I84" s="180">
        <f t="shared" si="14"/>
        <v>0</v>
      </c>
      <c r="J84" s="180">
        <f t="shared" si="14"/>
        <v>0</v>
      </c>
      <c r="K84" s="180">
        <f t="shared" si="14"/>
        <v>0</v>
      </c>
      <c r="L84" s="180">
        <f t="shared" si="14"/>
        <v>0</v>
      </c>
      <c r="M84" s="180">
        <f t="shared" si="14"/>
        <v>0</v>
      </c>
      <c r="N84" s="180">
        <f t="shared" si="14"/>
        <v>64.24554618817001</v>
      </c>
      <c r="O84" s="15"/>
      <c r="P84" s="15"/>
      <c r="Q84" s="15"/>
    </row>
    <row r="85" spans="1:17" ht="12.75" outlineLevel="4" x14ac:dyDescent="0.2">
      <c r="A85" s="179" t="s">
        <v>122</v>
      </c>
      <c r="B85" s="180">
        <v>8.1087173963799994</v>
      </c>
      <c r="C85" s="180">
        <v>8.0317589183199996</v>
      </c>
      <c r="D85" s="180">
        <v>7.7506209689899999</v>
      </c>
      <c r="E85" s="180">
        <v>7.3296245628800003</v>
      </c>
      <c r="F85" s="180">
        <v>7.7451542852099999</v>
      </c>
      <c r="G85" s="180">
        <v>0</v>
      </c>
      <c r="H85" s="180">
        <v>0</v>
      </c>
      <c r="I85" s="180">
        <v>0</v>
      </c>
      <c r="J85" s="180">
        <v>0</v>
      </c>
      <c r="K85" s="180">
        <v>0</v>
      </c>
      <c r="L85" s="180">
        <v>0</v>
      </c>
      <c r="M85" s="180">
        <v>0</v>
      </c>
      <c r="N85" s="180">
        <v>7.3668567073600002</v>
      </c>
      <c r="O85" s="15"/>
      <c r="P85" s="15"/>
      <c r="Q85" s="15"/>
    </row>
    <row r="86" spans="1:17" ht="12.75" outlineLevel="4" x14ac:dyDescent="0.2">
      <c r="A86" s="179" t="s">
        <v>123</v>
      </c>
      <c r="B86" s="180">
        <v>28.552289999999999</v>
      </c>
      <c r="C86" s="180">
        <v>28.281305</v>
      </c>
      <c r="D86" s="180">
        <v>28.271229999999999</v>
      </c>
      <c r="E86" s="180">
        <v>29.08568</v>
      </c>
      <c r="F86" s="180">
        <v>30.7346</v>
      </c>
      <c r="G86" s="180">
        <v>0</v>
      </c>
      <c r="H86" s="180">
        <v>0</v>
      </c>
      <c r="I86" s="180">
        <v>0</v>
      </c>
      <c r="J86" s="180">
        <v>0</v>
      </c>
      <c r="K86" s="180">
        <v>0</v>
      </c>
      <c r="L86" s="180">
        <v>0</v>
      </c>
      <c r="M86" s="180">
        <v>0</v>
      </c>
      <c r="N86" s="180">
        <v>30.421690000000002</v>
      </c>
      <c r="O86" s="15"/>
      <c r="P86" s="15"/>
      <c r="Q86" s="15"/>
    </row>
    <row r="87" spans="1:17" ht="12.75" outlineLevel="4" x14ac:dyDescent="0.2">
      <c r="A87" s="179" t="s">
        <v>124</v>
      </c>
      <c r="B87" s="180">
        <v>2.2459319199999998E-3</v>
      </c>
      <c r="C87" s="180">
        <v>2.2246161499999998E-3</v>
      </c>
      <c r="D87" s="180">
        <v>2.2238236500000002E-3</v>
      </c>
      <c r="E87" s="180">
        <v>2.2878885400000001E-3</v>
      </c>
      <c r="F87" s="180">
        <v>2.4175930900000001E-3</v>
      </c>
      <c r="G87" s="180">
        <v>0</v>
      </c>
      <c r="H87" s="180">
        <v>0</v>
      </c>
      <c r="I87" s="180">
        <v>0</v>
      </c>
      <c r="J87" s="180">
        <v>0</v>
      </c>
      <c r="K87" s="180">
        <v>0</v>
      </c>
      <c r="L87" s="180">
        <v>0</v>
      </c>
      <c r="M87" s="180">
        <v>0</v>
      </c>
      <c r="N87" s="180">
        <v>2.3929795000000001E-3</v>
      </c>
      <c r="O87" s="15"/>
      <c r="P87" s="15"/>
      <c r="Q87" s="15"/>
    </row>
    <row r="88" spans="1:17" ht="12.75" outlineLevel="4" x14ac:dyDescent="0.2">
      <c r="A88" s="179" t="s">
        <v>125</v>
      </c>
      <c r="B88" s="180">
        <v>0.28202475074</v>
      </c>
      <c r="C88" s="180">
        <v>0.27934810109000002</v>
      </c>
      <c r="D88" s="180">
        <v>0.27924858544999998</v>
      </c>
      <c r="E88" s="180">
        <v>0.28729330124000002</v>
      </c>
      <c r="F88" s="180">
        <v>0.30358048002999999</v>
      </c>
      <c r="G88" s="180">
        <v>0</v>
      </c>
      <c r="H88" s="180">
        <v>0</v>
      </c>
      <c r="I88" s="180">
        <v>0</v>
      </c>
      <c r="J88" s="180">
        <v>0</v>
      </c>
      <c r="K88" s="180">
        <v>0</v>
      </c>
      <c r="L88" s="180">
        <v>0</v>
      </c>
      <c r="M88" s="180">
        <v>0</v>
      </c>
      <c r="N88" s="180">
        <v>0.30048971690999998</v>
      </c>
      <c r="O88" s="15"/>
      <c r="P88" s="15"/>
      <c r="Q88" s="15"/>
    </row>
    <row r="89" spans="1:17" ht="12.75" outlineLevel="4" x14ac:dyDescent="0.2">
      <c r="A89" s="179" t="s">
        <v>126</v>
      </c>
      <c r="B89" s="180">
        <v>18.193875010589998</v>
      </c>
      <c r="C89" s="180">
        <v>18.021199991540001</v>
      </c>
      <c r="D89" s="180">
        <v>16.967132449979999</v>
      </c>
      <c r="E89" s="180">
        <v>17.45592904722</v>
      </c>
      <c r="F89" s="180">
        <v>18.445537353599999</v>
      </c>
      <c r="G89" s="180">
        <v>0</v>
      </c>
      <c r="H89" s="180">
        <v>0</v>
      </c>
      <c r="I89" s="180">
        <v>0</v>
      </c>
      <c r="J89" s="180">
        <v>0</v>
      </c>
      <c r="K89" s="180">
        <v>0</v>
      </c>
      <c r="L89" s="180">
        <v>0</v>
      </c>
      <c r="M89" s="180">
        <v>0</v>
      </c>
      <c r="N89" s="180">
        <v>18.257742715199999</v>
      </c>
      <c r="O89" s="15"/>
      <c r="P89" s="15"/>
      <c r="Q89" s="15"/>
    </row>
    <row r="90" spans="1:17" ht="12.75" outlineLevel="4" x14ac:dyDescent="0.2">
      <c r="A90" s="179" t="s">
        <v>127</v>
      </c>
      <c r="B90" s="180">
        <v>7.0205309950499997</v>
      </c>
      <c r="C90" s="180">
        <v>6.8970425253699998</v>
      </c>
      <c r="D90" s="180">
        <v>6.9741482325700002</v>
      </c>
      <c r="E90" s="180">
        <v>7.1200192360000001</v>
      </c>
      <c r="F90" s="180">
        <v>7.3772725163899997</v>
      </c>
      <c r="G90" s="180">
        <v>0</v>
      </c>
      <c r="H90" s="180">
        <v>0</v>
      </c>
      <c r="I90" s="180">
        <v>0</v>
      </c>
      <c r="J90" s="180">
        <v>0</v>
      </c>
      <c r="K90" s="180">
        <v>0</v>
      </c>
      <c r="L90" s="180">
        <v>0</v>
      </c>
      <c r="M90" s="180">
        <v>0</v>
      </c>
      <c r="N90" s="180">
        <v>7.8963740692000002</v>
      </c>
      <c r="O90" s="15"/>
      <c r="P90" s="15"/>
      <c r="Q90" s="15"/>
    </row>
    <row r="91" spans="1:17" ht="12.75" outlineLevel="3" x14ac:dyDescent="0.2">
      <c r="A91" s="181" t="s">
        <v>128</v>
      </c>
      <c r="B91" s="180">
        <f t="shared" ref="B91:N91" si="15">SUM(B$92:B$92)</f>
        <v>639.79848096628996</v>
      </c>
      <c r="C91" s="180">
        <f t="shared" si="15"/>
        <v>636.52940430624005</v>
      </c>
      <c r="D91" s="180">
        <f t="shared" si="15"/>
        <v>631.80841929718997</v>
      </c>
      <c r="E91" s="180">
        <f t="shared" si="15"/>
        <v>631.27118276970998</v>
      </c>
      <c r="F91" s="180">
        <f t="shared" si="15"/>
        <v>632.58003096693005</v>
      </c>
      <c r="G91" s="180">
        <f t="shared" si="15"/>
        <v>0</v>
      </c>
      <c r="H91" s="180">
        <f t="shared" si="15"/>
        <v>0</v>
      </c>
      <c r="I91" s="180">
        <f t="shared" si="15"/>
        <v>0</v>
      </c>
      <c r="J91" s="180">
        <f t="shared" si="15"/>
        <v>0</v>
      </c>
      <c r="K91" s="180">
        <f t="shared" si="15"/>
        <v>0</v>
      </c>
      <c r="L91" s="180">
        <f t="shared" si="15"/>
        <v>0</v>
      </c>
      <c r="M91" s="180">
        <f t="shared" si="15"/>
        <v>0</v>
      </c>
      <c r="N91" s="180">
        <f t="shared" si="15"/>
        <v>632.02909719089996</v>
      </c>
      <c r="O91" s="15"/>
      <c r="P91" s="15"/>
      <c r="Q91" s="15"/>
    </row>
    <row r="92" spans="1:17" ht="12.75" outlineLevel="4" x14ac:dyDescent="0.2">
      <c r="A92" s="179" t="s">
        <v>136</v>
      </c>
      <c r="B92" s="180">
        <v>639.79848096628996</v>
      </c>
      <c r="C92" s="180">
        <v>636.52940430624005</v>
      </c>
      <c r="D92" s="180">
        <v>631.80841929718997</v>
      </c>
      <c r="E92" s="180">
        <v>631.27118276970998</v>
      </c>
      <c r="F92" s="180">
        <v>632.58003096693005</v>
      </c>
      <c r="G92" s="180">
        <v>0</v>
      </c>
      <c r="H92" s="180">
        <v>0</v>
      </c>
      <c r="I92" s="180">
        <v>0</v>
      </c>
      <c r="J92" s="180">
        <v>0</v>
      </c>
      <c r="K92" s="180">
        <v>0</v>
      </c>
      <c r="L92" s="180">
        <v>0</v>
      </c>
      <c r="M92" s="180">
        <v>0</v>
      </c>
      <c r="N92" s="180">
        <v>632.02909719089996</v>
      </c>
      <c r="O92" s="15"/>
      <c r="P92" s="15"/>
      <c r="Q92" s="15"/>
    </row>
    <row r="93" spans="1:17" ht="12.75" outlineLevel="3" x14ac:dyDescent="0.2">
      <c r="A93" s="181" t="s">
        <v>137</v>
      </c>
      <c r="B93" s="180">
        <f t="shared" ref="B93:N93" si="16">SUM(B$94:B$94)</f>
        <v>126.117</v>
      </c>
      <c r="C93" s="180">
        <f t="shared" si="16"/>
        <v>125.4726</v>
      </c>
      <c r="D93" s="180">
        <f t="shared" si="16"/>
        <v>124.542</v>
      </c>
      <c r="E93" s="180">
        <f t="shared" si="16"/>
        <v>124.4361</v>
      </c>
      <c r="F93" s="180">
        <f t="shared" si="16"/>
        <v>124.69410000000001</v>
      </c>
      <c r="G93" s="180">
        <f t="shared" si="16"/>
        <v>0</v>
      </c>
      <c r="H93" s="180">
        <f t="shared" si="16"/>
        <v>0</v>
      </c>
      <c r="I93" s="180">
        <f t="shared" si="16"/>
        <v>0</v>
      </c>
      <c r="J93" s="180">
        <f t="shared" si="16"/>
        <v>0</v>
      </c>
      <c r="K93" s="180">
        <f t="shared" si="16"/>
        <v>0</v>
      </c>
      <c r="L93" s="180">
        <f t="shared" si="16"/>
        <v>0</v>
      </c>
      <c r="M93" s="180">
        <f t="shared" si="16"/>
        <v>0</v>
      </c>
      <c r="N93" s="180">
        <f t="shared" si="16"/>
        <v>124.5855</v>
      </c>
      <c r="O93" s="15"/>
      <c r="P93" s="15"/>
      <c r="Q93" s="15"/>
    </row>
    <row r="94" spans="1:17" ht="12.75" outlineLevel="4" x14ac:dyDescent="0.2">
      <c r="A94" s="179" t="s">
        <v>138</v>
      </c>
      <c r="B94" s="180">
        <v>126.117</v>
      </c>
      <c r="C94" s="180">
        <v>125.4726</v>
      </c>
      <c r="D94" s="180">
        <v>124.542</v>
      </c>
      <c r="E94" s="180">
        <v>124.4361</v>
      </c>
      <c r="F94" s="180">
        <v>124.69410000000001</v>
      </c>
      <c r="G94" s="180">
        <v>0</v>
      </c>
      <c r="H94" s="180">
        <v>0</v>
      </c>
      <c r="I94" s="180">
        <v>0</v>
      </c>
      <c r="J94" s="180">
        <v>0</v>
      </c>
      <c r="K94" s="180">
        <v>0</v>
      </c>
      <c r="L94" s="180">
        <v>0</v>
      </c>
      <c r="M94" s="180">
        <v>0</v>
      </c>
      <c r="N94" s="180">
        <v>124.5855</v>
      </c>
      <c r="O94" s="15"/>
      <c r="P94" s="15"/>
      <c r="Q94" s="15"/>
    </row>
    <row r="95" spans="1:17" ht="12.75" outlineLevel="3" x14ac:dyDescent="0.2">
      <c r="A95" s="181" t="s">
        <v>139</v>
      </c>
      <c r="B95" s="180">
        <f t="shared" ref="B95:N95" si="17">SUM(B$96:B$96)</f>
        <v>173.03822402111001</v>
      </c>
      <c r="C95" s="180">
        <f t="shared" si="17"/>
        <v>172.11322436602001</v>
      </c>
      <c r="D95" s="180">
        <f t="shared" si="17"/>
        <v>171.51518383453001</v>
      </c>
      <c r="E95" s="180">
        <f t="shared" si="17"/>
        <v>173.94733526562001</v>
      </c>
      <c r="F95" s="180">
        <f t="shared" si="17"/>
        <v>177.90500767207001</v>
      </c>
      <c r="G95" s="180">
        <f t="shared" si="17"/>
        <v>0</v>
      </c>
      <c r="H95" s="180">
        <f t="shared" si="17"/>
        <v>0</v>
      </c>
      <c r="I95" s="180">
        <f t="shared" si="17"/>
        <v>0</v>
      </c>
      <c r="J95" s="180">
        <f t="shared" si="17"/>
        <v>0</v>
      </c>
      <c r="K95" s="180">
        <f t="shared" si="17"/>
        <v>0</v>
      </c>
      <c r="L95" s="180">
        <f t="shared" si="17"/>
        <v>0</v>
      </c>
      <c r="M95" s="180">
        <f t="shared" si="17"/>
        <v>0</v>
      </c>
      <c r="N95" s="180">
        <f t="shared" si="17"/>
        <v>177.82795803382999</v>
      </c>
      <c r="O95" s="15"/>
      <c r="P95" s="15"/>
      <c r="Q95" s="15"/>
    </row>
    <row r="96" spans="1:17" ht="12.75" outlineLevel="4" x14ac:dyDescent="0.2">
      <c r="A96" s="179" t="s">
        <v>106</v>
      </c>
      <c r="B96" s="180">
        <v>173.03822402111001</v>
      </c>
      <c r="C96" s="180">
        <v>172.11322436602001</v>
      </c>
      <c r="D96" s="180">
        <v>171.51518383453001</v>
      </c>
      <c r="E96" s="180">
        <v>173.94733526562001</v>
      </c>
      <c r="F96" s="180">
        <v>177.90500767207001</v>
      </c>
      <c r="G96" s="180">
        <v>0</v>
      </c>
      <c r="H96" s="180">
        <v>0</v>
      </c>
      <c r="I96" s="180">
        <v>0</v>
      </c>
      <c r="J96" s="180">
        <v>0</v>
      </c>
      <c r="K96" s="180">
        <v>0</v>
      </c>
      <c r="L96" s="180">
        <v>0</v>
      </c>
      <c r="M96" s="180">
        <v>0</v>
      </c>
      <c r="N96" s="180">
        <v>177.82795803382999</v>
      </c>
      <c r="O96" s="15"/>
      <c r="P96" s="15"/>
      <c r="Q96" s="15"/>
    </row>
    <row r="97" spans="1:17" ht="15" outlineLevel="2" x14ac:dyDescent="0.25">
      <c r="A97" s="182" t="s">
        <v>2</v>
      </c>
      <c r="B97" s="183">
        <f t="shared" ref="B97:N97" si="18">B$98+B$105+B$108+B$110+B$112</f>
        <v>219.15364540835003</v>
      </c>
      <c r="C97" s="183">
        <f t="shared" si="18"/>
        <v>217.54895062106999</v>
      </c>
      <c r="D97" s="183">
        <f t="shared" si="18"/>
        <v>206.18676657297999</v>
      </c>
      <c r="E97" s="183">
        <f t="shared" si="18"/>
        <v>195.13721778689998</v>
      </c>
      <c r="F97" s="183">
        <f t="shared" si="18"/>
        <v>195.50378653443002</v>
      </c>
      <c r="G97" s="183">
        <f t="shared" si="18"/>
        <v>0</v>
      </c>
      <c r="H97" s="183">
        <f t="shared" si="18"/>
        <v>0</v>
      </c>
      <c r="I97" s="183">
        <f t="shared" si="18"/>
        <v>0</v>
      </c>
      <c r="J97" s="183">
        <f t="shared" si="18"/>
        <v>0</v>
      </c>
      <c r="K97" s="183">
        <f t="shared" si="18"/>
        <v>0</v>
      </c>
      <c r="L97" s="183">
        <f t="shared" si="18"/>
        <v>0</v>
      </c>
      <c r="M97" s="183">
        <f t="shared" si="18"/>
        <v>0</v>
      </c>
      <c r="N97" s="183">
        <f t="shared" si="18"/>
        <v>197.28659200473001</v>
      </c>
      <c r="O97" s="15"/>
      <c r="P97" s="15"/>
      <c r="Q97" s="15"/>
    </row>
    <row r="98" spans="1:17" ht="12.75" outlineLevel="3" x14ac:dyDescent="0.2">
      <c r="A98" s="181" t="s">
        <v>98</v>
      </c>
      <c r="B98" s="180">
        <f t="shared" ref="B98:N98" si="19">SUM(B$99:B$104)</f>
        <v>136.28570344676001</v>
      </c>
      <c r="C98" s="180">
        <f t="shared" si="19"/>
        <v>135.26543256123</v>
      </c>
      <c r="D98" s="180">
        <f t="shared" si="19"/>
        <v>124.48637754184</v>
      </c>
      <c r="E98" s="180">
        <f t="shared" si="19"/>
        <v>113.39929571486999</v>
      </c>
      <c r="F98" s="180">
        <f t="shared" si="19"/>
        <v>113.42645290298</v>
      </c>
      <c r="G98" s="180">
        <f t="shared" si="19"/>
        <v>0</v>
      </c>
      <c r="H98" s="180">
        <f t="shared" si="19"/>
        <v>0</v>
      </c>
      <c r="I98" s="180">
        <f t="shared" si="19"/>
        <v>0</v>
      </c>
      <c r="J98" s="180">
        <f t="shared" si="19"/>
        <v>0</v>
      </c>
      <c r="K98" s="180">
        <f t="shared" si="19"/>
        <v>0</v>
      </c>
      <c r="L98" s="180">
        <f t="shared" si="19"/>
        <v>0</v>
      </c>
      <c r="M98" s="180">
        <f t="shared" si="19"/>
        <v>0</v>
      </c>
      <c r="N98" s="180">
        <f t="shared" si="19"/>
        <v>115.44537560490001</v>
      </c>
      <c r="O98" s="15"/>
      <c r="P98" s="15"/>
      <c r="Q98" s="15"/>
    </row>
    <row r="99" spans="1:17" ht="12.75" outlineLevel="4" x14ac:dyDescent="0.2">
      <c r="A99" s="179" t="s">
        <v>99</v>
      </c>
      <c r="B99" s="180">
        <v>1.227677529E-2</v>
      </c>
      <c r="C99" s="180">
        <v>1.22140466E-2</v>
      </c>
      <c r="D99" s="180">
        <v>1.212345796E-2</v>
      </c>
      <c r="E99" s="180">
        <v>1.2113149199999999E-2</v>
      </c>
      <c r="F99" s="180">
        <v>1.2138264039999999E-2</v>
      </c>
      <c r="G99" s="180">
        <v>0</v>
      </c>
      <c r="H99" s="180">
        <v>0</v>
      </c>
      <c r="I99" s="180">
        <v>0</v>
      </c>
      <c r="J99" s="180">
        <v>0</v>
      </c>
      <c r="K99" s="180">
        <v>0</v>
      </c>
      <c r="L99" s="180">
        <v>0</v>
      </c>
      <c r="M99" s="180">
        <v>0</v>
      </c>
      <c r="N99" s="180">
        <v>1.2277195039999999E-2</v>
      </c>
      <c r="O99" s="15"/>
      <c r="P99" s="15"/>
      <c r="Q99" s="15"/>
    </row>
    <row r="100" spans="1:17" ht="12.75" outlineLevel="4" x14ac:dyDescent="0.2">
      <c r="A100" s="179" t="s">
        <v>101</v>
      </c>
      <c r="B100" s="180">
        <v>45.32443061531</v>
      </c>
      <c r="C100" s="180">
        <v>44.933349124220001</v>
      </c>
      <c r="D100" s="180">
        <v>39.840486723040001</v>
      </c>
      <c r="E100" s="180">
        <v>38.379836731029997</v>
      </c>
      <c r="F100" s="180">
        <v>40.315617836000001</v>
      </c>
      <c r="G100" s="180">
        <v>0</v>
      </c>
      <c r="H100" s="180">
        <v>0</v>
      </c>
      <c r="I100" s="180">
        <v>0</v>
      </c>
      <c r="J100" s="180">
        <v>0</v>
      </c>
      <c r="K100" s="180">
        <v>0</v>
      </c>
      <c r="L100" s="180">
        <v>0</v>
      </c>
      <c r="M100" s="180">
        <v>0</v>
      </c>
      <c r="N100" s="180">
        <v>42.68523688506</v>
      </c>
      <c r="O100" s="15"/>
      <c r="P100" s="15"/>
      <c r="Q100" s="15"/>
    </row>
    <row r="101" spans="1:17" ht="12.75" outlineLevel="4" x14ac:dyDescent="0.2">
      <c r="A101" s="179" t="s">
        <v>102</v>
      </c>
      <c r="B101" s="180">
        <v>8.0852744912300007</v>
      </c>
      <c r="C101" s="180">
        <v>7.9486382437099996</v>
      </c>
      <c r="D101" s="180">
        <v>7.9458066017300002</v>
      </c>
      <c r="E101" s="180">
        <v>8.1747128851399999</v>
      </c>
      <c r="F101" s="180">
        <v>8.6381521986000003</v>
      </c>
      <c r="G101" s="180">
        <v>0</v>
      </c>
      <c r="H101" s="180">
        <v>0</v>
      </c>
      <c r="I101" s="180">
        <v>0</v>
      </c>
      <c r="J101" s="180">
        <v>0</v>
      </c>
      <c r="K101" s="180">
        <v>0</v>
      </c>
      <c r="L101" s="180">
        <v>0</v>
      </c>
      <c r="M101" s="180">
        <v>0</v>
      </c>
      <c r="N101" s="180">
        <v>8.5502068794999992</v>
      </c>
      <c r="O101" s="15"/>
      <c r="P101" s="15"/>
      <c r="Q101" s="15"/>
    </row>
    <row r="102" spans="1:17" ht="12.75" outlineLevel="4" x14ac:dyDescent="0.2">
      <c r="A102" s="179" t="s">
        <v>156</v>
      </c>
      <c r="B102" s="180">
        <v>13.17798</v>
      </c>
      <c r="C102" s="180">
        <v>13.052910000000001</v>
      </c>
      <c r="D102" s="180">
        <v>13.048260000000001</v>
      </c>
      <c r="E102" s="180">
        <v>13.424160000000001</v>
      </c>
      <c r="F102" s="180">
        <v>14.1852</v>
      </c>
      <c r="G102" s="180">
        <v>0</v>
      </c>
      <c r="H102" s="180">
        <v>0</v>
      </c>
      <c r="I102" s="180">
        <v>0</v>
      </c>
      <c r="J102" s="180">
        <v>0</v>
      </c>
      <c r="K102" s="180">
        <v>0</v>
      </c>
      <c r="L102" s="180">
        <v>0</v>
      </c>
      <c r="M102" s="180">
        <v>0</v>
      </c>
      <c r="N102" s="180">
        <v>14.04078</v>
      </c>
      <c r="O102" s="15"/>
      <c r="P102" s="15"/>
      <c r="Q102" s="15"/>
    </row>
    <row r="103" spans="1:17" ht="12.75" outlineLevel="4" x14ac:dyDescent="0.2">
      <c r="A103" s="179" t="s">
        <v>104</v>
      </c>
      <c r="B103" s="180">
        <v>21.577228281509999</v>
      </c>
      <c r="C103" s="180">
        <v>21.46697854592</v>
      </c>
      <c r="D103" s="180">
        <v>21.307763145620001</v>
      </c>
      <c r="E103" s="180">
        <v>21.25635957543</v>
      </c>
      <c r="F103" s="180">
        <v>20.839686820280001</v>
      </c>
      <c r="G103" s="180">
        <v>0</v>
      </c>
      <c r="H103" s="180">
        <v>0</v>
      </c>
      <c r="I103" s="180">
        <v>0</v>
      </c>
      <c r="J103" s="180">
        <v>0</v>
      </c>
      <c r="K103" s="180">
        <v>0</v>
      </c>
      <c r="L103" s="180">
        <v>0</v>
      </c>
      <c r="M103" s="180">
        <v>0</v>
      </c>
      <c r="N103" s="180">
        <v>20.73396527577</v>
      </c>
      <c r="O103" s="15"/>
      <c r="P103" s="15"/>
      <c r="Q103" s="15"/>
    </row>
    <row r="104" spans="1:17" ht="12.75" outlineLevel="4" x14ac:dyDescent="0.2">
      <c r="A104" s="179" t="s">
        <v>106</v>
      </c>
      <c r="B104" s="180">
        <v>48.108513283420002</v>
      </c>
      <c r="C104" s="180">
        <v>47.851342600780001</v>
      </c>
      <c r="D104" s="180">
        <v>42.331937613489998</v>
      </c>
      <c r="E104" s="180">
        <v>32.152113374069998</v>
      </c>
      <c r="F104" s="180">
        <v>29.435657784060002</v>
      </c>
      <c r="G104" s="180">
        <v>0</v>
      </c>
      <c r="H104" s="180">
        <v>0</v>
      </c>
      <c r="I104" s="180">
        <v>0</v>
      </c>
      <c r="J104" s="180">
        <v>0</v>
      </c>
      <c r="K104" s="180">
        <v>0</v>
      </c>
      <c r="L104" s="180">
        <v>0</v>
      </c>
      <c r="M104" s="180">
        <v>0</v>
      </c>
      <c r="N104" s="180">
        <v>29.42290936953</v>
      </c>
      <c r="O104" s="15"/>
      <c r="P104" s="15"/>
      <c r="Q104" s="15"/>
    </row>
    <row r="105" spans="1:17" ht="12.75" outlineLevel="3" x14ac:dyDescent="0.2">
      <c r="A105" s="181" t="s">
        <v>157</v>
      </c>
      <c r="B105" s="180">
        <f t="shared" ref="B105:N105" si="20">SUM(B$106:B$107)</f>
        <v>36.060648373310002</v>
      </c>
      <c r="C105" s="180">
        <f t="shared" si="20"/>
        <v>35.870355513509999</v>
      </c>
      <c r="D105" s="180">
        <f t="shared" si="20"/>
        <v>35.613954103519994</v>
      </c>
      <c r="E105" s="180">
        <f t="shared" si="20"/>
        <v>35.624152359889997</v>
      </c>
      <c r="F105" s="180">
        <f t="shared" si="20"/>
        <v>35.775135972359998</v>
      </c>
      <c r="G105" s="180">
        <f t="shared" si="20"/>
        <v>0</v>
      </c>
      <c r="H105" s="180">
        <f t="shared" si="20"/>
        <v>0</v>
      </c>
      <c r="I105" s="180">
        <f t="shared" si="20"/>
        <v>0</v>
      </c>
      <c r="J105" s="180">
        <f t="shared" si="20"/>
        <v>0</v>
      </c>
      <c r="K105" s="180">
        <f t="shared" si="20"/>
        <v>0</v>
      </c>
      <c r="L105" s="180">
        <f t="shared" si="20"/>
        <v>0</v>
      </c>
      <c r="M105" s="180">
        <f t="shared" si="20"/>
        <v>0</v>
      </c>
      <c r="N105" s="180">
        <f t="shared" si="20"/>
        <v>35.73015968675</v>
      </c>
      <c r="O105" s="15"/>
      <c r="P105" s="15"/>
      <c r="Q105" s="15"/>
    </row>
    <row r="106" spans="1:17" ht="12.75" outlineLevel="4" x14ac:dyDescent="0.2">
      <c r="A106" s="179" t="s">
        <v>158</v>
      </c>
      <c r="B106" s="180">
        <v>34.682175000000001</v>
      </c>
      <c r="C106" s="180">
        <v>34.504964999999999</v>
      </c>
      <c r="D106" s="180">
        <v>34.249049999999997</v>
      </c>
      <c r="E106" s="180">
        <v>34.219927499999997</v>
      </c>
      <c r="F106" s="180">
        <v>34.290877500000001</v>
      </c>
      <c r="G106" s="180">
        <v>0</v>
      </c>
      <c r="H106" s="180">
        <v>0</v>
      </c>
      <c r="I106" s="180">
        <v>0</v>
      </c>
      <c r="J106" s="180">
        <v>0</v>
      </c>
      <c r="K106" s="180">
        <v>0</v>
      </c>
      <c r="L106" s="180">
        <v>0</v>
      </c>
      <c r="M106" s="180">
        <v>0</v>
      </c>
      <c r="N106" s="180">
        <v>34.2610125</v>
      </c>
      <c r="O106" s="15"/>
      <c r="P106" s="15"/>
      <c r="Q106" s="15"/>
    </row>
    <row r="107" spans="1:17" ht="12.75" outlineLevel="4" x14ac:dyDescent="0.2">
      <c r="A107" s="179" t="s">
        <v>111</v>
      </c>
      <c r="B107" s="180">
        <v>1.3784733733100001</v>
      </c>
      <c r="C107" s="180">
        <v>1.36539051351</v>
      </c>
      <c r="D107" s="180">
        <v>1.36490410352</v>
      </c>
      <c r="E107" s="180">
        <v>1.40422485989</v>
      </c>
      <c r="F107" s="180">
        <v>1.4842584723600001</v>
      </c>
      <c r="G107" s="180">
        <v>0</v>
      </c>
      <c r="H107" s="180">
        <v>0</v>
      </c>
      <c r="I107" s="180">
        <v>0</v>
      </c>
      <c r="J107" s="180">
        <v>0</v>
      </c>
      <c r="K107" s="180">
        <v>0</v>
      </c>
      <c r="L107" s="180">
        <v>0</v>
      </c>
      <c r="M107" s="180">
        <v>0</v>
      </c>
      <c r="N107" s="180">
        <v>1.4691471867499999</v>
      </c>
      <c r="O107" s="15"/>
      <c r="P107" s="15"/>
      <c r="Q107" s="15"/>
    </row>
    <row r="108" spans="1:17" ht="12.75" outlineLevel="3" x14ac:dyDescent="0.2">
      <c r="A108" s="181" t="s">
        <v>121</v>
      </c>
      <c r="B108" s="180">
        <f t="shared" ref="B108:N108" si="21">SUM(B$109:B$109)</f>
        <v>7.6600232181100001</v>
      </c>
      <c r="C108" s="180">
        <f t="shared" si="21"/>
        <v>7.4669709583400001</v>
      </c>
      <c r="D108" s="180">
        <f t="shared" si="21"/>
        <v>7.4115902363900004</v>
      </c>
      <c r="E108" s="180">
        <f t="shared" si="21"/>
        <v>7.4052880459099999</v>
      </c>
      <c r="F108" s="180">
        <f t="shared" si="21"/>
        <v>7.4206418244099996</v>
      </c>
      <c r="G108" s="180">
        <f t="shared" si="21"/>
        <v>0</v>
      </c>
      <c r="H108" s="180">
        <f t="shared" si="21"/>
        <v>0</v>
      </c>
      <c r="I108" s="180">
        <f t="shared" si="21"/>
        <v>0</v>
      </c>
      <c r="J108" s="180">
        <f t="shared" si="21"/>
        <v>0</v>
      </c>
      <c r="K108" s="180">
        <f t="shared" si="21"/>
        <v>0</v>
      </c>
      <c r="L108" s="180">
        <f t="shared" si="21"/>
        <v>0</v>
      </c>
      <c r="M108" s="180">
        <f t="shared" si="21"/>
        <v>0</v>
      </c>
      <c r="N108" s="180">
        <f t="shared" si="21"/>
        <v>7.2613540748499998</v>
      </c>
      <c r="O108" s="15"/>
      <c r="P108" s="15"/>
      <c r="Q108" s="15"/>
    </row>
    <row r="109" spans="1:17" ht="12.75" outlineLevel="4" x14ac:dyDescent="0.2">
      <c r="A109" s="179" t="s">
        <v>159</v>
      </c>
      <c r="B109" s="180">
        <v>7.6600232181100001</v>
      </c>
      <c r="C109" s="180">
        <v>7.4669709583400001</v>
      </c>
      <c r="D109" s="180">
        <v>7.4115902363900004</v>
      </c>
      <c r="E109" s="180">
        <v>7.4052880459099999</v>
      </c>
      <c r="F109" s="180">
        <v>7.4206418244099996</v>
      </c>
      <c r="G109" s="180">
        <v>0</v>
      </c>
      <c r="H109" s="180">
        <v>0</v>
      </c>
      <c r="I109" s="180">
        <v>0</v>
      </c>
      <c r="J109" s="180">
        <v>0</v>
      </c>
      <c r="K109" s="180">
        <v>0</v>
      </c>
      <c r="L109" s="180">
        <v>0</v>
      </c>
      <c r="M109" s="180">
        <v>0</v>
      </c>
      <c r="N109" s="180">
        <v>7.2613540748499998</v>
      </c>
      <c r="O109" s="15"/>
      <c r="P109" s="15"/>
      <c r="Q109" s="15"/>
    </row>
    <row r="110" spans="1:17" ht="12.75" outlineLevel="3" x14ac:dyDescent="0.2">
      <c r="A110" s="181" t="s">
        <v>160</v>
      </c>
      <c r="B110" s="180">
        <f t="shared" ref="B110:N110" si="22">SUM(B$111:B$111)</f>
        <v>34.682175000000001</v>
      </c>
      <c r="C110" s="180">
        <f t="shared" si="22"/>
        <v>34.504964999999999</v>
      </c>
      <c r="D110" s="180">
        <f t="shared" si="22"/>
        <v>34.249049999999997</v>
      </c>
      <c r="E110" s="180">
        <f t="shared" si="22"/>
        <v>34.219927499999997</v>
      </c>
      <c r="F110" s="180">
        <f t="shared" si="22"/>
        <v>34.290877500000001</v>
      </c>
      <c r="G110" s="180">
        <f t="shared" si="22"/>
        <v>0</v>
      </c>
      <c r="H110" s="180">
        <f t="shared" si="22"/>
        <v>0</v>
      </c>
      <c r="I110" s="180">
        <f t="shared" si="22"/>
        <v>0</v>
      </c>
      <c r="J110" s="180">
        <f t="shared" si="22"/>
        <v>0</v>
      </c>
      <c r="K110" s="180">
        <f t="shared" si="22"/>
        <v>0</v>
      </c>
      <c r="L110" s="180">
        <f t="shared" si="22"/>
        <v>0</v>
      </c>
      <c r="M110" s="180">
        <f t="shared" si="22"/>
        <v>0</v>
      </c>
      <c r="N110" s="180">
        <f t="shared" si="22"/>
        <v>34.2610125</v>
      </c>
      <c r="O110" s="15"/>
      <c r="P110" s="15"/>
      <c r="Q110" s="15"/>
    </row>
    <row r="111" spans="1:17" ht="12.75" outlineLevel="4" x14ac:dyDescent="0.2">
      <c r="A111" s="179" t="s">
        <v>162</v>
      </c>
      <c r="B111" s="180">
        <v>34.682175000000001</v>
      </c>
      <c r="C111" s="180">
        <v>34.504964999999999</v>
      </c>
      <c r="D111" s="180">
        <v>34.249049999999997</v>
      </c>
      <c r="E111" s="180">
        <v>34.219927499999997</v>
      </c>
      <c r="F111" s="180">
        <v>34.290877500000001</v>
      </c>
      <c r="G111" s="180">
        <v>0</v>
      </c>
      <c r="H111" s="180">
        <v>0</v>
      </c>
      <c r="I111" s="180">
        <v>0</v>
      </c>
      <c r="J111" s="180">
        <v>0</v>
      </c>
      <c r="K111" s="180">
        <v>0</v>
      </c>
      <c r="L111" s="180">
        <v>0</v>
      </c>
      <c r="M111" s="180">
        <v>0</v>
      </c>
      <c r="N111" s="180">
        <v>34.2610125</v>
      </c>
      <c r="O111" s="15"/>
      <c r="P111" s="15"/>
      <c r="Q111" s="15"/>
    </row>
    <row r="112" spans="1:17" ht="12.75" outlineLevel="3" x14ac:dyDescent="0.2">
      <c r="A112" s="181" t="s">
        <v>139</v>
      </c>
      <c r="B112" s="180">
        <f t="shared" ref="B112:N112" si="23">SUM(B$113:B$113)</f>
        <v>4.4650953701700002</v>
      </c>
      <c r="C112" s="180">
        <f t="shared" si="23"/>
        <v>4.4412265879900001</v>
      </c>
      <c r="D112" s="180">
        <f t="shared" si="23"/>
        <v>4.4257946912300001</v>
      </c>
      <c r="E112" s="180">
        <f t="shared" si="23"/>
        <v>4.4885541662300001</v>
      </c>
      <c r="F112" s="180">
        <f t="shared" si="23"/>
        <v>4.5906783346799998</v>
      </c>
      <c r="G112" s="180">
        <f t="shared" si="23"/>
        <v>0</v>
      </c>
      <c r="H112" s="180">
        <f t="shared" si="23"/>
        <v>0</v>
      </c>
      <c r="I112" s="180">
        <f t="shared" si="23"/>
        <v>0</v>
      </c>
      <c r="J112" s="180">
        <f t="shared" si="23"/>
        <v>0</v>
      </c>
      <c r="K112" s="180">
        <f t="shared" si="23"/>
        <v>0</v>
      </c>
      <c r="L112" s="180">
        <f t="shared" si="23"/>
        <v>0</v>
      </c>
      <c r="M112" s="180">
        <f t="shared" si="23"/>
        <v>0</v>
      </c>
      <c r="N112" s="180">
        <f t="shared" si="23"/>
        <v>4.5886901382299996</v>
      </c>
      <c r="O112" s="15"/>
      <c r="P112" s="15"/>
      <c r="Q112" s="15"/>
    </row>
    <row r="113" spans="1:17" ht="12.75" outlineLevel="4" x14ac:dyDescent="0.2">
      <c r="A113" s="179" t="s">
        <v>106</v>
      </c>
      <c r="B113" s="180">
        <v>4.4650953701700002</v>
      </c>
      <c r="C113" s="180">
        <v>4.4412265879900001</v>
      </c>
      <c r="D113" s="180">
        <v>4.4257946912300001</v>
      </c>
      <c r="E113" s="180">
        <v>4.4885541662300001</v>
      </c>
      <c r="F113" s="180">
        <v>4.5906783346799998</v>
      </c>
      <c r="G113" s="180">
        <v>0</v>
      </c>
      <c r="H113" s="180">
        <v>0</v>
      </c>
      <c r="I113" s="180">
        <v>0</v>
      </c>
      <c r="J113" s="180">
        <v>0</v>
      </c>
      <c r="K113" s="180">
        <v>0</v>
      </c>
      <c r="L113" s="180">
        <v>0</v>
      </c>
      <c r="M113" s="180">
        <v>0</v>
      </c>
      <c r="N113" s="180">
        <v>4.5886901382299996</v>
      </c>
      <c r="O113" s="15"/>
      <c r="P113" s="15"/>
      <c r="Q113" s="15"/>
    </row>
    <row r="114" spans="1:17" x14ac:dyDescent="0.2">
      <c r="B114" s="14"/>
      <c r="C114" s="14"/>
      <c r="D114" s="14"/>
      <c r="E114" s="14"/>
      <c r="F114" s="14"/>
      <c r="G114" s="14"/>
      <c r="H114" s="14"/>
      <c r="I114" s="14"/>
      <c r="J114" s="14"/>
      <c r="K114" s="14"/>
      <c r="L114" s="14"/>
      <c r="M114" s="14"/>
      <c r="N114" s="14"/>
      <c r="O114" s="15"/>
      <c r="P114" s="15"/>
      <c r="Q114" s="15"/>
    </row>
    <row r="115" spans="1:17" x14ac:dyDescent="0.2">
      <c r="B115" s="14"/>
      <c r="C115" s="14"/>
      <c r="D115" s="14"/>
      <c r="E115" s="14"/>
      <c r="F115" s="14"/>
      <c r="G115" s="14"/>
      <c r="H115" s="14"/>
      <c r="I115" s="14"/>
      <c r="J115" s="14"/>
      <c r="K115" s="14"/>
      <c r="L115" s="14"/>
      <c r="M115" s="14"/>
      <c r="N115" s="14"/>
      <c r="O115" s="15"/>
      <c r="P115" s="15"/>
      <c r="Q115" s="15"/>
    </row>
    <row r="116" spans="1:17" x14ac:dyDescent="0.2">
      <c r="B116" s="14"/>
      <c r="C116" s="14"/>
      <c r="D116" s="14"/>
      <c r="E116" s="14"/>
      <c r="F116" s="14"/>
      <c r="G116" s="14"/>
      <c r="H116" s="14"/>
      <c r="I116" s="14"/>
      <c r="J116" s="14"/>
      <c r="K116" s="14"/>
      <c r="L116" s="14"/>
      <c r="M116" s="14"/>
      <c r="N116" s="14"/>
      <c r="O116" s="15"/>
      <c r="P116" s="15"/>
      <c r="Q116" s="15"/>
    </row>
    <row r="117" spans="1:17" x14ac:dyDescent="0.2">
      <c r="B117" s="14"/>
      <c r="C117" s="14"/>
      <c r="D117" s="14"/>
      <c r="E117" s="14"/>
      <c r="F117" s="14"/>
      <c r="G117" s="14"/>
      <c r="H117" s="14"/>
      <c r="I117" s="14"/>
      <c r="J117" s="14"/>
      <c r="K117" s="14"/>
      <c r="L117" s="14"/>
      <c r="M117" s="14"/>
      <c r="N117" s="14"/>
      <c r="O117" s="15"/>
      <c r="P117" s="15"/>
      <c r="Q117" s="15"/>
    </row>
    <row r="118" spans="1:17" x14ac:dyDescent="0.2">
      <c r="B118" s="14"/>
      <c r="C118" s="14"/>
      <c r="D118" s="14"/>
      <c r="E118" s="14"/>
      <c r="F118" s="14"/>
      <c r="G118" s="14"/>
      <c r="H118" s="14"/>
      <c r="I118" s="14"/>
      <c r="J118" s="14"/>
      <c r="K118" s="14"/>
      <c r="L118" s="14"/>
      <c r="M118" s="14"/>
      <c r="N118" s="14"/>
      <c r="O118" s="15"/>
      <c r="P118" s="15"/>
      <c r="Q118" s="15"/>
    </row>
    <row r="119" spans="1:17" x14ac:dyDescent="0.2">
      <c r="B119" s="14"/>
      <c r="C119" s="14"/>
      <c r="D119" s="14"/>
      <c r="E119" s="14"/>
      <c r="F119" s="14"/>
      <c r="G119" s="14"/>
      <c r="H119" s="14"/>
      <c r="I119" s="14"/>
      <c r="J119" s="14"/>
      <c r="K119" s="14"/>
      <c r="L119" s="14"/>
      <c r="M119" s="14"/>
      <c r="N119" s="14"/>
      <c r="O119" s="15"/>
      <c r="P119" s="15"/>
      <c r="Q119" s="15"/>
    </row>
    <row r="120" spans="1:17" x14ac:dyDescent="0.2">
      <c r="B120" s="14"/>
      <c r="C120" s="14"/>
      <c r="D120" s="14"/>
      <c r="E120" s="14"/>
      <c r="F120" s="14"/>
      <c r="G120" s="14"/>
      <c r="H120" s="14"/>
      <c r="I120" s="14"/>
      <c r="J120" s="14"/>
      <c r="K120" s="14"/>
      <c r="L120" s="14"/>
      <c r="M120" s="14"/>
      <c r="N120" s="14"/>
      <c r="O120" s="15"/>
      <c r="P120" s="15"/>
      <c r="Q120" s="15"/>
    </row>
    <row r="121" spans="1:17" x14ac:dyDescent="0.2">
      <c r="B121" s="14"/>
      <c r="C121" s="14"/>
      <c r="D121" s="14"/>
      <c r="E121" s="14"/>
      <c r="F121" s="14"/>
      <c r="G121" s="14"/>
      <c r="H121" s="14"/>
      <c r="I121" s="14"/>
      <c r="J121" s="14"/>
      <c r="K121" s="14"/>
      <c r="L121" s="14"/>
      <c r="M121" s="14"/>
      <c r="N121" s="14"/>
      <c r="O121" s="15"/>
      <c r="P121" s="15"/>
      <c r="Q121" s="15"/>
    </row>
    <row r="122" spans="1:17" x14ac:dyDescent="0.2">
      <c r="B122" s="14"/>
      <c r="C122" s="14"/>
      <c r="D122" s="14"/>
      <c r="E122" s="14"/>
      <c r="F122" s="14"/>
      <c r="G122" s="14"/>
      <c r="H122" s="14"/>
      <c r="I122" s="14"/>
      <c r="J122" s="14"/>
      <c r="K122" s="14"/>
      <c r="L122" s="14"/>
      <c r="M122" s="14"/>
      <c r="N122" s="14"/>
      <c r="O122" s="15"/>
      <c r="P122" s="15"/>
      <c r="Q122" s="15"/>
    </row>
    <row r="123" spans="1:17" x14ac:dyDescent="0.2">
      <c r="B123" s="14"/>
      <c r="C123" s="14"/>
      <c r="D123" s="14"/>
      <c r="E123" s="14"/>
      <c r="F123" s="14"/>
      <c r="G123" s="14"/>
      <c r="H123" s="14"/>
      <c r="I123" s="14"/>
      <c r="J123" s="14"/>
      <c r="K123" s="14"/>
      <c r="L123" s="14"/>
      <c r="M123" s="14"/>
      <c r="N123" s="14"/>
      <c r="O123" s="15"/>
      <c r="P123" s="15"/>
      <c r="Q123" s="15"/>
    </row>
    <row r="124" spans="1:17" x14ac:dyDescent="0.2">
      <c r="B124" s="14"/>
      <c r="C124" s="14"/>
      <c r="D124" s="14"/>
      <c r="E124" s="14"/>
      <c r="F124" s="14"/>
      <c r="G124" s="14"/>
      <c r="H124" s="14"/>
      <c r="I124" s="14"/>
      <c r="J124" s="14"/>
      <c r="K124" s="14"/>
      <c r="L124" s="14"/>
      <c r="M124" s="14"/>
      <c r="N124" s="14"/>
      <c r="O124" s="15"/>
      <c r="P124" s="15"/>
      <c r="Q124" s="15"/>
    </row>
    <row r="125" spans="1:17" x14ac:dyDescent="0.2">
      <c r="B125" s="14"/>
      <c r="C125" s="14"/>
      <c r="D125" s="14"/>
      <c r="E125" s="14"/>
      <c r="F125" s="14"/>
      <c r="G125" s="14"/>
      <c r="H125" s="14"/>
      <c r="I125" s="14"/>
      <c r="J125" s="14"/>
      <c r="K125" s="14"/>
      <c r="L125" s="14"/>
      <c r="M125" s="14"/>
      <c r="N125" s="14"/>
      <c r="O125" s="15"/>
      <c r="P125" s="15"/>
      <c r="Q125" s="15"/>
    </row>
    <row r="126" spans="1:17" x14ac:dyDescent="0.2">
      <c r="B126" s="14"/>
      <c r="C126" s="14"/>
      <c r="D126" s="14"/>
      <c r="E126" s="14"/>
      <c r="F126" s="14"/>
      <c r="G126" s="14"/>
      <c r="H126" s="14"/>
      <c r="I126" s="14"/>
      <c r="J126" s="14"/>
      <c r="K126" s="14"/>
      <c r="L126" s="14"/>
      <c r="M126" s="14"/>
      <c r="N126" s="14"/>
      <c r="O126" s="15"/>
      <c r="P126" s="15"/>
      <c r="Q126" s="15"/>
    </row>
    <row r="127" spans="1:17" x14ac:dyDescent="0.2">
      <c r="B127" s="14"/>
      <c r="C127" s="14"/>
      <c r="D127" s="14"/>
      <c r="E127" s="14"/>
      <c r="F127" s="14"/>
      <c r="G127" s="14"/>
      <c r="H127" s="14"/>
      <c r="I127" s="14"/>
      <c r="J127" s="14"/>
      <c r="K127" s="14"/>
      <c r="L127" s="14"/>
      <c r="M127" s="14"/>
      <c r="N127" s="14"/>
      <c r="O127" s="15"/>
      <c r="P127" s="15"/>
      <c r="Q127" s="15"/>
    </row>
    <row r="128" spans="1:17" x14ac:dyDescent="0.2">
      <c r="B128" s="14"/>
      <c r="C128" s="14"/>
      <c r="D128" s="14"/>
      <c r="E128" s="14"/>
      <c r="F128" s="14"/>
      <c r="G128" s="14"/>
      <c r="H128" s="14"/>
      <c r="I128" s="14"/>
      <c r="J128" s="14"/>
      <c r="K128" s="14"/>
      <c r="L128" s="14"/>
      <c r="M128" s="14"/>
      <c r="N128" s="14"/>
      <c r="O128" s="15"/>
      <c r="P128" s="15"/>
      <c r="Q128" s="15"/>
    </row>
    <row r="129" spans="2:17" x14ac:dyDescent="0.2">
      <c r="B129" s="14"/>
      <c r="C129" s="14"/>
      <c r="D129" s="14"/>
      <c r="E129" s="14"/>
      <c r="F129" s="14"/>
      <c r="G129" s="14"/>
      <c r="H129" s="14"/>
      <c r="I129" s="14"/>
      <c r="J129" s="14"/>
      <c r="K129" s="14"/>
      <c r="L129" s="14"/>
      <c r="M129" s="14"/>
      <c r="N129" s="14"/>
      <c r="O129" s="15"/>
      <c r="P129" s="15"/>
      <c r="Q129" s="15"/>
    </row>
    <row r="130" spans="2:17" x14ac:dyDescent="0.2">
      <c r="B130" s="14"/>
      <c r="C130" s="14"/>
      <c r="D130" s="14"/>
      <c r="E130" s="14"/>
      <c r="F130" s="14"/>
      <c r="G130" s="14"/>
      <c r="H130" s="14"/>
      <c r="I130" s="14"/>
      <c r="J130" s="14"/>
      <c r="K130" s="14"/>
      <c r="L130" s="14"/>
      <c r="M130" s="14"/>
      <c r="N130" s="14"/>
      <c r="O130" s="15"/>
      <c r="P130" s="15"/>
      <c r="Q130" s="15"/>
    </row>
    <row r="131" spans="2:17" x14ac:dyDescent="0.2">
      <c r="B131" s="14"/>
      <c r="C131" s="14"/>
      <c r="D131" s="14"/>
      <c r="E131" s="14"/>
      <c r="F131" s="14"/>
      <c r="G131" s="14"/>
      <c r="H131" s="14"/>
      <c r="I131" s="14"/>
      <c r="J131" s="14"/>
      <c r="K131" s="14"/>
      <c r="L131" s="14"/>
      <c r="M131" s="14"/>
      <c r="N131" s="14"/>
      <c r="O131" s="15"/>
      <c r="P131" s="15"/>
      <c r="Q131" s="15"/>
    </row>
    <row r="132" spans="2:17" x14ac:dyDescent="0.2">
      <c r="B132" s="14"/>
      <c r="C132" s="14"/>
      <c r="D132" s="14"/>
      <c r="E132" s="14"/>
      <c r="F132" s="14"/>
      <c r="G132" s="14"/>
      <c r="H132" s="14"/>
      <c r="I132" s="14"/>
      <c r="J132" s="14"/>
      <c r="K132" s="14"/>
      <c r="L132" s="14"/>
      <c r="M132" s="14"/>
      <c r="N132" s="14"/>
      <c r="O132" s="15"/>
      <c r="P132" s="15"/>
      <c r="Q132" s="15"/>
    </row>
    <row r="133" spans="2:17" x14ac:dyDescent="0.2">
      <c r="B133" s="14"/>
      <c r="C133" s="14"/>
      <c r="D133" s="14"/>
      <c r="E133" s="14"/>
      <c r="F133" s="14"/>
      <c r="G133" s="14"/>
      <c r="H133" s="14"/>
      <c r="I133" s="14"/>
      <c r="J133" s="14"/>
      <c r="K133" s="14"/>
      <c r="L133" s="14"/>
      <c r="M133" s="14"/>
      <c r="N133" s="14"/>
      <c r="O133" s="15"/>
      <c r="P133" s="15"/>
      <c r="Q133" s="15"/>
    </row>
    <row r="134" spans="2:17" x14ac:dyDescent="0.2">
      <c r="B134" s="14"/>
      <c r="C134" s="14"/>
      <c r="D134" s="14"/>
      <c r="E134" s="14"/>
      <c r="F134" s="14"/>
      <c r="G134" s="14"/>
      <c r="H134" s="14"/>
      <c r="I134" s="14"/>
      <c r="J134" s="14"/>
      <c r="K134" s="14"/>
      <c r="L134" s="14"/>
      <c r="M134" s="14"/>
      <c r="N134" s="14"/>
      <c r="O134" s="15"/>
      <c r="P134" s="15"/>
      <c r="Q134" s="15"/>
    </row>
    <row r="135" spans="2:17" x14ac:dyDescent="0.2">
      <c r="B135" s="14"/>
      <c r="C135" s="14"/>
      <c r="D135" s="14"/>
      <c r="E135" s="14"/>
      <c r="F135" s="14"/>
      <c r="G135" s="14"/>
      <c r="H135" s="14"/>
      <c r="I135" s="14"/>
      <c r="J135" s="14"/>
      <c r="K135" s="14"/>
      <c r="L135" s="14"/>
      <c r="M135" s="14"/>
      <c r="N135" s="14"/>
      <c r="O135" s="15"/>
      <c r="P135" s="15"/>
      <c r="Q135" s="15"/>
    </row>
    <row r="136" spans="2:17" x14ac:dyDescent="0.2">
      <c r="B136" s="14"/>
      <c r="C136" s="14"/>
      <c r="D136" s="14"/>
      <c r="E136" s="14"/>
      <c r="F136" s="14"/>
      <c r="G136" s="14"/>
      <c r="H136" s="14"/>
      <c r="I136" s="14"/>
      <c r="J136" s="14"/>
      <c r="K136" s="14"/>
      <c r="L136" s="14"/>
      <c r="M136" s="14"/>
      <c r="N136" s="14"/>
      <c r="O136" s="15"/>
      <c r="P136" s="15"/>
      <c r="Q136" s="15"/>
    </row>
    <row r="137" spans="2:17" x14ac:dyDescent="0.2">
      <c r="B137" s="14"/>
      <c r="C137" s="14"/>
      <c r="D137" s="14"/>
      <c r="E137" s="14"/>
      <c r="F137" s="14"/>
      <c r="G137" s="14"/>
      <c r="H137" s="14"/>
      <c r="I137" s="14"/>
      <c r="J137" s="14"/>
      <c r="K137" s="14"/>
      <c r="L137" s="14"/>
      <c r="M137" s="14"/>
      <c r="N137" s="14"/>
      <c r="O137" s="15"/>
      <c r="P137" s="15"/>
      <c r="Q137" s="15"/>
    </row>
    <row r="138" spans="2:17" x14ac:dyDescent="0.2">
      <c r="B138" s="14"/>
      <c r="C138" s="14"/>
      <c r="D138" s="14"/>
      <c r="E138" s="14"/>
      <c r="F138" s="14"/>
      <c r="G138" s="14"/>
      <c r="H138" s="14"/>
      <c r="I138" s="14"/>
      <c r="J138" s="14"/>
      <c r="K138" s="14"/>
      <c r="L138" s="14"/>
      <c r="M138" s="14"/>
      <c r="N138" s="14"/>
      <c r="O138" s="15"/>
      <c r="P138" s="15"/>
      <c r="Q138" s="15"/>
    </row>
    <row r="139" spans="2:17" x14ac:dyDescent="0.2">
      <c r="B139" s="14"/>
      <c r="C139" s="14"/>
      <c r="D139" s="14"/>
      <c r="E139" s="14"/>
      <c r="F139" s="14"/>
      <c r="G139" s="14"/>
      <c r="H139" s="14"/>
      <c r="I139" s="14"/>
      <c r="J139" s="14"/>
      <c r="K139" s="14"/>
      <c r="L139" s="14"/>
      <c r="M139" s="14"/>
      <c r="N139" s="14"/>
      <c r="O139" s="15"/>
      <c r="P139" s="15"/>
      <c r="Q139" s="15"/>
    </row>
    <row r="140" spans="2:17" x14ac:dyDescent="0.2">
      <c r="B140" s="14"/>
      <c r="C140" s="14"/>
      <c r="D140" s="14"/>
      <c r="E140" s="14"/>
      <c r="F140" s="14"/>
      <c r="G140" s="14"/>
      <c r="H140" s="14"/>
      <c r="I140" s="14"/>
      <c r="J140" s="14"/>
      <c r="K140" s="14"/>
      <c r="L140" s="14"/>
      <c r="M140" s="14"/>
      <c r="N140" s="14"/>
      <c r="O140" s="15"/>
      <c r="P140" s="15"/>
      <c r="Q140" s="15"/>
    </row>
    <row r="141" spans="2:17" x14ac:dyDescent="0.2">
      <c r="B141" s="14"/>
      <c r="C141" s="14"/>
      <c r="D141" s="14"/>
      <c r="E141" s="14"/>
      <c r="F141" s="14"/>
      <c r="G141" s="14"/>
      <c r="H141" s="14"/>
      <c r="I141" s="14"/>
      <c r="J141" s="14"/>
      <c r="K141" s="14"/>
      <c r="L141" s="14"/>
      <c r="M141" s="14"/>
      <c r="N141" s="14"/>
      <c r="O141" s="15"/>
      <c r="P141" s="15"/>
      <c r="Q141" s="15"/>
    </row>
    <row r="142" spans="2:17" x14ac:dyDescent="0.2">
      <c r="B142" s="14"/>
      <c r="C142" s="14"/>
      <c r="D142" s="14"/>
      <c r="E142" s="14"/>
      <c r="F142" s="14"/>
      <c r="G142" s="14"/>
      <c r="H142" s="14"/>
      <c r="I142" s="14"/>
      <c r="J142" s="14"/>
      <c r="K142" s="14"/>
      <c r="L142" s="14"/>
      <c r="M142" s="14"/>
      <c r="N142" s="14"/>
      <c r="O142" s="15"/>
      <c r="P142" s="15"/>
      <c r="Q142" s="15"/>
    </row>
    <row r="143" spans="2:17" x14ac:dyDescent="0.2">
      <c r="B143" s="14"/>
      <c r="C143" s="14"/>
      <c r="D143" s="14"/>
      <c r="E143" s="14"/>
      <c r="F143" s="14"/>
      <c r="G143" s="14"/>
      <c r="H143" s="14"/>
      <c r="I143" s="14"/>
      <c r="J143" s="14"/>
      <c r="K143" s="14"/>
      <c r="L143" s="14"/>
      <c r="M143" s="14"/>
      <c r="N143" s="14"/>
      <c r="O143" s="15"/>
      <c r="P143" s="15"/>
      <c r="Q143" s="15"/>
    </row>
    <row r="144" spans="2:17" x14ac:dyDescent="0.2">
      <c r="B144" s="14"/>
      <c r="C144" s="14"/>
      <c r="D144" s="14"/>
      <c r="E144" s="14"/>
      <c r="F144" s="14"/>
      <c r="G144" s="14"/>
      <c r="H144" s="14"/>
      <c r="I144" s="14"/>
      <c r="J144" s="14"/>
      <c r="K144" s="14"/>
      <c r="L144" s="14"/>
      <c r="M144" s="14"/>
      <c r="N144" s="14"/>
      <c r="O144" s="15"/>
      <c r="P144" s="15"/>
      <c r="Q144" s="15"/>
    </row>
    <row r="145" spans="2:17" x14ac:dyDescent="0.2">
      <c r="B145" s="14"/>
      <c r="C145" s="14"/>
      <c r="D145" s="14"/>
      <c r="E145" s="14"/>
      <c r="F145" s="14"/>
      <c r="G145" s="14"/>
      <c r="H145" s="14"/>
      <c r="I145" s="14"/>
      <c r="J145" s="14"/>
      <c r="K145" s="14"/>
      <c r="L145" s="14"/>
      <c r="M145" s="14"/>
      <c r="N145" s="14"/>
      <c r="O145" s="15"/>
      <c r="P145" s="15"/>
      <c r="Q145" s="15"/>
    </row>
    <row r="146" spans="2:17" x14ac:dyDescent="0.2">
      <c r="B146" s="14"/>
      <c r="C146" s="14"/>
      <c r="D146" s="14"/>
      <c r="E146" s="14"/>
      <c r="F146" s="14"/>
      <c r="G146" s="14"/>
      <c r="H146" s="14"/>
      <c r="I146" s="14"/>
      <c r="J146" s="14"/>
      <c r="K146" s="14"/>
      <c r="L146" s="14"/>
      <c r="M146" s="14"/>
      <c r="N146" s="14"/>
      <c r="O146" s="15"/>
      <c r="P146" s="15"/>
      <c r="Q146" s="15"/>
    </row>
    <row r="147" spans="2:17" x14ac:dyDescent="0.2">
      <c r="B147" s="14"/>
      <c r="C147" s="14"/>
      <c r="D147" s="14"/>
      <c r="E147" s="14"/>
      <c r="F147" s="14"/>
      <c r="G147" s="14"/>
      <c r="H147" s="14"/>
      <c r="I147" s="14"/>
      <c r="J147" s="14"/>
      <c r="K147" s="14"/>
      <c r="L147" s="14"/>
      <c r="M147" s="14"/>
      <c r="N147" s="14"/>
      <c r="O147" s="15"/>
      <c r="P147" s="15"/>
      <c r="Q147" s="15"/>
    </row>
    <row r="148" spans="2:17" x14ac:dyDescent="0.2">
      <c r="B148" s="14"/>
      <c r="C148" s="14"/>
      <c r="D148" s="14"/>
      <c r="E148" s="14"/>
      <c r="F148" s="14"/>
      <c r="G148" s="14"/>
      <c r="H148" s="14"/>
      <c r="I148" s="14"/>
      <c r="J148" s="14"/>
      <c r="K148" s="14"/>
      <c r="L148" s="14"/>
      <c r="M148" s="14"/>
      <c r="N148" s="14"/>
      <c r="O148" s="15"/>
      <c r="P148" s="15"/>
      <c r="Q148" s="15"/>
    </row>
    <row r="149" spans="2:17" x14ac:dyDescent="0.2">
      <c r="B149" s="14"/>
      <c r="C149" s="14"/>
      <c r="D149" s="14"/>
      <c r="E149" s="14"/>
      <c r="F149" s="14"/>
      <c r="G149" s="14"/>
      <c r="H149" s="14"/>
      <c r="I149" s="14"/>
      <c r="J149" s="14"/>
      <c r="K149" s="14"/>
      <c r="L149" s="14"/>
      <c r="M149" s="14"/>
      <c r="N149" s="14"/>
      <c r="O149" s="15"/>
      <c r="P149" s="15"/>
      <c r="Q149" s="15"/>
    </row>
    <row r="150" spans="2:17" x14ac:dyDescent="0.2">
      <c r="B150" s="14"/>
      <c r="C150" s="14"/>
      <c r="D150" s="14"/>
      <c r="E150" s="14"/>
      <c r="F150" s="14"/>
      <c r="G150" s="14"/>
      <c r="H150" s="14"/>
      <c r="I150" s="14"/>
      <c r="J150" s="14"/>
      <c r="K150" s="14"/>
      <c r="L150" s="14"/>
      <c r="M150" s="14"/>
      <c r="N150" s="14"/>
      <c r="O150" s="15"/>
      <c r="P150" s="15"/>
      <c r="Q150" s="15"/>
    </row>
    <row r="151" spans="2:17" x14ac:dyDescent="0.2">
      <c r="B151" s="14"/>
      <c r="C151" s="14"/>
      <c r="D151" s="14"/>
      <c r="E151" s="14"/>
      <c r="F151" s="14"/>
      <c r="G151" s="14"/>
      <c r="H151" s="14"/>
      <c r="I151" s="14"/>
      <c r="J151" s="14"/>
      <c r="K151" s="14"/>
      <c r="L151" s="14"/>
      <c r="M151" s="14"/>
      <c r="N151" s="14"/>
      <c r="O151" s="15"/>
      <c r="P151" s="15"/>
      <c r="Q151" s="15"/>
    </row>
    <row r="152" spans="2:17" x14ac:dyDescent="0.2">
      <c r="B152" s="14"/>
      <c r="C152" s="14"/>
      <c r="D152" s="14"/>
      <c r="E152" s="14"/>
      <c r="F152" s="14"/>
      <c r="G152" s="14"/>
      <c r="H152" s="14"/>
      <c r="I152" s="14"/>
      <c r="J152" s="14"/>
      <c r="K152" s="14"/>
      <c r="L152" s="14"/>
      <c r="M152" s="14"/>
      <c r="N152" s="14"/>
      <c r="O152" s="15"/>
      <c r="P152" s="15"/>
      <c r="Q152" s="15"/>
    </row>
    <row r="153" spans="2:17" x14ac:dyDescent="0.2">
      <c r="B153" s="14"/>
      <c r="C153" s="14"/>
      <c r="D153" s="14"/>
      <c r="E153" s="14"/>
      <c r="F153" s="14"/>
      <c r="G153" s="14"/>
      <c r="H153" s="14"/>
      <c r="I153" s="14"/>
      <c r="J153" s="14"/>
      <c r="K153" s="14"/>
      <c r="L153" s="14"/>
      <c r="M153" s="14"/>
      <c r="N153" s="14"/>
      <c r="O153" s="15"/>
      <c r="P153" s="15"/>
      <c r="Q153" s="15"/>
    </row>
    <row r="154" spans="2:17" x14ac:dyDescent="0.2">
      <c r="B154" s="14"/>
      <c r="C154" s="14"/>
      <c r="D154" s="14"/>
      <c r="E154" s="14"/>
      <c r="F154" s="14"/>
      <c r="G154" s="14"/>
      <c r="H154" s="14"/>
      <c r="I154" s="14"/>
      <c r="J154" s="14"/>
      <c r="K154" s="14"/>
      <c r="L154" s="14"/>
      <c r="M154" s="14"/>
      <c r="N154" s="14"/>
      <c r="O154" s="15"/>
      <c r="P154" s="15"/>
      <c r="Q154" s="15"/>
    </row>
    <row r="155" spans="2:17" x14ac:dyDescent="0.2">
      <c r="B155" s="14"/>
      <c r="C155" s="14"/>
      <c r="D155" s="14"/>
      <c r="E155" s="14"/>
      <c r="F155" s="14"/>
      <c r="G155" s="14"/>
      <c r="H155" s="14"/>
      <c r="I155" s="14"/>
      <c r="J155" s="14"/>
      <c r="K155" s="14"/>
      <c r="L155" s="14"/>
      <c r="M155" s="14"/>
      <c r="N155" s="14"/>
      <c r="O155" s="15"/>
      <c r="P155" s="15"/>
      <c r="Q155" s="15"/>
    </row>
    <row r="156" spans="2:17" x14ac:dyDescent="0.2">
      <c r="B156" s="14"/>
      <c r="C156" s="14"/>
      <c r="D156" s="14"/>
      <c r="E156" s="14"/>
      <c r="F156" s="14"/>
      <c r="G156" s="14"/>
      <c r="H156" s="14"/>
      <c r="I156" s="14"/>
      <c r="J156" s="14"/>
      <c r="K156" s="14"/>
      <c r="L156" s="14"/>
      <c r="M156" s="14"/>
      <c r="N156" s="14"/>
      <c r="O156" s="15"/>
      <c r="P156" s="15"/>
      <c r="Q156" s="15"/>
    </row>
    <row r="157" spans="2:17" x14ac:dyDescent="0.2">
      <c r="B157" s="14"/>
      <c r="C157" s="14"/>
      <c r="D157" s="14"/>
      <c r="E157" s="14"/>
      <c r="F157" s="14"/>
      <c r="G157" s="14"/>
      <c r="H157" s="14"/>
      <c r="I157" s="14"/>
      <c r="J157" s="14"/>
      <c r="K157" s="14"/>
      <c r="L157" s="14"/>
      <c r="M157" s="14"/>
      <c r="N157" s="14"/>
      <c r="O157" s="15"/>
      <c r="P157" s="15"/>
      <c r="Q157" s="15"/>
    </row>
    <row r="158" spans="2:17" x14ac:dyDescent="0.2">
      <c r="B158" s="14"/>
      <c r="C158" s="14"/>
      <c r="D158" s="14"/>
      <c r="E158" s="14"/>
      <c r="F158" s="14"/>
      <c r="G158" s="14"/>
      <c r="H158" s="14"/>
      <c r="I158" s="14"/>
      <c r="J158" s="14"/>
      <c r="K158" s="14"/>
      <c r="L158" s="14"/>
      <c r="M158" s="14"/>
      <c r="N158" s="14"/>
      <c r="O158" s="15"/>
      <c r="P158" s="15"/>
      <c r="Q158" s="15"/>
    </row>
    <row r="159" spans="2:17" x14ac:dyDescent="0.2">
      <c r="B159" s="14"/>
      <c r="C159" s="14"/>
      <c r="D159" s="14"/>
      <c r="E159" s="14"/>
      <c r="F159" s="14"/>
      <c r="G159" s="14"/>
      <c r="H159" s="14"/>
      <c r="I159" s="14"/>
      <c r="J159" s="14"/>
      <c r="K159" s="14"/>
      <c r="L159" s="14"/>
      <c r="M159" s="14"/>
      <c r="N159" s="14"/>
      <c r="O159" s="15"/>
      <c r="P159" s="15"/>
      <c r="Q159" s="15"/>
    </row>
    <row r="160" spans="2:17" x14ac:dyDescent="0.2">
      <c r="B160" s="14"/>
      <c r="C160" s="14"/>
      <c r="D160" s="14"/>
      <c r="E160" s="14"/>
      <c r="F160" s="14"/>
      <c r="G160" s="14"/>
      <c r="H160" s="14"/>
      <c r="I160" s="14"/>
      <c r="J160" s="14"/>
      <c r="K160" s="14"/>
      <c r="L160" s="14"/>
      <c r="M160" s="14"/>
      <c r="N160" s="14"/>
      <c r="O160" s="15"/>
      <c r="P160" s="15"/>
      <c r="Q160" s="15"/>
    </row>
    <row r="161" spans="2:17" x14ac:dyDescent="0.2">
      <c r="B161" s="14"/>
      <c r="C161" s="14"/>
      <c r="D161" s="14"/>
      <c r="E161" s="14"/>
      <c r="F161" s="14"/>
      <c r="G161" s="14"/>
      <c r="H161" s="14"/>
      <c r="I161" s="14"/>
      <c r="J161" s="14"/>
      <c r="K161" s="14"/>
      <c r="L161" s="14"/>
      <c r="M161" s="14"/>
      <c r="N161" s="14"/>
      <c r="O161" s="15"/>
      <c r="P161" s="15"/>
      <c r="Q161" s="15"/>
    </row>
    <row r="162" spans="2:17" x14ac:dyDescent="0.2">
      <c r="B162" s="14"/>
      <c r="C162" s="14"/>
      <c r="D162" s="14"/>
      <c r="E162" s="14"/>
      <c r="F162" s="14"/>
      <c r="G162" s="14"/>
      <c r="H162" s="14"/>
      <c r="I162" s="14"/>
      <c r="J162" s="14"/>
      <c r="K162" s="14"/>
      <c r="L162" s="14"/>
      <c r="M162" s="14"/>
      <c r="N162" s="14"/>
      <c r="O162" s="15"/>
      <c r="P162" s="15"/>
      <c r="Q162" s="15"/>
    </row>
    <row r="163" spans="2:17" x14ac:dyDescent="0.2">
      <c r="B163" s="14"/>
      <c r="C163" s="14"/>
      <c r="D163" s="14"/>
      <c r="E163" s="14"/>
      <c r="F163" s="14"/>
      <c r="G163" s="14"/>
      <c r="H163" s="14"/>
      <c r="I163" s="14"/>
      <c r="J163" s="14"/>
      <c r="K163" s="14"/>
      <c r="L163" s="14"/>
      <c r="M163" s="14"/>
      <c r="N163" s="14"/>
      <c r="O163" s="15"/>
      <c r="P163" s="15"/>
      <c r="Q163" s="15"/>
    </row>
    <row r="164" spans="2:17" x14ac:dyDescent="0.2">
      <c r="B164" s="14"/>
      <c r="C164" s="14"/>
      <c r="D164" s="14"/>
      <c r="E164" s="14"/>
      <c r="F164" s="14"/>
      <c r="G164" s="14"/>
      <c r="H164" s="14"/>
      <c r="I164" s="14"/>
      <c r="J164" s="14"/>
      <c r="K164" s="14"/>
      <c r="L164" s="14"/>
      <c r="M164" s="14"/>
      <c r="N164" s="14"/>
      <c r="O164" s="15"/>
      <c r="P164" s="15"/>
      <c r="Q164" s="15"/>
    </row>
    <row r="165" spans="2:17" x14ac:dyDescent="0.2">
      <c r="B165" s="14"/>
      <c r="C165" s="14"/>
      <c r="D165" s="14"/>
      <c r="E165" s="14"/>
      <c r="F165" s="14"/>
      <c r="G165" s="14"/>
      <c r="H165" s="14"/>
      <c r="I165" s="14"/>
      <c r="J165" s="14"/>
      <c r="K165" s="14"/>
      <c r="L165" s="14"/>
      <c r="M165" s="14"/>
      <c r="N165" s="14"/>
      <c r="O165" s="15"/>
      <c r="P165" s="15"/>
      <c r="Q165" s="15"/>
    </row>
    <row r="166" spans="2:17" x14ac:dyDescent="0.2">
      <c r="B166" s="14"/>
      <c r="C166" s="14"/>
      <c r="D166" s="14"/>
      <c r="E166" s="14"/>
      <c r="F166" s="14"/>
      <c r="G166" s="14"/>
      <c r="H166" s="14"/>
      <c r="I166" s="14"/>
      <c r="J166" s="14"/>
      <c r="K166" s="14"/>
      <c r="L166" s="14"/>
      <c r="M166" s="14"/>
      <c r="N166" s="14"/>
      <c r="O166" s="15"/>
      <c r="P166" s="15"/>
      <c r="Q166" s="15"/>
    </row>
    <row r="167" spans="2:17" x14ac:dyDescent="0.2">
      <c r="B167" s="14"/>
      <c r="C167" s="14"/>
      <c r="D167" s="14"/>
      <c r="E167" s="14"/>
      <c r="F167" s="14"/>
      <c r="G167" s="14"/>
      <c r="H167" s="14"/>
      <c r="I167" s="14"/>
      <c r="J167" s="14"/>
      <c r="K167" s="14"/>
      <c r="L167" s="14"/>
      <c r="M167" s="14"/>
      <c r="N167" s="14"/>
      <c r="O167" s="15"/>
      <c r="P167" s="15"/>
      <c r="Q167" s="15"/>
    </row>
    <row r="168" spans="2:17" x14ac:dyDescent="0.2">
      <c r="B168" s="14"/>
      <c r="C168" s="14"/>
      <c r="D168" s="14"/>
      <c r="E168" s="14"/>
      <c r="F168" s="14"/>
      <c r="G168" s="14"/>
      <c r="H168" s="14"/>
      <c r="I168" s="14"/>
      <c r="J168" s="14"/>
      <c r="K168" s="14"/>
      <c r="L168" s="14"/>
      <c r="M168" s="14"/>
      <c r="N168" s="14"/>
      <c r="O168" s="15"/>
      <c r="P168" s="15"/>
      <c r="Q168" s="15"/>
    </row>
    <row r="169" spans="2:17" x14ac:dyDescent="0.2">
      <c r="B169" s="14"/>
      <c r="C169" s="14"/>
      <c r="D169" s="14"/>
      <c r="E169" s="14"/>
      <c r="F169" s="14"/>
      <c r="G169" s="14"/>
      <c r="H169" s="14"/>
      <c r="I169" s="14"/>
      <c r="J169" s="14"/>
      <c r="K169" s="14"/>
      <c r="L169" s="14"/>
      <c r="M169" s="14"/>
      <c r="N169" s="14"/>
      <c r="O169" s="15"/>
      <c r="P169" s="15"/>
      <c r="Q169" s="15"/>
    </row>
    <row r="170" spans="2:17" x14ac:dyDescent="0.2">
      <c r="B170" s="14"/>
      <c r="C170" s="14"/>
      <c r="D170" s="14"/>
      <c r="E170" s="14"/>
      <c r="F170" s="14"/>
      <c r="G170" s="14"/>
      <c r="H170" s="14"/>
      <c r="I170" s="14"/>
      <c r="J170" s="14"/>
      <c r="K170" s="14"/>
      <c r="L170" s="14"/>
      <c r="M170" s="14"/>
      <c r="N170" s="14"/>
      <c r="O170" s="15"/>
      <c r="P170" s="15"/>
      <c r="Q170" s="15"/>
    </row>
    <row r="171" spans="2:17" x14ac:dyDescent="0.2">
      <c r="B171" s="14"/>
      <c r="C171" s="14"/>
      <c r="D171" s="14"/>
      <c r="E171" s="14"/>
      <c r="F171" s="14"/>
      <c r="G171" s="14"/>
      <c r="H171" s="14"/>
      <c r="I171" s="14"/>
      <c r="J171" s="14"/>
      <c r="K171" s="14"/>
      <c r="L171" s="14"/>
      <c r="M171" s="14"/>
      <c r="N171" s="14"/>
      <c r="O171" s="15"/>
      <c r="P171" s="15"/>
      <c r="Q171" s="15"/>
    </row>
    <row r="172" spans="2:17" x14ac:dyDescent="0.2">
      <c r="B172" s="14"/>
      <c r="C172" s="14"/>
      <c r="D172" s="14"/>
      <c r="E172" s="14"/>
      <c r="F172" s="14"/>
      <c r="G172" s="14"/>
      <c r="H172" s="14"/>
      <c r="I172" s="14"/>
      <c r="J172" s="14"/>
      <c r="K172" s="14"/>
      <c r="L172" s="14"/>
      <c r="M172" s="14"/>
      <c r="N172" s="14"/>
      <c r="O172" s="15"/>
      <c r="P172" s="15"/>
      <c r="Q172" s="15"/>
    </row>
    <row r="173" spans="2:17" x14ac:dyDescent="0.2">
      <c r="B173" s="14"/>
      <c r="C173" s="14"/>
      <c r="D173" s="14"/>
      <c r="E173" s="14"/>
      <c r="F173" s="14"/>
      <c r="G173" s="14"/>
      <c r="H173" s="14"/>
      <c r="I173" s="14"/>
      <c r="J173" s="14"/>
      <c r="K173" s="14"/>
      <c r="L173" s="14"/>
      <c r="M173" s="14"/>
      <c r="N173" s="14"/>
      <c r="O173" s="15"/>
      <c r="P173" s="15"/>
      <c r="Q173" s="15"/>
    </row>
    <row r="174" spans="2:17" x14ac:dyDescent="0.2">
      <c r="B174" s="14"/>
      <c r="C174" s="14"/>
      <c r="D174" s="14"/>
      <c r="E174" s="14"/>
      <c r="F174" s="14"/>
      <c r="G174" s="14"/>
      <c r="H174" s="14"/>
      <c r="I174" s="14"/>
      <c r="J174" s="14"/>
      <c r="K174" s="14"/>
      <c r="L174" s="14"/>
      <c r="M174" s="14"/>
      <c r="N174" s="14"/>
      <c r="O174" s="15"/>
      <c r="P174" s="15"/>
      <c r="Q174" s="15"/>
    </row>
    <row r="175" spans="2:17" x14ac:dyDescent="0.2">
      <c r="B175" s="14"/>
      <c r="C175" s="14"/>
      <c r="D175" s="14"/>
      <c r="E175" s="14"/>
      <c r="F175" s="14"/>
      <c r="G175" s="14"/>
      <c r="H175" s="14"/>
      <c r="I175" s="14"/>
      <c r="J175" s="14"/>
      <c r="K175" s="14"/>
      <c r="L175" s="14"/>
      <c r="M175" s="14"/>
      <c r="N175" s="14"/>
      <c r="O175" s="15"/>
      <c r="P175" s="15"/>
      <c r="Q175" s="15"/>
    </row>
    <row r="176" spans="2:17" x14ac:dyDescent="0.2">
      <c r="B176" s="14"/>
      <c r="C176" s="14"/>
      <c r="D176" s="14"/>
      <c r="E176" s="14"/>
      <c r="F176" s="14"/>
      <c r="G176" s="14"/>
      <c r="H176" s="14"/>
      <c r="I176" s="14"/>
      <c r="J176" s="14"/>
      <c r="K176" s="14"/>
      <c r="L176" s="14"/>
      <c r="M176" s="14"/>
      <c r="N176" s="14"/>
      <c r="O176" s="15"/>
      <c r="P176" s="15"/>
      <c r="Q176" s="15"/>
    </row>
    <row r="177" spans="2:17" x14ac:dyDescent="0.2">
      <c r="B177" s="14"/>
      <c r="C177" s="14"/>
      <c r="D177" s="14"/>
      <c r="E177" s="14"/>
      <c r="F177" s="14"/>
      <c r="G177" s="14"/>
      <c r="H177" s="14"/>
      <c r="I177" s="14"/>
      <c r="J177" s="14"/>
      <c r="K177" s="14"/>
      <c r="L177" s="14"/>
      <c r="M177" s="14"/>
      <c r="N177" s="14"/>
      <c r="O177" s="15"/>
      <c r="P177" s="15"/>
      <c r="Q177" s="15"/>
    </row>
    <row r="178" spans="2:17" x14ac:dyDescent="0.2">
      <c r="B178" s="14"/>
      <c r="C178" s="14"/>
      <c r="D178" s="14"/>
      <c r="E178" s="14"/>
      <c r="F178" s="14"/>
      <c r="G178" s="14"/>
      <c r="H178" s="14"/>
      <c r="I178" s="14"/>
      <c r="J178" s="14"/>
      <c r="K178" s="14"/>
      <c r="L178" s="14"/>
      <c r="M178" s="14"/>
      <c r="N178" s="14"/>
      <c r="O178" s="15"/>
      <c r="P178" s="15"/>
      <c r="Q178" s="15"/>
    </row>
    <row r="179" spans="2:17" x14ac:dyDescent="0.2">
      <c r="B179" s="14"/>
      <c r="C179" s="14"/>
      <c r="D179" s="14"/>
      <c r="E179" s="14"/>
      <c r="F179" s="14"/>
      <c r="G179" s="14"/>
      <c r="H179" s="14"/>
      <c r="I179" s="14"/>
      <c r="J179" s="14"/>
      <c r="K179" s="14"/>
      <c r="L179" s="14"/>
      <c r="M179" s="14"/>
      <c r="N179" s="14"/>
      <c r="O179" s="15"/>
      <c r="P179" s="15"/>
      <c r="Q179" s="15"/>
    </row>
    <row r="180" spans="2:17" x14ac:dyDescent="0.2">
      <c r="B180" s="14"/>
      <c r="C180" s="14"/>
      <c r="D180" s="14"/>
      <c r="E180" s="14"/>
      <c r="F180" s="14"/>
      <c r="G180" s="14"/>
      <c r="H180" s="14"/>
      <c r="I180" s="14"/>
      <c r="J180" s="14"/>
      <c r="K180" s="14"/>
      <c r="L180" s="14"/>
      <c r="M180" s="14"/>
      <c r="N180" s="14"/>
      <c r="O180" s="15"/>
      <c r="P180" s="15"/>
      <c r="Q180" s="15"/>
    </row>
  </sheetData>
  <mergeCells count="1">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Лист35">
    <tabColor indexed="48"/>
    <outlinePr applyStyles="1" summaryBelow="0"/>
    <pageSetUpPr fitToPage="1"/>
  </sheetPr>
  <dimension ref="A2:S247"/>
  <sheetViews>
    <sheetView workbookViewId="0">
      <selection activeCell="A7" sqref="A7"/>
    </sheetView>
  </sheetViews>
  <sheetFormatPr defaultColWidth="9.140625" defaultRowHeight="12.75" outlineLevelRow="1" x14ac:dyDescent="0.2"/>
  <cols>
    <col min="1" max="1" width="77.28515625" style="26" bestFit="1" customWidth="1"/>
    <col min="2" max="2" width="20" style="26" customWidth="1"/>
    <col min="3" max="3" width="20.85546875" style="26" customWidth="1"/>
    <col min="4" max="4" width="11.42578125" style="26" bestFit="1" customWidth="1"/>
    <col min="5" max="5" width="9.140625" style="26" customWidth="1"/>
    <col min="6" max="16384" width="9.140625" style="26"/>
  </cols>
  <sheetData>
    <row r="2" spans="1:19" ht="54.75" customHeight="1" x14ac:dyDescent="0.3">
      <c r="A2" s="4" t="str">
        <f>DEBT_AS_OF_DATE&amp;"
"&amp;BY_INTEREST_RATE</f>
        <v>State debt and state guaranteed debt of Ukraine
as of 31.05.2025
(by types of interest rates)</v>
      </c>
      <c r="B2" s="3"/>
      <c r="C2" s="3"/>
      <c r="D2" s="3"/>
      <c r="E2" s="63"/>
      <c r="F2" s="63"/>
      <c r="G2" s="63"/>
      <c r="H2" s="63"/>
      <c r="I2" s="63"/>
      <c r="J2" s="63"/>
      <c r="K2" s="63"/>
      <c r="L2" s="63"/>
      <c r="M2" s="63"/>
      <c r="N2" s="63"/>
      <c r="O2" s="63"/>
      <c r="P2" s="63"/>
      <c r="Q2" s="63"/>
      <c r="R2" s="63"/>
      <c r="S2" s="63"/>
    </row>
    <row r="3" spans="1:19" x14ac:dyDescent="0.2">
      <c r="A3" s="2"/>
      <c r="B3" s="2"/>
      <c r="C3" s="2"/>
      <c r="D3" s="2"/>
    </row>
    <row r="4" spans="1:19" s="31" customFormat="1" x14ac:dyDescent="0.2">
      <c r="D4" s="31" t="str">
        <f>VALVAL</f>
        <v>bn units</v>
      </c>
    </row>
    <row r="5" spans="1:19" s="18" customFormat="1" x14ac:dyDescent="0.2">
      <c r="A5" s="16"/>
      <c r="B5" s="147" t="str">
        <f>USD</f>
        <v>USD</v>
      </c>
      <c r="C5" s="147" t="str">
        <f>UAH</f>
        <v>UAH</v>
      </c>
      <c r="D5" s="61" t="s">
        <v>0</v>
      </c>
    </row>
    <row r="6" spans="1:19" s="134" customFormat="1" ht="15.75" x14ac:dyDescent="0.2">
      <c r="A6" s="146" t="str">
        <f>DEBT_TOTAL</f>
        <v>The total amount of state and state-guaranteed debt</v>
      </c>
      <c r="B6" s="132">
        <f>SUM(B$7+ B$8)</f>
        <v>180.96504082337</v>
      </c>
      <c r="C6" s="132">
        <f>SUM(C$7+ C$8)</f>
        <v>7515.2066978449202</v>
      </c>
      <c r="D6" s="133">
        <f>SUM(D$7+ D$8)</f>
        <v>1</v>
      </c>
    </row>
    <row r="7" spans="1:19" s="42" customFormat="1" ht="14.25" outlineLevel="1" x14ac:dyDescent="0.2">
      <c r="A7" s="239" t="s">
        <v>176</v>
      </c>
      <c r="B7" s="240">
        <v>122.94940746426001</v>
      </c>
      <c r="C7" s="240">
        <v>5105.9044678903401</v>
      </c>
      <c r="D7" s="241">
        <v>0.67940999999999996</v>
      </c>
    </row>
    <row r="8" spans="1:19" s="42" customFormat="1" ht="14.25" outlineLevel="1" x14ac:dyDescent="0.2">
      <c r="A8" s="239" t="s">
        <v>177</v>
      </c>
      <c r="B8" s="240">
        <v>58.015633359109998</v>
      </c>
      <c r="C8" s="240">
        <v>2409.3022299545801</v>
      </c>
      <c r="D8" s="241">
        <v>0.32058999999999999</v>
      </c>
    </row>
    <row r="9" spans="1:19" x14ac:dyDescent="0.2">
      <c r="B9" s="29"/>
      <c r="C9" s="29"/>
      <c r="D9" s="29"/>
      <c r="E9" s="30"/>
      <c r="F9" s="30"/>
      <c r="G9" s="30"/>
      <c r="H9" s="30"/>
      <c r="I9" s="30"/>
      <c r="J9" s="30"/>
      <c r="K9" s="30"/>
      <c r="L9" s="30"/>
      <c r="M9" s="30"/>
      <c r="N9" s="30"/>
      <c r="O9" s="30"/>
      <c r="P9" s="30"/>
      <c r="Q9" s="30"/>
    </row>
    <row r="10" spans="1:19" x14ac:dyDescent="0.2">
      <c r="B10" s="29"/>
      <c r="C10" s="29"/>
      <c r="D10" s="29"/>
      <c r="E10" s="30"/>
      <c r="F10" s="30"/>
      <c r="G10" s="30"/>
      <c r="H10" s="30"/>
      <c r="I10" s="30"/>
      <c r="J10" s="30"/>
      <c r="K10" s="30"/>
      <c r="L10" s="30"/>
      <c r="M10" s="30"/>
      <c r="N10" s="30"/>
      <c r="O10" s="30"/>
      <c r="P10" s="30"/>
      <c r="Q10" s="30"/>
    </row>
    <row r="11" spans="1:19" x14ac:dyDescent="0.2">
      <c r="B11" s="29"/>
      <c r="C11" s="29"/>
      <c r="D11" s="29"/>
      <c r="E11" s="30"/>
      <c r="F11" s="30"/>
      <c r="G11" s="30"/>
      <c r="H11" s="30"/>
      <c r="I11" s="30"/>
      <c r="J11" s="30"/>
      <c r="K11" s="30"/>
      <c r="L11" s="30"/>
      <c r="M11" s="30"/>
      <c r="N11" s="30"/>
      <c r="O11" s="30"/>
      <c r="P11" s="30"/>
      <c r="Q11" s="30"/>
    </row>
    <row r="12" spans="1:19" x14ac:dyDescent="0.2">
      <c r="B12" s="30"/>
      <c r="C12" s="30"/>
      <c r="D12" s="30"/>
      <c r="E12" s="30"/>
      <c r="F12" s="30"/>
      <c r="G12" s="30"/>
      <c r="H12" s="30"/>
      <c r="I12" s="30"/>
      <c r="J12" s="30"/>
      <c r="K12" s="30"/>
      <c r="L12" s="30"/>
      <c r="M12" s="30"/>
      <c r="N12" s="30"/>
      <c r="O12" s="30"/>
      <c r="P12" s="30"/>
      <c r="Q12" s="30"/>
    </row>
    <row r="13" spans="1:19" x14ac:dyDescent="0.2">
      <c r="B13" s="30"/>
      <c r="C13" s="30"/>
      <c r="D13" s="30"/>
      <c r="E13" s="30"/>
      <c r="F13" s="30"/>
      <c r="G13" s="30"/>
      <c r="H13" s="30"/>
      <c r="I13" s="30"/>
      <c r="J13" s="30"/>
      <c r="K13" s="30"/>
      <c r="L13" s="30"/>
      <c r="M13" s="30"/>
      <c r="N13" s="30"/>
      <c r="O13" s="30"/>
      <c r="P13" s="30"/>
      <c r="Q13" s="30"/>
    </row>
    <row r="14" spans="1:19" x14ac:dyDescent="0.2">
      <c r="B14" s="30"/>
      <c r="C14" s="30"/>
      <c r="D14" s="30"/>
      <c r="E14" s="30"/>
      <c r="F14" s="30"/>
      <c r="G14" s="30"/>
      <c r="H14" s="30"/>
      <c r="I14" s="30"/>
      <c r="J14" s="30"/>
      <c r="K14" s="30"/>
      <c r="L14" s="30"/>
      <c r="M14" s="30"/>
      <c r="N14" s="30"/>
      <c r="O14" s="30"/>
      <c r="P14" s="30"/>
      <c r="Q14" s="30"/>
    </row>
    <row r="15" spans="1:19" x14ac:dyDescent="0.2">
      <c r="B15" s="30"/>
      <c r="C15" s="30"/>
      <c r="D15" s="30"/>
      <c r="E15" s="30"/>
      <c r="F15" s="30"/>
      <c r="G15" s="30"/>
      <c r="H15" s="30"/>
      <c r="I15" s="30"/>
      <c r="J15" s="30"/>
      <c r="K15" s="30"/>
      <c r="L15" s="30"/>
      <c r="M15" s="30"/>
      <c r="N15" s="30"/>
      <c r="O15" s="30"/>
      <c r="P15" s="30"/>
      <c r="Q15" s="30"/>
    </row>
    <row r="16" spans="1:19" x14ac:dyDescent="0.2">
      <c r="B16" s="30"/>
      <c r="C16" s="30"/>
      <c r="D16" s="30"/>
      <c r="E16" s="30"/>
      <c r="F16" s="30"/>
      <c r="G16" s="30"/>
      <c r="H16" s="30"/>
      <c r="I16" s="30"/>
      <c r="J16" s="30"/>
      <c r="K16" s="30"/>
      <c r="L16" s="30"/>
      <c r="M16" s="30"/>
      <c r="N16" s="30"/>
      <c r="O16" s="30"/>
      <c r="P16" s="30"/>
      <c r="Q16" s="30"/>
    </row>
    <row r="17" spans="2:17" x14ac:dyDescent="0.2">
      <c r="B17" s="30"/>
      <c r="C17" s="30"/>
      <c r="D17" s="30"/>
      <c r="E17" s="30"/>
      <c r="F17" s="30"/>
      <c r="G17" s="30"/>
      <c r="H17" s="30"/>
      <c r="I17" s="30"/>
      <c r="J17" s="30"/>
      <c r="K17" s="30"/>
      <c r="L17" s="30"/>
      <c r="M17" s="30"/>
      <c r="N17" s="30"/>
      <c r="O17" s="30"/>
      <c r="P17" s="30"/>
      <c r="Q17" s="30"/>
    </row>
    <row r="18" spans="2:17" x14ac:dyDescent="0.2">
      <c r="B18" s="30"/>
      <c r="C18" s="30"/>
      <c r="D18" s="30"/>
      <c r="E18" s="30"/>
      <c r="F18" s="30"/>
      <c r="G18" s="30"/>
      <c r="H18" s="30"/>
      <c r="I18" s="30"/>
      <c r="J18" s="30"/>
      <c r="K18" s="30"/>
      <c r="L18" s="30"/>
      <c r="M18" s="30"/>
      <c r="N18" s="30"/>
      <c r="O18" s="30"/>
      <c r="P18" s="30"/>
      <c r="Q18" s="30"/>
    </row>
    <row r="19" spans="2:17" x14ac:dyDescent="0.2">
      <c r="B19" s="30"/>
      <c r="C19" s="30"/>
      <c r="D19" s="30"/>
      <c r="E19" s="30"/>
      <c r="F19" s="30"/>
      <c r="G19" s="30"/>
      <c r="H19" s="30"/>
      <c r="I19" s="30"/>
      <c r="J19" s="30"/>
      <c r="K19" s="30"/>
      <c r="L19" s="30"/>
      <c r="M19" s="30"/>
      <c r="N19" s="30"/>
      <c r="O19" s="30"/>
      <c r="P19" s="30"/>
      <c r="Q19" s="30"/>
    </row>
    <row r="20" spans="2:17" x14ac:dyDescent="0.2">
      <c r="B20" s="30"/>
      <c r="C20" s="30"/>
      <c r="D20" s="30"/>
      <c r="E20" s="30"/>
      <c r="F20" s="30"/>
      <c r="G20" s="30"/>
      <c r="H20" s="30"/>
      <c r="I20" s="30"/>
      <c r="J20" s="30"/>
      <c r="K20" s="30"/>
      <c r="L20" s="30"/>
      <c r="M20" s="30"/>
      <c r="N20" s="30"/>
      <c r="O20" s="30"/>
      <c r="P20" s="30"/>
      <c r="Q20" s="30"/>
    </row>
    <row r="21" spans="2:17" x14ac:dyDescent="0.2">
      <c r="B21" s="30"/>
      <c r="C21" s="30"/>
      <c r="D21" s="30"/>
      <c r="E21" s="30"/>
      <c r="F21" s="30"/>
      <c r="G21" s="30"/>
      <c r="H21" s="30"/>
      <c r="I21" s="30"/>
      <c r="J21" s="30"/>
      <c r="K21" s="30"/>
      <c r="L21" s="30"/>
      <c r="M21" s="30"/>
      <c r="N21" s="30"/>
      <c r="O21" s="30"/>
      <c r="P21" s="30"/>
      <c r="Q21" s="30"/>
    </row>
    <row r="22" spans="2:17" x14ac:dyDescent="0.2">
      <c r="B22" s="30"/>
      <c r="C22" s="30"/>
      <c r="D22" s="30"/>
      <c r="E22" s="30"/>
      <c r="F22" s="30"/>
      <c r="G22" s="30"/>
      <c r="H22" s="30"/>
      <c r="I22" s="30"/>
      <c r="J22" s="30"/>
      <c r="K22" s="30"/>
      <c r="L22" s="30"/>
      <c r="M22" s="30"/>
      <c r="N22" s="30"/>
      <c r="O22" s="30"/>
      <c r="P22" s="30"/>
      <c r="Q22" s="30"/>
    </row>
    <row r="23" spans="2:17" x14ac:dyDescent="0.2">
      <c r="B23" s="30"/>
      <c r="C23" s="30"/>
      <c r="D23" s="30"/>
      <c r="E23" s="30"/>
      <c r="F23" s="30"/>
      <c r="G23" s="30"/>
      <c r="H23" s="30"/>
      <c r="I23" s="30"/>
      <c r="J23" s="30"/>
      <c r="K23" s="30"/>
      <c r="L23" s="30"/>
      <c r="M23" s="30"/>
      <c r="N23" s="30"/>
      <c r="O23" s="30"/>
      <c r="P23" s="30"/>
      <c r="Q23" s="30"/>
    </row>
    <row r="24" spans="2:17" x14ac:dyDescent="0.2">
      <c r="B24" s="30"/>
      <c r="C24" s="30"/>
      <c r="D24" s="30"/>
      <c r="E24" s="30"/>
      <c r="F24" s="30"/>
      <c r="G24" s="30"/>
      <c r="H24" s="30"/>
      <c r="I24" s="30"/>
      <c r="J24" s="30"/>
      <c r="K24" s="30"/>
      <c r="L24" s="30"/>
      <c r="M24" s="30"/>
      <c r="N24" s="30"/>
      <c r="O24" s="30"/>
      <c r="P24" s="30"/>
      <c r="Q24" s="30"/>
    </row>
    <row r="25" spans="2:17" x14ac:dyDescent="0.2">
      <c r="B25" s="30"/>
      <c r="C25" s="30"/>
      <c r="D25" s="30"/>
      <c r="E25" s="30"/>
      <c r="F25" s="30"/>
      <c r="G25" s="30"/>
      <c r="H25" s="30"/>
      <c r="I25" s="30"/>
      <c r="J25" s="30"/>
      <c r="K25" s="30"/>
      <c r="L25" s="30"/>
      <c r="M25" s="30"/>
      <c r="N25" s="30"/>
      <c r="O25" s="30"/>
      <c r="P25" s="30"/>
      <c r="Q25" s="30"/>
    </row>
    <row r="26" spans="2:17" x14ac:dyDescent="0.2">
      <c r="B26" s="30"/>
      <c r="C26" s="30"/>
      <c r="D26" s="30"/>
      <c r="E26" s="30"/>
      <c r="F26" s="30"/>
      <c r="G26" s="30"/>
      <c r="H26" s="30"/>
      <c r="I26" s="30"/>
      <c r="J26" s="30"/>
      <c r="K26" s="30"/>
      <c r="L26" s="30"/>
      <c r="M26" s="30"/>
      <c r="N26" s="30"/>
      <c r="O26" s="30"/>
      <c r="P26" s="30"/>
      <c r="Q26" s="30"/>
    </row>
    <row r="27" spans="2:17" x14ac:dyDescent="0.2">
      <c r="B27" s="30"/>
      <c r="C27" s="30"/>
      <c r="D27" s="30"/>
      <c r="E27" s="30"/>
      <c r="F27" s="30"/>
      <c r="G27" s="30"/>
      <c r="H27" s="30"/>
      <c r="I27" s="30"/>
      <c r="J27" s="30"/>
      <c r="K27" s="30"/>
      <c r="L27" s="30"/>
      <c r="M27" s="30"/>
      <c r="N27" s="30"/>
      <c r="O27" s="30"/>
      <c r="P27" s="30"/>
      <c r="Q27" s="30"/>
    </row>
    <row r="28" spans="2:17" x14ac:dyDescent="0.2">
      <c r="B28" s="30"/>
      <c r="C28" s="30"/>
      <c r="D28" s="30"/>
      <c r="E28" s="30"/>
      <c r="F28" s="30"/>
      <c r="G28" s="30"/>
      <c r="H28" s="30"/>
      <c r="I28" s="30"/>
      <c r="J28" s="30"/>
      <c r="K28" s="30"/>
      <c r="L28" s="30"/>
      <c r="M28" s="30"/>
      <c r="N28" s="30"/>
      <c r="O28" s="30"/>
      <c r="P28" s="30"/>
      <c r="Q28" s="30"/>
    </row>
    <row r="29" spans="2:17" x14ac:dyDescent="0.2">
      <c r="B29" s="30"/>
      <c r="C29" s="30"/>
      <c r="D29" s="30"/>
      <c r="E29" s="30"/>
      <c r="F29" s="30"/>
      <c r="G29" s="30"/>
      <c r="H29" s="30"/>
      <c r="I29" s="30"/>
      <c r="J29" s="30"/>
      <c r="K29" s="30"/>
      <c r="L29" s="30"/>
      <c r="M29" s="30"/>
      <c r="N29" s="30"/>
      <c r="O29" s="30"/>
      <c r="P29" s="30"/>
      <c r="Q29" s="30"/>
    </row>
    <row r="30" spans="2:17" x14ac:dyDescent="0.2">
      <c r="B30" s="30"/>
      <c r="C30" s="30"/>
      <c r="D30" s="30"/>
      <c r="E30" s="30"/>
      <c r="F30" s="30"/>
      <c r="G30" s="30"/>
      <c r="H30" s="30"/>
      <c r="I30" s="30"/>
      <c r="J30" s="30"/>
      <c r="K30" s="30"/>
      <c r="L30" s="30"/>
      <c r="M30" s="30"/>
      <c r="N30" s="30"/>
      <c r="O30" s="30"/>
      <c r="P30" s="30"/>
      <c r="Q30" s="30"/>
    </row>
    <row r="31" spans="2:17" x14ac:dyDescent="0.2">
      <c r="B31" s="30"/>
      <c r="C31" s="30"/>
      <c r="D31" s="30"/>
      <c r="E31" s="30"/>
      <c r="F31" s="30"/>
      <c r="G31" s="30"/>
      <c r="H31" s="30"/>
      <c r="I31" s="30"/>
      <c r="J31" s="30"/>
      <c r="K31" s="30"/>
      <c r="L31" s="30"/>
      <c r="M31" s="30"/>
      <c r="N31" s="30"/>
      <c r="O31" s="30"/>
      <c r="P31" s="30"/>
      <c r="Q31" s="30"/>
    </row>
    <row r="32" spans="2:17" x14ac:dyDescent="0.2">
      <c r="B32" s="30"/>
      <c r="C32" s="30"/>
      <c r="D32" s="30"/>
      <c r="E32" s="30"/>
      <c r="F32" s="30"/>
      <c r="G32" s="30"/>
      <c r="H32" s="30"/>
      <c r="I32" s="30"/>
      <c r="J32" s="30"/>
      <c r="K32" s="30"/>
      <c r="L32" s="30"/>
      <c r="M32" s="30"/>
      <c r="N32" s="30"/>
      <c r="O32" s="30"/>
      <c r="P32" s="30"/>
      <c r="Q32" s="30"/>
    </row>
    <row r="33" spans="2:17" x14ac:dyDescent="0.2">
      <c r="B33" s="30"/>
      <c r="C33" s="30"/>
      <c r="D33" s="30"/>
      <c r="E33" s="30"/>
      <c r="F33" s="30"/>
      <c r="G33" s="30"/>
      <c r="H33" s="30"/>
      <c r="I33" s="30"/>
      <c r="J33" s="30"/>
      <c r="K33" s="30"/>
      <c r="L33" s="30"/>
      <c r="M33" s="30"/>
      <c r="N33" s="30"/>
      <c r="O33" s="30"/>
      <c r="P33" s="30"/>
      <c r="Q33" s="30"/>
    </row>
    <row r="34" spans="2:17" x14ac:dyDescent="0.2">
      <c r="B34" s="30"/>
      <c r="C34" s="30"/>
      <c r="D34" s="30"/>
      <c r="E34" s="30"/>
      <c r="F34" s="30"/>
      <c r="G34" s="30"/>
      <c r="H34" s="30"/>
      <c r="I34" s="30"/>
      <c r="J34" s="30"/>
      <c r="K34" s="30"/>
      <c r="L34" s="30"/>
      <c r="M34" s="30"/>
      <c r="N34" s="30"/>
      <c r="O34" s="30"/>
      <c r="P34" s="30"/>
      <c r="Q34" s="30"/>
    </row>
    <row r="35" spans="2:17" x14ac:dyDescent="0.2">
      <c r="B35" s="30"/>
      <c r="C35" s="30"/>
      <c r="D35" s="30"/>
      <c r="E35" s="30"/>
      <c r="F35" s="30"/>
      <c r="G35" s="30"/>
      <c r="H35" s="30"/>
      <c r="I35" s="30"/>
      <c r="J35" s="30"/>
      <c r="K35" s="30"/>
      <c r="L35" s="30"/>
      <c r="M35" s="30"/>
      <c r="N35" s="30"/>
      <c r="O35" s="30"/>
      <c r="P35" s="30"/>
      <c r="Q35" s="30"/>
    </row>
    <row r="36" spans="2:17" x14ac:dyDescent="0.2">
      <c r="B36" s="30"/>
      <c r="C36" s="30"/>
      <c r="D36" s="30"/>
      <c r="E36" s="30"/>
      <c r="F36" s="30"/>
      <c r="G36" s="30"/>
      <c r="H36" s="30"/>
      <c r="I36" s="30"/>
      <c r="J36" s="30"/>
      <c r="K36" s="30"/>
      <c r="L36" s="30"/>
      <c r="M36" s="30"/>
      <c r="N36" s="30"/>
      <c r="O36" s="30"/>
      <c r="P36" s="30"/>
      <c r="Q36" s="30"/>
    </row>
    <row r="37" spans="2:17" x14ac:dyDescent="0.2">
      <c r="B37" s="30"/>
      <c r="C37" s="30"/>
      <c r="D37" s="30"/>
      <c r="E37" s="30"/>
      <c r="F37" s="30"/>
      <c r="G37" s="30"/>
      <c r="H37" s="30"/>
      <c r="I37" s="30"/>
      <c r="J37" s="30"/>
      <c r="K37" s="30"/>
      <c r="L37" s="30"/>
      <c r="M37" s="30"/>
      <c r="N37" s="30"/>
      <c r="O37" s="30"/>
      <c r="P37" s="30"/>
      <c r="Q37" s="30"/>
    </row>
    <row r="38" spans="2:17" x14ac:dyDescent="0.2">
      <c r="B38" s="30"/>
      <c r="C38" s="30"/>
      <c r="D38" s="30"/>
      <c r="E38" s="30"/>
      <c r="F38" s="30"/>
      <c r="G38" s="30"/>
      <c r="H38" s="30"/>
      <c r="I38" s="30"/>
      <c r="J38" s="30"/>
      <c r="K38" s="30"/>
      <c r="L38" s="30"/>
      <c r="M38" s="30"/>
      <c r="N38" s="30"/>
      <c r="O38" s="30"/>
      <c r="P38" s="30"/>
      <c r="Q38" s="30"/>
    </row>
    <row r="39" spans="2:17" x14ac:dyDescent="0.2">
      <c r="B39" s="30"/>
      <c r="C39" s="30"/>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30"/>
      <c r="C78" s="30"/>
      <c r="D78" s="30"/>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row r="161" spans="2:17" x14ac:dyDescent="0.2">
      <c r="B161" s="30"/>
      <c r="C161" s="30"/>
      <c r="D161" s="30"/>
      <c r="E161" s="30"/>
      <c r="F161" s="30"/>
      <c r="G161" s="30"/>
      <c r="H161" s="30"/>
      <c r="I161" s="30"/>
      <c r="J161" s="30"/>
      <c r="K161" s="30"/>
      <c r="L161" s="30"/>
      <c r="M161" s="30"/>
      <c r="N161" s="30"/>
      <c r="O161" s="30"/>
      <c r="P161" s="30"/>
      <c r="Q161" s="30"/>
    </row>
    <row r="162" spans="2:17" x14ac:dyDescent="0.2">
      <c r="B162" s="30"/>
      <c r="C162" s="30"/>
      <c r="D162" s="30"/>
      <c r="E162" s="30"/>
      <c r="F162" s="30"/>
      <c r="G162" s="30"/>
      <c r="H162" s="30"/>
      <c r="I162" s="30"/>
      <c r="J162" s="30"/>
      <c r="K162" s="30"/>
      <c r="L162" s="30"/>
      <c r="M162" s="30"/>
      <c r="N162" s="30"/>
      <c r="O162" s="30"/>
      <c r="P162" s="30"/>
      <c r="Q162" s="30"/>
    </row>
    <row r="163" spans="2:17" x14ac:dyDescent="0.2">
      <c r="B163" s="30"/>
      <c r="C163" s="30"/>
      <c r="D163" s="30"/>
      <c r="E163" s="30"/>
      <c r="F163" s="30"/>
      <c r="G163" s="30"/>
      <c r="H163" s="30"/>
      <c r="I163" s="30"/>
      <c r="J163" s="30"/>
      <c r="K163" s="30"/>
      <c r="L163" s="30"/>
      <c r="M163" s="30"/>
      <c r="N163" s="30"/>
      <c r="O163" s="30"/>
      <c r="P163" s="30"/>
      <c r="Q163" s="30"/>
    </row>
    <row r="164" spans="2:17" x14ac:dyDescent="0.2">
      <c r="B164" s="30"/>
      <c r="C164" s="30"/>
      <c r="D164" s="30"/>
      <c r="E164" s="30"/>
      <c r="F164" s="30"/>
      <c r="G164" s="30"/>
      <c r="H164" s="30"/>
      <c r="I164" s="30"/>
      <c r="J164" s="30"/>
      <c r="K164" s="30"/>
      <c r="L164" s="30"/>
      <c r="M164" s="30"/>
      <c r="N164" s="30"/>
      <c r="O164" s="30"/>
      <c r="P164" s="30"/>
      <c r="Q164" s="30"/>
    </row>
    <row r="165" spans="2:17" x14ac:dyDescent="0.2">
      <c r="B165" s="30"/>
      <c r="C165" s="30"/>
      <c r="D165" s="30"/>
      <c r="E165" s="30"/>
      <c r="F165" s="30"/>
      <c r="G165" s="30"/>
      <c r="H165" s="30"/>
      <c r="I165" s="30"/>
      <c r="J165" s="30"/>
      <c r="K165" s="30"/>
      <c r="L165" s="30"/>
      <c r="M165" s="30"/>
      <c r="N165" s="30"/>
      <c r="O165" s="30"/>
      <c r="P165" s="30"/>
      <c r="Q165" s="30"/>
    </row>
    <row r="166" spans="2:17" x14ac:dyDescent="0.2">
      <c r="B166" s="30"/>
      <c r="C166" s="30"/>
      <c r="D166" s="30"/>
      <c r="E166" s="30"/>
      <c r="F166" s="30"/>
      <c r="G166" s="30"/>
      <c r="H166" s="30"/>
      <c r="I166" s="30"/>
      <c r="J166" s="30"/>
      <c r="K166" s="30"/>
      <c r="L166" s="30"/>
      <c r="M166" s="30"/>
      <c r="N166" s="30"/>
      <c r="O166" s="30"/>
      <c r="P166" s="30"/>
      <c r="Q166" s="30"/>
    </row>
    <row r="167" spans="2:17" x14ac:dyDescent="0.2">
      <c r="B167" s="30"/>
      <c r="C167" s="30"/>
      <c r="D167" s="30"/>
      <c r="E167" s="30"/>
      <c r="F167" s="30"/>
      <c r="G167" s="30"/>
      <c r="H167" s="30"/>
      <c r="I167" s="30"/>
      <c r="J167" s="30"/>
      <c r="K167" s="30"/>
      <c r="L167" s="30"/>
      <c r="M167" s="30"/>
      <c r="N167" s="30"/>
      <c r="O167" s="30"/>
      <c r="P167" s="30"/>
      <c r="Q167" s="30"/>
    </row>
    <row r="168" spans="2:17" x14ac:dyDescent="0.2">
      <c r="B168" s="30"/>
      <c r="C168" s="30"/>
      <c r="D168" s="30"/>
      <c r="E168" s="30"/>
      <c r="F168" s="30"/>
      <c r="G168" s="30"/>
      <c r="H168" s="30"/>
      <c r="I168" s="30"/>
      <c r="J168" s="30"/>
      <c r="K168" s="30"/>
      <c r="L168" s="30"/>
      <c r="M168" s="30"/>
      <c r="N168" s="30"/>
      <c r="O168" s="30"/>
      <c r="P168" s="30"/>
      <c r="Q168" s="30"/>
    </row>
    <row r="169" spans="2:17" x14ac:dyDescent="0.2">
      <c r="B169" s="30"/>
      <c r="C169" s="30"/>
      <c r="D169" s="30"/>
      <c r="E169" s="30"/>
      <c r="F169" s="30"/>
      <c r="G169" s="30"/>
      <c r="H169" s="30"/>
      <c r="I169" s="30"/>
      <c r="J169" s="30"/>
      <c r="K169" s="30"/>
      <c r="L169" s="30"/>
      <c r="M169" s="30"/>
      <c r="N169" s="30"/>
      <c r="O169" s="30"/>
      <c r="P169" s="30"/>
      <c r="Q169" s="30"/>
    </row>
    <row r="170" spans="2:17" x14ac:dyDescent="0.2">
      <c r="B170" s="30"/>
      <c r="C170" s="30"/>
      <c r="D170" s="30"/>
      <c r="E170" s="30"/>
      <c r="F170" s="30"/>
      <c r="G170" s="30"/>
      <c r="H170" s="30"/>
      <c r="I170" s="30"/>
      <c r="J170" s="30"/>
      <c r="K170" s="30"/>
      <c r="L170" s="30"/>
      <c r="M170" s="30"/>
      <c r="N170" s="30"/>
      <c r="O170" s="30"/>
      <c r="P170" s="30"/>
      <c r="Q170" s="30"/>
    </row>
    <row r="171" spans="2:17" x14ac:dyDescent="0.2">
      <c r="B171" s="30"/>
      <c r="C171" s="30"/>
      <c r="D171" s="30"/>
      <c r="E171" s="30"/>
      <c r="F171" s="30"/>
      <c r="G171" s="30"/>
      <c r="H171" s="30"/>
      <c r="I171" s="30"/>
      <c r="J171" s="30"/>
      <c r="K171" s="30"/>
      <c r="L171" s="30"/>
      <c r="M171" s="30"/>
      <c r="N171" s="30"/>
      <c r="O171" s="30"/>
      <c r="P171" s="30"/>
      <c r="Q171" s="30"/>
    </row>
    <row r="172" spans="2:17" x14ac:dyDescent="0.2">
      <c r="B172" s="30"/>
      <c r="C172" s="30"/>
      <c r="D172" s="30"/>
      <c r="E172" s="30"/>
      <c r="F172" s="30"/>
      <c r="G172" s="30"/>
      <c r="H172" s="30"/>
      <c r="I172" s="30"/>
      <c r="J172" s="30"/>
      <c r="K172" s="30"/>
      <c r="L172" s="30"/>
      <c r="M172" s="30"/>
      <c r="N172" s="30"/>
      <c r="O172" s="30"/>
      <c r="P172" s="30"/>
      <c r="Q172" s="30"/>
    </row>
    <row r="173" spans="2:17" x14ac:dyDescent="0.2">
      <c r="B173" s="30"/>
      <c r="C173" s="30"/>
      <c r="D173" s="30"/>
      <c r="E173" s="30"/>
      <c r="F173" s="30"/>
      <c r="G173" s="30"/>
      <c r="H173" s="30"/>
      <c r="I173" s="30"/>
      <c r="J173" s="30"/>
      <c r="K173" s="30"/>
      <c r="L173" s="30"/>
      <c r="M173" s="30"/>
      <c r="N173" s="30"/>
      <c r="O173" s="30"/>
      <c r="P173" s="30"/>
      <c r="Q173" s="30"/>
    </row>
    <row r="174" spans="2:17" x14ac:dyDescent="0.2">
      <c r="B174" s="30"/>
      <c r="C174" s="30"/>
      <c r="D174" s="30"/>
      <c r="E174" s="30"/>
      <c r="F174" s="30"/>
      <c r="G174" s="30"/>
      <c r="H174" s="30"/>
      <c r="I174" s="30"/>
      <c r="J174" s="30"/>
      <c r="K174" s="30"/>
      <c r="L174" s="30"/>
      <c r="M174" s="30"/>
      <c r="N174" s="30"/>
      <c r="O174" s="30"/>
      <c r="P174" s="30"/>
      <c r="Q174" s="30"/>
    </row>
    <row r="175" spans="2:17" x14ac:dyDescent="0.2">
      <c r="B175" s="30"/>
      <c r="C175" s="30"/>
      <c r="D175" s="30"/>
      <c r="E175" s="30"/>
      <c r="F175" s="30"/>
      <c r="G175" s="30"/>
      <c r="H175" s="30"/>
      <c r="I175" s="30"/>
      <c r="J175" s="30"/>
      <c r="K175" s="30"/>
      <c r="L175" s="30"/>
      <c r="M175" s="30"/>
      <c r="N175" s="30"/>
      <c r="O175" s="30"/>
      <c r="P175" s="30"/>
      <c r="Q175" s="30"/>
    </row>
    <row r="176" spans="2:17" x14ac:dyDescent="0.2">
      <c r="B176" s="30"/>
      <c r="C176" s="30"/>
      <c r="D176" s="30"/>
      <c r="E176" s="30"/>
      <c r="F176" s="30"/>
      <c r="G176" s="30"/>
      <c r="H176" s="30"/>
      <c r="I176" s="30"/>
      <c r="J176" s="30"/>
      <c r="K176" s="30"/>
      <c r="L176" s="30"/>
      <c r="M176" s="30"/>
      <c r="N176" s="30"/>
      <c r="O176" s="30"/>
      <c r="P176" s="30"/>
      <c r="Q176" s="30"/>
    </row>
    <row r="177" spans="2:17" x14ac:dyDescent="0.2">
      <c r="B177" s="30"/>
      <c r="C177" s="30"/>
      <c r="D177" s="30"/>
      <c r="E177" s="30"/>
      <c r="F177" s="30"/>
      <c r="G177" s="30"/>
      <c r="H177" s="30"/>
      <c r="I177" s="30"/>
      <c r="J177" s="30"/>
      <c r="K177" s="30"/>
      <c r="L177" s="30"/>
      <c r="M177" s="30"/>
      <c r="N177" s="30"/>
      <c r="O177" s="30"/>
      <c r="P177" s="30"/>
      <c r="Q177" s="30"/>
    </row>
    <row r="178" spans="2:17" x14ac:dyDescent="0.2">
      <c r="B178" s="30"/>
      <c r="C178" s="30"/>
      <c r="D178" s="30"/>
      <c r="E178" s="30"/>
      <c r="F178" s="30"/>
      <c r="G178" s="30"/>
      <c r="H178" s="30"/>
      <c r="I178" s="30"/>
      <c r="J178" s="30"/>
      <c r="K178" s="30"/>
      <c r="L178" s="30"/>
      <c r="M178" s="30"/>
      <c r="N178" s="30"/>
      <c r="O178" s="30"/>
      <c r="P178" s="30"/>
      <c r="Q178" s="30"/>
    </row>
    <row r="179" spans="2:17" x14ac:dyDescent="0.2">
      <c r="B179" s="30"/>
      <c r="C179" s="30"/>
      <c r="D179" s="30"/>
      <c r="E179" s="30"/>
      <c r="F179" s="30"/>
      <c r="G179" s="30"/>
      <c r="H179" s="30"/>
      <c r="I179" s="30"/>
      <c r="J179" s="30"/>
      <c r="K179" s="30"/>
      <c r="L179" s="30"/>
      <c r="M179" s="30"/>
      <c r="N179" s="30"/>
      <c r="O179" s="30"/>
      <c r="P179" s="30"/>
      <c r="Q179" s="30"/>
    </row>
    <row r="180" spans="2:17" x14ac:dyDescent="0.2">
      <c r="B180" s="30"/>
      <c r="C180" s="30"/>
      <c r="D180" s="30"/>
      <c r="E180" s="30"/>
      <c r="F180" s="30"/>
      <c r="G180" s="30"/>
      <c r="H180" s="30"/>
      <c r="I180" s="30"/>
      <c r="J180" s="30"/>
      <c r="K180" s="30"/>
      <c r="L180" s="30"/>
      <c r="M180" s="30"/>
      <c r="N180" s="30"/>
      <c r="O180" s="30"/>
      <c r="P180" s="30"/>
      <c r="Q180" s="30"/>
    </row>
    <row r="181" spans="2:17" x14ac:dyDescent="0.2">
      <c r="B181" s="30"/>
      <c r="C181" s="30"/>
      <c r="D181" s="30"/>
      <c r="E181" s="30"/>
      <c r="F181" s="30"/>
      <c r="G181" s="30"/>
      <c r="H181" s="30"/>
      <c r="I181" s="30"/>
      <c r="J181" s="30"/>
      <c r="K181" s="30"/>
      <c r="L181" s="30"/>
      <c r="M181" s="30"/>
      <c r="N181" s="30"/>
      <c r="O181" s="30"/>
      <c r="P181" s="30"/>
      <c r="Q181" s="30"/>
    </row>
    <row r="182" spans="2:17" x14ac:dyDescent="0.2">
      <c r="B182" s="30"/>
      <c r="C182" s="30"/>
      <c r="D182" s="30"/>
      <c r="E182" s="30"/>
      <c r="F182" s="30"/>
      <c r="G182" s="30"/>
      <c r="H182" s="30"/>
      <c r="I182" s="30"/>
      <c r="J182" s="30"/>
      <c r="K182" s="30"/>
      <c r="L182" s="30"/>
      <c r="M182" s="30"/>
      <c r="N182" s="30"/>
      <c r="O182" s="30"/>
      <c r="P182" s="30"/>
      <c r="Q182" s="30"/>
    </row>
    <row r="183" spans="2:17" x14ac:dyDescent="0.2">
      <c r="B183" s="30"/>
      <c r="C183" s="30"/>
      <c r="D183" s="30"/>
      <c r="E183" s="30"/>
      <c r="F183" s="30"/>
      <c r="G183" s="30"/>
      <c r="H183" s="30"/>
      <c r="I183" s="30"/>
      <c r="J183" s="30"/>
      <c r="K183" s="30"/>
      <c r="L183" s="30"/>
      <c r="M183" s="30"/>
      <c r="N183" s="30"/>
      <c r="O183" s="30"/>
      <c r="P183" s="30"/>
      <c r="Q183" s="30"/>
    </row>
    <row r="184" spans="2:17" x14ac:dyDescent="0.2">
      <c r="B184" s="30"/>
      <c r="C184" s="30"/>
      <c r="D184" s="30"/>
      <c r="E184" s="30"/>
      <c r="F184" s="30"/>
      <c r="G184" s="30"/>
      <c r="H184" s="30"/>
      <c r="I184" s="30"/>
      <c r="J184" s="30"/>
      <c r="K184" s="30"/>
      <c r="L184" s="30"/>
      <c r="M184" s="30"/>
      <c r="N184" s="30"/>
      <c r="O184" s="30"/>
      <c r="P184" s="30"/>
      <c r="Q184" s="30"/>
    </row>
    <row r="185" spans="2:17" x14ac:dyDescent="0.2">
      <c r="B185" s="30"/>
      <c r="C185" s="30"/>
      <c r="D185" s="30"/>
      <c r="E185" s="30"/>
      <c r="F185" s="30"/>
      <c r="G185" s="30"/>
      <c r="H185" s="30"/>
      <c r="I185" s="30"/>
      <c r="J185" s="30"/>
      <c r="K185" s="30"/>
      <c r="L185" s="30"/>
      <c r="M185" s="30"/>
      <c r="N185" s="30"/>
      <c r="O185" s="30"/>
      <c r="P185" s="30"/>
      <c r="Q185" s="30"/>
    </row>
    <row r="186" spans="2:17" x14ac:dyDescent="0.2">
      <c r="B186" s="30"/>
      <c r="C186" s="30"/>
      <c r="D186" s="30"/>
      <c r="E186" s="30"/>
      <c r="F186" s="30"/>
      <c r="G186" s="30"/>
      <c r="H186" s="30"/>
      <c r="I186" s="30"/>
      <c r="J186" s="30"/>
      <c r="K186" s="30"/>
      <c r="L186" s="30"/>
      <c r="M186" s="30"/>
      <c r="N186" s="30"/>
      <c r="O186" s="30"/>
      <c r="P186" s="30"/>
      <c r="Q186" s="30"/>
    </row>
    <row r="187" spans="2:17" x14ac:dyDescent="0.2">
      <c r="B187" s="30"/>
      <c r="C187" s="30"/>
      <c r="D187" s="30"/>
      <c r="E187" s="30"/>
      <c r="F187" s="30"/>
      <c r="G187" s="30"/>
      <c r="H187" s="30"/>
      <c r="I187" s="30"/>
      <c r="J187" s="30"/>
      <c r="K187" s="30"/>
      <c r="L187" s="30"/>
      <c r="M187" s="30"/>
      <c r="N187" s="30"/>
      <c r="O187" s="30"/>
      <c r="P187" s="30"/>
      <c r="Q187" s="30"/>
    </row>
    <row r="188" spans="2:17" x14ac:dyDescent="0.2">
      <c r="B188" s="30"/>
      <c r="C188" s="30"/>
      <c r="D188" s="30"/>
      <c r="E188" s="30"/>
      <c r="F188" s="30"/>
      <c r="G188" s="30"/>
      <c r="H188" s="30"/>
      <c r="I188" s="30"/>
      <c r="J188" s="30"/>
      <c r="K188" s="30"/>
      <c r="L188" s="30"/>
      <c r="M188" s="30"/>
      <c r="N188" s="30"/>
      <c r="O188" s="30"/>
      <c r="P188" s="30"/>
      <c r="Q188" s="30"/>
    </row>
    <row r="189" spans="2:17" x14ac:dyDescent="0.2">
      <c r="B189" s="30"/>
      <c r="C189" s="30"/>
      <c r="D189" s="30"/>
      <c r="E189" s="30"/>
      <c r="F189" s="30"/>
      <c r="G189" s="30"/>
      <c r="H189" s="30"/>
      <c r="I189" s="30"/>
      <c r="J189" s="30"/>
      <c r="K189" s="30"/>
      <c r="L189" s="30"/>
      <c r="M189" s="30"/>
      <c r="N189" s="30"/>
      <c r="O189" s="30"/>
      <c r="P189" s="30"/>
      <c r="Q189" s="30"/>
    </row>
    <row r="190" spans="2:17" x14ac:dyDescent="0.2">
      <c r="B190" s="30"/>
      <c r="C190" s="30"/>
      <c r="D190" s="30"/>
      <c r="E190" s="30"/>
      <c r="F190" s="30"/>
      <c r="G190" s="30"/>
      <c r="H190" s="30"/>
      <c r="I190" s="30"/>
      <c r="J190" s="30"/>
      <c r="K190" s="30"/>
      <c r="L190" s="30"/>
      <c r="M190" s="30"/>
      <c r="N190" s="30"/>
      <c r="O190" s="30"/>
      <c r="P190" s="30"/>
      <c r="Q190" s="30"/>
    </row>
    <row r="191" spans="2:17" x14ac:dyDescent="0.2">
      <c r="B191" s="30"/>
      <c r="C191" s="30"/>
      <c r="D191" s="30"/>
      <c r="E191" s="30"/>
      <c r="F191" s="30"/>
      <c r="G191" s="30"/>
      <c r="H191" s="30"/>
      <c r="I191" s="30"/>
      <c r="J191" s="30"/>
      <c r="K191" s="30"/>
      <c r="L191" s="30"/>
      <c r="M191" s="30"/>
      <c r="N191" s="30"/>
      <c r="O191" s="30"/>
      <c r="P191" s="30"/>
      <c r="Q191" s="30"/>
    </row>
    <row r="192" spans="2:17" x14ac:dyDescent="0.2">
      <c r="B192" s="30"/>
      <c r="C192" s="30"/>
      <c r="D192" s="30"/>
      <c r="E192" s="30"/>
      <c r="F192" s="30"/>
      <c r="G192" s="30"/>
      <c r="H192" s="30"/>
      <c r="I192" s="30"/>
      <c r="J192" s="30"/>
      <c r="K192" s="30"/>
      <c r="L192" s="30"/>
      <c r="M192" s="30"/>
      <c r="N192" s="30"/>
      <c r="O192" s="30"/>
      <c r="P192" s="30"/>
      <c r="Q192" s="30"/>
    </row>
    <row r="193" spans="2:17" x14ac:dyDescent="0.2">
      <c r="B193" s="30"/>
      <c r="C193" s="30"/>
      <c r="D193" s="30"/>
      <c r="E193" s="30"/>
      <c r="F193" s="30"/>
      <c r="G193" s="30"/>
      <c r="H193" s="30"/>
      <c r="I193" s="30"/>
      <c r="J193" s="30"/>
      <c r="K193" s="30"/>
      <c r="L193" s="30"/>
      <c r="M193" s="30"/>
      <c r="N193" s="30"/>
      <c r="O193" s="30"/>
      <c r="P193" s="30"/>
      <c r="Q193" s="30"/>
    </row>
    <row r="194" spans="2:17" x14ac:dyDescent="0.2">
      <c r="B194" s="30"/>
      <c r="C194" s="30"/>
      <c r="D194" s="30"/>
      <c r="E194" s="30"/>
      <c r="F194" s="30"/>
      <c r="G194" s="30"/>
      <c r="H194" s="30"/>
      <c r="I194" s="30"/>
      <c r="J194" s="30"/>
      <c r="K194" s="30"/>
      <c r="L194" s="30"/>
      <c r="M194" s="30"/>
      <c r="N194" s="30"/>
      <c r="O194" s="30"/>
      <c r="P194" s="30"/>
      <c r="Q194" s="30"/>
    </row>
    <row r="195" spans="2:17" x14ac:dyDescent="0.2">
      <c r="B195" s="30"/>
      <c r="C195" s="30"/>
      <c r="D195" s="30"/>
      <c r="E195" s="30"/>
      <c r="F195" s="30"/>
      <c r="G195" s="30"/>
      <c r="H195" s="30"/>
      <c r="I195" s="30"/>
      <c r="J195" s="30"/>
      <c r="K195" s="30"/>
      <c r="L195" s="30"/>
      <c r="M195" s="30"/>
      <c r="N195" s="30"/>
      <c r="O195" s="30"/>
      <c r="P195" s="30"/>
      <c r="Q195" s="30"/>
    </row>
    <row r="196" spans="2:17" x14ac:dyDescent="0.2">
      <c r="B196" s="30"/>
      <c r="C196" s="30"/>
      <c r="D196" s="30"/>
      <c r="E196" s="30"/>
      <c r="F196" s="30"/>
      <c r="G196" s="30"/>
      <c r="H196" s="30"/>
      <c r="I196" s="30"/>
      <c r="J196" s="30"/>
      <c r="K196" s="30"/>
      <c r="L196" s="30"/>
      <c r="M196" s="30"/>
      <c r="N196" s="30"/>
      <c r="O196" s="30"/>
      <c r="P196" s="30"/>
      <c r="Q196" s="30"/>
    </row>
    <row r="197" spans="2:17" x14ac:dyDescent="0.2">
      <c r="B197" s="30"/>
      <c r="C197" s="30"/>
      <c r="D197" s="30"/>
      <c r="E197" s="30"/>
      <c r="F197" s="30"/>
      <c r="G197" s="30"/>
      <c r="H197" s="30"/>
      <c r="I197" s="30"/>
      <c r="J197" s="30"/>
      <c r="K197" s="30"/>
      <c r="L197" s="30"/>
      <c r="M197" s="30"/>
      <c r="N197" s="30"/>
      <c r="O197" s="30"/>
      <c r="P197" s="30"/>
      <c r="Q197" s="30"/>
    </row>
    <row r="198" spans="2:17" x14ac:dyDescent="0.2">
      <c r="B198" s="30"/>
      <c r="C198" s="30"/>
      <c r="D198" s="30"/>
      <c r="E198" s="30"/>
      <c r="F198" s="30"/>
      <c r="G198" s="30"/>
      <c r="H198" s="30"/>
      <c r="I198" s="30"/>
      <c r="J198" s="30"/>
      <c r="K198" s="30"/>
      <c r="L198" s="30"/>
      <c r="M198" s="30"/>
      <c r="N198" s="30"/>
      <c r="O198" s="30"/>
      <c r="P198" s="30"/>
      <c r="Q198" s="30"/>
    </row>
    <row r="199" spans="2:17" x14ac:dyDescent="0.2">
      <c r="B199" s="30"/>
      <c r="C199" s="30"/>
      <c r="D199" s="30"/>
      <c r="E199" s="30"/>
      <c r="F199" s="30"/>
      <c r="G199" s="30"/>
      <c r="H199" s="30"/>
      <c r="I199" s="30"/>
      <c r="J199" s="30"/>
      <c r="K199" s="30"/>
      <c r="L199" s="30"/>
      <c r="M199" s="30"/>
      <c r="N199" s="30"/>
      <c r="O199" s="30"/>
      <c r="P199" s="30"/>
      <c r="Q199" s="30"/>
    </row>
    <row r="200" spans="2:17" x14ac:dyDescent="0.2">
      <c r="B200" s="30"/>
      <c r="C200" s="30"/>
      <c r="D200" s="30"/>
      <c r="E200" s="30"/>
      <c r="F200" s="30"/>
      <c r="G200" s="30"/>
      <c r="H200" s="30"/>
      <c r="I200" s="30"/>
      <c r="J200" s="30"/>
      <c r="K200" s="30"/>
      <c r="L200" s="30"/>
      <c r="M200" s="30"/>
      <c r="N200" s="30"/>
      <c r="O200" s="30"/>
      <c r="P200" s="30"/>
      <c r="Q200" s="30"/>
    </row>
    <row r="201" spans="2:17" x14ac:dyDescent="0.2">
      <c r="B201" s="30"/>
      <c r="C201" s="30"/>
      <c r="D201" s="30"/>
      <c r="E201" s="30"/>
      <c r="F201" s="30"/>
      <c r="G201" s="30"/>
      <c r="H201" s="30"/>
      <c r="I201" s="30"/>
      <c r="J201" s="30"/>
      <c r="K201" s="30"/>
      <c r="L201" s="30"/>
      <c r="M201" s="30"/>
      <c r="N201" s="30"/>
      <c r="O201" s="30"/>
      <c r="P201" s="30"/>
      <c r="Q201" s="30"/>
    </row>
    <row r="202" spans="2:17" x14ac:dyDescent="0.2">
      <c r="B202" s="30"/>
      <c r="C202" s="30"/>
      <c r="D202" s="30"/>
      <c r="E202" s="30"/>
      <c r="F202" s="30"/>
      <c r="G202" s="30"/>
      <c r="H202" s="30"/>
      <c r="I202" s="30"/>
      <c r="J202" s="30"/>
      <c r="K202" s="30"/>
      <c r="L202" s="30"/>
      <c r="M202" s="30"/>
      <c r="N202" s="30"/>
      <c r="O202" s="30"/>
      <c r="P202" s="30"/>
      <c r="Q202" s="30"/>
    </row>
    <row r="203" spans="2:17" x14ac:dyDescent="0.2">
      <c r="B203" s="30"/>
      <c r="C203" s="30"/>
      <c r="D203" s="30"/>
      <c r="E203" s="30"/>
      <c r="F203" s="30"/>
      <c r="G203" s="30"/>
      <c r="H203" s="30"/>
      <c r="I203" s="30"/>
      <c r="J203" s="30"/>
      <c r="K203" s="30"/>
      <c r="L203" s="30"/>
      <c r="M203" s="30"/>
      <c r="N203" s="30"/>
      <c r="O203" s="30"/>
      <c r="P203" s="30"/>
      <c r="Q203" s="30"/>
    </row>
    <row r="204" spans="2:17" x14ac:dyDescent="0.2">
      <c r="B204" s="30"/>
      <c r="C204" s="30"/>
      <c r="D204" s="30"/>
      <c r="E204" s="30"/>
      <c r="F204" s="30"/>
      <c r="G204" s="30"/>
      <c r="H204" s="30"/>
      <c r="I204" s="30"/>
      <c r="J204" s="30"/>
      <c r="K204" s="30"/>
      <c r="L204" s="30"/>
      <c r="M204" s="30"/>
      <c r="N204" s="30"/>
      <c r="O204" s="30"/>
      <c r="P204" s="30"/>
      <c r="Q204" s="30"/>
    </row>
    <row r="205" spans="2:17" x14ac:dyDescent="0.2">
      <c r="B205" s="30"/>
      <c r="C205" s="30"/>
      <c r="D205" s="30"/>
      <c r="E205" s="30"/>
      <c r="F205" s="30"/>
      <c r="G205" s="30"/>
      <c r="H205" s="30"/>
      <c r="I205" s="30"/>
      <c r="J205" s="30"/>
      <c r="K205" s="30"/>
      <c r="L205" s="30"/>
      <c r="M205" s="30"/>
      <c r="N205" s="30"/>
      <c r="O205" s="30"/>
      <c r="P205" s="30"/>
      <c r="Q205" s="30"/>
    </row>
    <row r="206" spans="2:17" x14ac:dyDescent="0.2">
      <c r="B206" s="30"/>
      <c r="C206" s="30"/>
      <c r="D206" s="30"/>
      <c r="E206" s="30"/>
      <c r="F206" s="30"/>
      <c r="G206" s="30"/>
      <c r="H206" s="30"/>
      <c r="I206" s="30"/>
      <c r="J206" s="30"/>
      <c r="K206" s="30"/>
      <c r="L206" s="30"/>
      <c r="M206" s="30"/>
      <c r="N206" s="30"/>
      <c r="O206" s="30"/>
      <c r="P206" s="30"/>
      <c r="Q206" s="30"/>
    </row>
    <row r="207" spans="2:17" x14ac:dyDescent="0.2">
      <c r="B207" s="30"/>
      <c r="C207" s="30"/>
      <c r="D207" s="30"/>
      <c r="E207" s="30"/>
      <c r="F207" s="30"/>
      <c r="G207" s="30"/>
      <c r="H207" s="30"/>
      <c r="I207" s="30"/>
      <c r="J207" s="30"/>
      <c r="K207" s="30"/>
      <c r="L207" s="30"/>
      <c r="M207" s="30"/>
      <c r="N207" s="30"/>
      <c r="O207" s="30"/>
      <c r="P207" s="30"/>
      <c r="Q207" s="30"/>
    </row>
    <row r="208" spans="2:17" x14ac:dyDescent="0.2">
      <c r="B208" s="30"/>
      <c r="C208" s="30"/>
      <c r="D208" s="30"/>
      <c r="E208" s="30"/>
      <c r="F208" s="30"/>
      <c r="G208" s="30"/>
      <c r="H208" s="30"/>
      <c r="I208" s="30"/>
      <c r="J208" s="30"/>
      <c r="K208" s="30"/>
      <c r="L208" s="30"/>
      <c r="M208" s="30"/>
      <c r="N208" s="30"/>
      <c r="O208" s="30"/>
      <c r="P208" s="30"/>
      <c r="Q208" s="30"/>
    </row>
    <row r="209" spans="2:17" x14ac:dyDescent="0.2">
      <c r="B209" s="30"/>
      <c r="C209" s="30"/>
      <c r="D209" s="30"/>
      <c r="E209" s="30"/>
      <c r="F209" s="30"/>
      <c r="G209" s="30"/>
      <c r="H209" s="30"/>
      <c r="I209" s="30"/>
      <c r="J209" s="30"/>
      <c r="K209" s="30"/>
      <c r="L209" s="30"/>
      <c r="M209" s="30"/>
      <c r="N209" s="30"/>
      <c r="O209" s="30"/>
      <c r="P209" s="30"/>
      <c r="Q209" s="30"/>
    </row>
    <row r="210" spans="2:17" x14ac:dyDescent="0.2">
      <c r="B210" s="30"/>
      <c r="C210" s="30"/>
      <c r="D210" s="30"/>
      <c r="E210" s="30"/>
      <c r="F210" s="30"/>
      <c r="G210" s="30"/>
      <c r="H210" s="30"/>
      <c r="I210" s="30"/>
      <c r="J210" s="30"/>
      <c r="K210" s="30"/>
      <c r="L210" s="30"/>
      <c r="M210" s="30"/>
      <c r="N210" s="30"/>
      <c r="O210" s="30"/>
      <c r="P210" s="30"/>
      <c r="Q210" s="30"/>
    </row>
    <row r="211" spans="2:17" x14ac:dyDescent="0.2">
      <c r="B211" s="30"/>
      <c r="C211" s="30"/>
      <c r="D211" s="30"/>
      <c r="E211" s="30"/>
      <c r="F211" s="30"/>
      <c r="G211" s="30"/>
      <c r="H211" s="30"/>
      <c r="I211" s="30"/>
      <c r="J211" s="30"/>
      <c r="K211" s="30"/>
      <c r="L211" s="30"/>
      <c r="M211" s="30"/>
      <c r="N211" s="30"/>
      <c r="O211" s="30"/>
      <c r="P211" s="30"/>
      <c r="Q211" s="30"/>
    </row>
    <row r="212" spans="2:17" x14ac:dyDescent="0.2">
      <c r="B212" s="30"/>
      <c r="C212" s="30"/>
      <c r="D212" s="30"/>
      <c r="E212" s="30"/>
      <c r="F212" s="30"/>
      <c r="G212" s="30"/>
      <c r="H212" s="30"/>
      <c r="I212" s="30"/>
      <c r="J212" s="30"/>
      <c r="K212" s="30"/>
      <c r="L212" s="30"/>
      <c r="M212" s="30"/>
      <c r="N212" s="30"/>
      <c r="O212" s="30"/>
      <c r="P212" s="30"/>
      <c r="Q212" s="30"/>
    </row>
    <row r="213" spans="2:17" x14ac:dyDescent="0.2">
      <c r="B213" s="30"/>
      <c r="C213" s="30"/>
      <c r="D213" s="30"/>
      <c r="E213" s="30"/>
      <c r="F213" s="30"/>
      <c r="G213" s="30"/>
      <c r="H213" s="30"/>
      <c r="I213" s="30"/>
      <c r="J213" s="30"/>
      <c r="K213" s="30"/>
      <c r="L213" s="30"/>
      <c r="M213" s="30"/>
      <c r="N213" s="30"/>
      <c r="O213" s="30"/>
      <c r="P213" s="30"/>
      <c r="Q213" s="30"/>
    </row>
    <row r="214" spans="2:17" x14ac:dyDescent="0.2">
      <c r="B214" s="30"/>
      <c r="C214" s="30"/>
      <c r="D214" s="30"/>
      <c r="E214" s="30"/>
      <c r="F214" s="30"/>
      <c r="G214" s="30"/>
      <c r="H214" s="30"/>
      <c r="I214" s="30"/>
      <c r="J214" s="30"/>
      <c r="K214" s="30"/>
      <c r="L214" s="30"/>
      <c r="M214" s="30"/>
      <c r="N214" s="30"/>
      <c r="O214" s="30"/>
      <c r="P214" s="30"/>
      <c r="Q214" s="30"/>
    </row>
    <row r="215" spans="2:17" x14ac:dyDescent="0.2">
      <c r="B215" s="30"/>
      <c r="C215" s="30"/>
      <c r="D215" s="30"/>
      <c r="E215" s="30"/>
      <c r="F215" s="30"/>
      <c r="G215" s="30"/>
      <c r="H215" s="30"/>
      <c r="I215" s="30"/>
      <c r="J215" s="30"/>
      <c r="K215" s="30"/>
      <c r="L215" s="30"/>
      <c r="M215" s="30"/>
      <c r="N215" s="30"/>
      <c r="O215" s="30"/>
      <c r="P215" s="30"/>
      <c r="Q215" s="30"/>
    </row>
    <row r="216" spans="2:17" x14ac:dyDescent="0.2">
      <c r="B216" s="30"/>
      <c r="C216" s="30"/>
      <c r="D216" s="30"/>
      <c r="E216" s="30"/>
      <c r="F216" s="30"/>
      <c r="G216" s="30"/>
      <c r="H216" s="30"/>
      <c r="I216" s="30"/>
      <c r="J216" s="30"/>
      <c r="K216" s="30"/>
      <c r="L216" s="30"/>
      <c r="M216" s="30"/>
      <c r="N216" s="30"/>
      <c r="O216" s="30"/>
      <c r="P216" s="30"/>
      <c r="Q216" s="30"/>
    </row>
    <row r="217" spans="2:17" x14ac:dyDescent="0.2">
      <c r="B217" s="30"/>
      <c r="C217" s="30"/>
      <c r="D217" s="30"/>
      <c r="E217" s="30"/>
      <c r="F217" s="30"/>
      <c r="G217" s="30"/>
      <c r="H217" s="30"/>
      <c r="I217" s="30"/>
      <c r="J217" s="30"/>
      <c r="K217" s="30"/>
      <c r="L217" s="30"/>
      <c r="M217" s="30"/>
      <c r="N217" s="30"/>
      <c r="O217" s="30"/>
      <c r="P217" s="30"/>
      <c r="Q217" s="30"/>
    </row>
    <row r="218" spans="2:17" x14ac:dyDescent="0.2">
      <c r="B218" s="30"/>
      <c r="C218" s="30"/>
      <c r="D218" s="30"/>
      <c r="E218" s="30"/>
      <c r="F218" s="30"/>
      <c r="G218" s="30"/>
      <c r="H218" s="30"/>
      <c r="I218" s="30"/>
      <c r="J218" s="30"/>
      <c r="K218" s="30"/>
      <c r="L218" s="30"/>
      <c r="M218" s="30"/>
      <c r="N218" s="30"/>
      <c r="O218" s="30"/>
      <c r="P218" s="30"/>
      <c r="Q218" s="30"/>
    </row>
    <row r="219" spans="2:17" x14ac:dyDescent="0.2">
      <c r="B219" s="30"/>
      <c r="C219" s="30"/>
      <c r="D219" s="30"/>
      <c r="E219" s="30"/>
      <c r="F219" s="30"/>
      <c r="G219" s="30"/>
      <c r="H219" s="30"/>
      <c r="I219" s="30"/>
      <c r="J219" s="30"/>
      <c r="K219" s="30"/>
      <c r="L219" s="30"/>
      <c r="M219" s="30"/>
      <c r="N219" s="30"/>
      <c r="O219" s="30"/>
      <c r="P219" s="30"/>
      <c r="Q219" s="30"/>
    </row>
    <row r="220" spans="2:17" x14ac:dyDescent="0.2">
      <c r="B220" s="30"/>
      <c r="C220" s="30"/>
      <c r="D220" s="30"/>
      <c r="E220" s="30"/>
      <c r="F220" s="30"/>
      <c r="G220" s="30"/>
      <c r="H220" s="30"/>
      <c r="I220" s="30"/>
      <c r="J220" s="30"/>
      <c r="K220" s="30"/>
      <c r="L220" s="30"/>
      <c r="M220" s="30"/>
      <c r="N220" s="30"/>
      <c r="O220" s="30"/>
      <c r="P220" s="30"/>
      <c r="Q220" s="30"/>
    </row>
    <row r="221" spans="2:17" x14ac:dyDescent="0.2">
      <c r="B221" s="30"/>
      <c r="C221" s="30"/>
      <c r="D221" s="30"/>
      <c r="E221" s="30"/>
      <c r="F221" s="30"/>
      <c r="G221" s="30"/>
      <c r="H221" s="30"/>
      <c r="I221" s="30"/>
      <c r="J221" s="30"/>
      <c r="K221" s="30"/>
      <c r="L221" s="30"/>
      <c r="M221" s="30"/>
      <c r="N221" s="30"/>
      <c r="O221" s="30"/>
      <c r="P221" s="30"/>
      <c r="Q221" s="30"/>
    </row>
    <row r="222" spans="2:17" x14ac:dyDescent="0.2">
      <c r="B222" s="30"/>
      <c r="C222" s="30"/>
      <c r="D222" s="30"/>
      <c r="E222" s="30"/>
      <c r="F222" s="30"/>
      <c r="G222" s="30"/>
      <c r="H222" s="30"/>
      <c r="I222" s="30"/>
      <c r="J222" s="30"/>
      <c r="K222" s="30"/>
      <c r="L222" s="30"/>
      <c r="M222" s="30"/>
      <c r="N222" s="30"/>
      <c r="O222" s="30"/>
      <c r="P222" s="30"/>
      <c r="Q222" s="30"/>
    </row>
    <row r="223" spans="2:17" x14ac:dyDescent="0.2">
      <c r="B223" s="30"/>
      <c r="C223" s="30"/>
      <c r="D223" s="30"/>
      <c r="E223" s="30"/>
      <c r="F223" s="30"/>
      <c r="G223" s="30"/>
      <c r="H223" s="30"/>
      <c r="I223" s="30"/>
      <c r="J223" s="30"/>
      <c r="K223" s="30"/>
      <c r="L223" s="30"/>
      <c r="M223" s="30"/>
      <c r="N223" s="30"/>
      <c r="O223" s="30"/>
      <c r="P223" s="30"/>
      <c r="Q223" s="30"/>
    </row>
    <row r="224" spans="2:17" x14ac:dyDescent="0.2">
      <c r="B224" s="30"/>
      <c r="C224" s="30"/>
      <c r="D224" s="30"/>
      <c r="E224" s="30"/>
      <c r="F224" s="30"/>
      <c r="G224" s="30"/>
      <c r="H224" s="30"/>
      <c r="I224" s="30"/>
      <c r="J224" s="30"/>
      <c r="K224" s="30"/>
      <c r="L224" s="30"/>
      <c r="M224" s="30"/>
      <c r="N224" s="30"/>
      <c r="O224" s="30"/>
      <c r="P224" s="30"/>
      <c r="Q224" s="30"/>
    </row>
    <row r="225" spans="2:17" x14ac:dyDescent="0.2">
      <c r="B225" s="30"/>
      <c r="C225" s="30"/>
      <c r="D225" s="30"/>
      <c r="E225" s="30"/>
      <c r="F225" s="30"/>
      <c r="G225" s="30"/>
      <c r="H225" s="30"/>
      <c r="I225" s="30"/>
      <c r="J225" s="30"/>
      <c r="K225" s="30"/>
      <c r="L225" s="30"/>
      <c r="M225" s="30"/>
      <c r="N225" s="30"/>
      <c r="O225" s="30"/>
      <c r="P225" s="30"/>
      <c r="Q225" s="30"/>
    </row>
    <row r="226" spans="2:17" x14ac:dyDescent="0.2">
      <c r="B226" s="30"/>
      <c r="C226" s="30"/>
      <c r="D226" s="30"/>
      <c r="E226" s="30"/>
      <c r="F226" s="30"/>
      <c r="G226" s="30"/>
      <c r="H226" s="30"/>
      <c r="I226" s="30"/>
      <c r="J226" s="30"/>
      <c r="K226" s="30"/>
      <c r="L226" s="30"/>
      <c r="M226" s="30"/>
      <c r="N226" s="30"/>
      <c r="O226" s="30"/>
      <c r="P226" s="30"/>
      <c r="Q226" s="30"/>
    </row>
    <row r="227" spans="2:17" x14ac:dyDescent="0.2">
      <c r="B227" s="30"/>
      <c r="C227" s="30"/>
      <c r="D227" s="30"/>
      <c r="E227" s="30"/>
      <c r="F227" s="30"/>
      <c r="G227" s="30"/>
      <c r="H227" s="30"/>
      <c r="I227" s="30"/>
      <c r="J227" s="30"/>
      <c r="K227" s="30"/>
      <c r="L227" s="30"/>
      <c r="M227" s="30"/>
      <c r="N227" s="30"/>
      <c r="O227" s="30"/>
      <c r="P227" s="30"/>
      <c r="Q227" s="30"/>
    </row>
    <row r="228" spans="2:17" x14ac:dyDescent="0.2">
      <c r="B228" s="30"/>
      <c r="C228" s="30"/>
      <c r="D228" s="30"/>
      <c r="E228" s="30"/>
      <c r="F228" s="30"/>
      <c r="G228" s="30"/>
      <c r="H228" s="30"/>
      <c r="I228" s="30"/>
      <c r="J228" s="30"/>
      <c r="K228" s="30"/>
      <c r="L228" s="30"/>
      <c r="M228" s="30"/>
      <c r="N228" s="30"/>
      <c r="O228" s="30"/>
      <c r="P228" s="30"/>
      <c r="Q228" s="30"/>
    </row>
    <row r="229" spans="2:17" x14ac:dyDescent="0.2">
      <c r="B229" s="30"/>
      <c r="C229" s="30"/>
      <c r="D229" s="30"/>
      <c r="E229" s="30"/>
      <c r="F229" s="30"/>
      <c r="G229" s="30"/>
      <c r="H229" s="30"/>
      <c r="I229" s="30"/>
      <c r="J229" s="30"/>
      <c r="K229" s="30"/>
      <c r="L229" s="30"/>
      <c r="M229" s="30"/>
      <c r="N229" s="30"/>
      <c r="O229" s="30"/>
      <c r="P229" s="30"/>
      <c r="Q229" s="30"/>
    </row>
    <row r="230" spans="2:17" x14ac:dyDescent="0.2">
      <c r="B230" s="30"/>
      <c r="C230" s="30"/>
      <c r="D230" s="30"/>
      <c r="E230" s="30"/>
      <c r="F230" s="30"/>
      <c r="G230" s="30"/>
      <c r="H230" s="30"/>
      <c r="I230" s="30"/>
      <c r="J230" s="30"/>
      <c r="K230" s="30"/>
      <c r="L230" s="30"/>
      <c r="M230" s="30"/>
      <c r="N230" s="30"/>
      <c r="O230" s="30"/>
      <c r="P230" s="30"/>
      <c r="Q230" s="30"/>
    </row>
    <row r="231" spans="2:17" x14ac:dyDescent="0.2">
      <c r="B231" s="30"/>
      <c r="C231" s="30"/>
      <c r="D231" s="30"/>
      <c r="E231" s="30"/>
      <c r="F231" s="30"/>
      <c r="G231" s="30"/>
      <c r="H231" s="30"/>
      <c r="I231" s="30"/>
      <c r="J231" s="30"/>
      <c r="K231" s="30"/>
      <c r="L231" s="30"/>
      <c r="M231" s="30"/>
      <c r="N231" s="30"/>
      <c r="O231" s="30"/>
      <c r="P231" s="30"/>
      <c r="Q231" s="30"/>
    </row>
    <row r="232" spans="2:17" x14ac:dyDescent="0.2">
      <c r="B232" s="30"/>
      <c r="C232" s="30"/>
      <c r="D232" s="30"/>
      <c r="E232" s="30"/>
      <c r="F232" s="30"/>
      <c r="G232" s="30"/>
      <c r="H232" s="30"/>
      <c r="I232" s="30"/>
      <c r="J232" s="30"/>
      <c r="K232" s="30"/>
      <c r="L232" s="30"/>
      <c r="M232" s="30"/>
      <c r="N232" s="30"/>
      <c r="O232" s="30"/>
      <c r="P232" s="30"/>
      <c r="Q232" s="30"/>
    </row>
    <row r="233" spans="2:17" x14ac:dyDescent="0.2">
      <c r="B233" s="30"/>
      <c r="C233" s="30"/>
      <c r="D233" s="30"/>
      <c r="E233" s="30"/>
      <c r="F233" s="30"/>
      <c r="G233" s="30"/>
      <c r="H233" s="30"/>
      <c r="I233" s="30"/>
      <c r="J233" s="30"/>
      <c r="K233" s="30"/>
      <c r="L233" s="30"/>
      <c r="M233" s="30"/>
      <c r="N233" s="30"/>
      <c r="O233" s="30"/>
      <c r="P233" s="30"/>
      <c r="Q233" s="30"/>
    </row>
    <row r="234" spans="2:17" x14ac:dyDescent="0.2">
      <c r="B234" s="30"/>
      <c r="C234" s="30"/>
      <c r="D234" s="30"/>
      <c r="E234" s="30"/>
      <c r="F234" s="30"/>
      <c r="G234" s="30"/>
      <c r="H234" s="30"/>
      <c r="I234" s="30"/>
      <c r="J234" s="30"/>
      <c r="K234" s="30"/>
      <c r="L234" s="30"/>
      <c r="M234" s="30"/>
      <c r="N234" s="30"/>
      <c r="O234" s="30"/>
      <c r="P234" s="30"/>
      <c r="Q234" s="30"/>
    </row>
    <row r="235" spans="2:17" x14ac:dyDescent="0.2">
      <c r="B235" s="30"/>
      <c r="C235" s="30"/>
      <c r="D235" s="30"/>
      <c r="E235" s="30"/>
      <c r="F235" s="30"/>
      <c r="G235" s="30"/>
      <c r="H235" s="30"/>
      <c r="I235" s="30"/>
      <c r="J235" s="30"/>
      <c r="K235" s="30"/>
      <c r="L235" s="30"/>
      <c r="M235" s="30"/>
      <c r="N235" s="30"/>
      <c r="O235" s="30"/>
      <c r="P235" s="30"/>
      <c r="Q235" s="30"/>
    </row>
    <row r="236" spans="2:17" x14ac:dyDescent="0.2">
      <c r="B236" s="30"/>
      <c r="C236" s="30"/>
      <c r="D236" s="30"/>
      <c r="E236" s="30"/>
      <c r="F236" s="30"/>
      <c r="G236" s="30"/>
      <c r="H236" s="30"/>
      <c r="I236" s="30"/>
      <c r="J236" s="30"/>
      <c r="K236" s="30"/>
      <c r="L236" s="30"/>
      <c r="M236" s="30"/>
      <c r="N236" s="30"/>
      <c r="O236" s="30"/>
      <c r="P236" s="30"/>
      <c r="Q236" s="30"/>
    </row>
    <row r="237" spans="2:17" x14ac:dyDescent="0.2">
      <c r="B237" s="30"/>
      <c r="C237" s="30"/>
      <c r="D237" s="30"/>
      <c r="E237" s="30"/>
      <c r="F237" s="30"/>
      <c r="G237" s="30"/>
      <c r="H237" s="30"/>
      <c r="I237" s="30"/>
      <c r="J237" s="30"/>
      <c r="K237" s="30"/>
      <c r="L237" s="30"/>
      <c r="M237" s="30"/>
      <c r="N237" s="30"/>
      <c r="O237" s="30"/>
      <c r="P237" s="30"/>
      <c r="Q237" s="30"/>
    </row>
    <row r="238" spans="2:17" x14ac:dyDescent="0.2">
      <c r="B238" s="30"/>
      <c r="C238" s="30"/>
      <c r="D238" s="30"/>
      <c r="E238" s="30"/>
      <c r="F238" s="30"/>
      <c r="G238" s="30"/>
      <c r="H238" s="30"/>
      <c r="I238" s="30"/>
      <c r="J238" s="30"/>
      <c r="K238" s="30"/>
      <c r="L238" s="30"/>
      <c r="M238" s="30"/>
      <c r="N238" s="30"/>
      <c r="O238" s="30"/>
      <c r="P238" s="30"/>
      <c r="Q238" s="30"/>
    </row>
    <row r="239" spans="2:17" x14ac:dyDescent="0.2">
      <c r="B239" s="30"/>
      <c r="C239" s="30"/>
      <c r="D239" s="30"/>
      <c r="E239" s="30"/>
      <c r="F239" s="30"/>
      <c r="G239" s="30"/>
      <c r="H239" s="30"/>
      <c r="I239" s="30"/>
      <c r="J239" s="30"/>
      <c r="K239" s="30"/>
      <c r="L239" s="30"/>
      <c r="M239" s="30"/>
      <c r="N239" s="30"/>
      <c r="O239" s="30"/>
      <c r="P239" s="30"/>
      <c r="Q239" s="30"/>
    </row>
    <row r="240" spans="2:17" x14ac:dyDescent="0.2">
      <c r="B240" s="30"/>
      <c r="C240" s="30"/>
      <c r="D240" s="30"/>
      <c r="E240" s="30"/>
      <c r="F240" s="30"/>
      <c r="G240" s="30"/>
      <c r="H240" s="30"/>
      <c r="I240" s="30"/>
      <c r="J240" s="30"/>
      <c r="K240" s="30"/>
      <c r="L240" s="30"/>
      <c r="M240" s="30"/>
      <c r="N240" s="30"/>
      <c r="O240" s="30"/>
      <c r="P240" s="30"/>
      <c r="Q240" s="30"/>
    </row>
    <row r="241" spans="2:17" x14ac:dyDescent="0.2">
      <c r="B241" s="30"/>
      <c r="C241" s="30"/>
      <c r="D241" s="30"/>
      <c r="E241" s="30"/>
      <c r="F241" s="30"/>
      <c r="G241" s="30"/>
      <c r="H241" s="30"/>
      <c r="I241" s="30"/>
      <c r="J241" s="30"/>
      <c r="K241" s="30"/>
      <c r="L241" s="30"/>
      <c r="M241" s="30"/>
      <c r="N241" s="30"/>
      <c r="O241" s="30"/>
      <c r="P241" s="30"/>
      <c r="Q241" s="30"/>
    </row>
    <row r="242" spans="2:17" x14ac:dyDescent="0.2">
      <c r="B242" s="30"/>
      <c r="C242" s="30"/>
      <c r="D242" s="30"/>
      <c r="E242" s="30"/>
      <c r="F242" s="30"/>
      <c r="G242" s="30"/>
      <c r="H242" s="30"/>
      <c r="I242" s="30"/>
      <c r="J242" s="30"/>
      <c r="K242" s="30"/>
      <c r="L242" s="30"/>
      <c r="M242" s="30"/>
      <c r="N242" s="30"/>
      <c r="O242" s="30"/>
      <c r="P242" s="30"/>
      <c r="Q242" s="30"/>
    </row>
    <row r="243" spans="2:17" x14ac:dyDescent="0.2">
      <c r="B243" s="30"/>
      <c r="C243" s="30"/>
      <c r="D243" s="30"/>
      <c r="E243" s="30"/>
      <c r="F243" s="30"/>
      <c r="G243" s="30"/>
      <c r="H243" s="30"/>
      <c r="I243" s="30"/>
      <c r="J243" s="30"/>
      <c r="K243" s="30"/>
      <c r="L243" s="30"/>
      <c r="M243" s="30"/>
      <c r="N243" s="30"/>
      <c r="O243" s="30"/>
      <c r="P243" s="30"/>
      <c r="Q243" s="30"/>
    </row>
    <row r="244" spans="2:17" x14ac:dyDescent="0.2">
      <c r="B244" s="30"/>
      <c r="C244" s="30"/>
      <c r="D244" s="30"/>
      <c r="E244" s="30"/>
      <c r="F244" s="30"/>
      <c r="G244" s="30"/>
      <c r="H244" s="30"/>
      <c r="I244" s="30"/>
      <c r="J244" s="30"/>
      <c r="K244" s="30"/>
      <c r="L244" s="30"/>
      <c r="M244" s="30"/>
      <c r="N244" s="30"/>
      <c r="O244" s="30"/>
      <c r="P244" s="30"/>
      <c r="Q244" s="30"/>
    </row>
    <row r="245" spans="2:17" x14ac:dyDescent="0.2">
      <c r="B245" s="30"/>
      <c r="C245" s="30"/>
      <c r="D245" s="30"/>
      <c r="E245" s="30"/>
      <c r="F245" s="30"/>
      <c r="G245" s="30"/>
      <c r="H245" s="30"/>
      <c r="I245" s="30"/>
      <c r="J245" s="30"/>
      <c r="K245" s="30"/>
      <c r="L245" s="30"/>
      <c r="M245" s="30"/>
      <c r="N245" s="30"/>
      <c r="O245" s="30"/>
      <c r="P245" s="30"/>
      <c r="Q245" s="30"/>
    </row>
    <row r="246" spans="2:17" x14ac:dyDescent="0.2">
      <c r="B246" s="30"/>
      <c r="C246" s="30"/>
      <c r="D246" s="30"/>
      <c r="E246" s="30"/>
      <c r="F246" s="30"/>
      <c r="G246" s="30"/>
      <c r="H246" s="30"/>
      <c r="I246" s="30"/>
      <c r="J246" s="30"/>
      <c r="K246" s="30"/>
      <c r="L246" s="30"/>
      <c r="M246" s="30"/>
      <c r="N246" s="30"/>
      <c r="O246" s="30"/>
      <c r="P246" s="30"/>
      <c r="Q246" s="30"/>
    </row>
    <row r="247" spans="2:17" x14ac:dyDescent="0.2">
      <c r="B247" s="30"/>
      <c r="C247" s="30"/>
      <c r="D247" s="30"/>
      <c r="E247" s="30"/>
      <c r="F247" s="30"/>
      <c r="G247" s="30"/>
      <c r="H247" s="30"/>
      <c r="I247" s="30"/>
      <c r="J247" s="30"/>
      <c r="K247" s="30"/>
      <c r="L247" s="30"/>
      <c r="M247" s="30"/>
      <c r="N247" s="30"/>
      <c r="O247" s="30"/>
      <c r="P247" s="30"/>
      <c r="Q247" s="30"/>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Лист32">
    <tabColor indexed="48"/>
    <outlinePr applyStyles="1" summaryBelow="0"/>
    <pageSetUpPr fitToPage="1"/>
  </sheetPr>
  <dimension ref="A2:S248"/>
  <sheetViews>
    <sheetView workbookViewId="0">
      <selection activeCell="A11" sqref="A11"/>
    </sheetView>
  </sheetViews>
  <sheetFormatPr defaultColWidth="9.140625" defaultRowHeight="12.75" outlineLevelRow="2" x14ac:dyDescent="0.2"/>
  <cols>
    <col min="1" max="1" width="75.5703125" style="26" bestFit="1" customWidth="1"/>
    <col min="2" max="2" width="18" style="26" customWidth="1"/>
    <col min="3" max="3" width="19.85546875" style="26" customWidth="1"/>
    <col min="4" max="4" width="11.42578125" style="26" bestFit="1" customWidth="1"/>
    <col min="5" max="5" width="9.140625" style="26" customWidth="1"/>
    <col min="6" max="16384" width="9.140625" style="26"/>
  </cols>
  <sheetData>
    <row r="2" spans="1:19" ht="39" customHeight="1" x14ac:dyDescent="0.3">
      <c r="A2" s="4" t="str">
        <f>DEBT_AS_OF_DATE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BY_INTEREST_RATE</f>
        <v>(by types of interest rates)</v>
      </c>
      <c r="B3" s="1"/>
      <c r="C3" s="1"/>
      <c r="D3" s="1"/>
    </row>
    <row r="4" spans="1:19" x14ac:dyDescent="0.2">
      <c r="B4" s="30"/>
      <c r="C4" s="30"/>
      <c r="D4" s="30"/>
      <c r="E4" s="30"/>
      <c r="F4" s="30"/>
      <c r="G4" s="30"/>
      <c r="H4" s="30"/>
      <c r="I4" s="30"/>
      <c r="J4" s="30"/>
      <c r="K4" s="30"/>
      <c r="L4" s="30"/>
      <c r="M4" s="30"/>
      <c r="N4" s="30"/>
      <c r="O4" s="30"/>
      <c r="P4" s="30"/>
      <c r="Q4" s="30"/>
    </row>
    <row r="5" spans="1:19" s="31" customFormat="1" x14ac:dyDescent="0.2">
      <c r="D5" s="31" t="str">
        <f>VALVAL</f>
        <v>bn units</v>
      </c>
    </row>
    <row r="6" spans="1:19" s="18" customFormat="1" x14ac:dyDescent="0.2">
      <c r="A6" s="64"/>
      <c r="B6" s="147" t="str">
        <f>USD</f>
        <v>USD</v>
      </c>
      <c r="C6" s="147" t="str">
        <f>UAH</f>
        <v>UAH</v>
      </c>
      <c r="D6" s="61" t="s">
        <v>0</v>
      </c>
    </row>
    <row r="7" spans="1:19" s="134" customFormat="1" ht="15.75" x14ac:dyDescent="0.2">
      <c r="A7" s="146" t="str">
        <f>DEBT_TOTAL</f>
        <v>The total amount of state and state-guaranteed debt</v>
      </c>
      <c r="B7" s="123">
        <f>SUM(B$8+ B$9)</f>
        <v>180.96504082337</v>
      </c>
      <c r="C7" s="123">
        <f>SUM(C$8+ C$9)</f>
        <v>7515.2066978449202</v>
      </c>
      <c r="D7" s="124">
        <f>SUM(D$8+ D$9)</f>
        <v>1</v>
      </c>
    </row>
    <row r="8" spans="1:19" s="42" customFormat="1" ht="14.25" x14ac:dyDescent="0.2">
      <c r="A8" s="68" t="str">
        <f>SRATE_M!A7</f>
        <v>Debt on which interest is paid at fixed interest rates</v>
      </c>
      <c r="B8" s="69">
        <f>SRATE_M!B7</f>
        <v>122.94940746426001</v>
      </c>
      <c r="C8" s="69">
        <f>SRATE_M!C7</f>
        <v>5105.9044678903401</v>
      </c>
      <c r="D8" s="70">
        <f>SRATE_M!D7</f>
        <v>0.67940999999999996</v>
      </c>
    </row>
    <row r="9" spans="1:19" s="42" customFormat="1" ht="14.25" x14ac:dyDescent="0.2">
      <c r="A9" s="68" t="str">
        <f>SRATE_M!A8</f>
        <v>Debt on which interest is paid at floating interest rates</v>
      </c>
      <c r="B9" s="69">
        <f>SRATE_M!B8</f>
        <v>58.015633359109998</v>
      </c>
      <c r="C9" s="69">
        <f>SRATE_M!C8</f>
        <v>2409.3022299545801</v>
      </c>
      <c r="D9" s="70">
        <f>SRATE_M!D8</f>
        <v>0.32058999999999999</v>
      </c>
    </row>
    <row r="10" spans="1:19" x14ac:dyDescent="0.2">
      <c r="B10" s="30"/>
      <c r="C10" s="30"/>
      <c r="D10" s="30"/>
      <c r="E10" s="30"/>
      <c r="F10" s="30"/>
      <c r="G10" s="30"/>
      <c r="H10" s="30"/>
      <c r="I10" s="30"/>
      <c r="J10" s="30"/>
      <c r="K10" s="30"/>
      <c r="L10" s="30"/>
      <c r="M10" s="30"/>
      <c r="N10" s="30"/>
      <c r="O10" s="30"/>
      <c r="P10" s="30"/>
      <c r="Q10" s="30"/>
    </row>
    <row r="11" spans="1:19" x14ac:dyDescent="0.2">
      <c r="A11" s="44" t="str">
        <f>INCLUDING</f>
        <v>Including:</v>
      </c>
      <c r="B11" s="30"/>
      <c r="C11" s="30"/>
      <c r="D11" s="30"/>
      <c r="E11" s="30"/>
      <c r="F11" s="30"/>
      <c r="G11" s="30"/>
      <c r="H11" s="30"/>
      <c r="I11" s="30"/>
      <c r="J11" s="30"/>
      <c r="K11" s="30"/>
      <c r="L11" s="30"/>
      <c r="M11" s="30"/>
      <c r="N11" s="30"/>
      <c r="O11" s="30"/>
      <c r="P11" s="30"/>
      <c r="Q11" s="30"/>
    </row>
    <row r="12" spans="1:19" x14ac:dyDescent="0.2">
      <c r="B12" s="30"/>
      <c r="C12" s="30"/>
      <c r="D12" s="31" t="str">
        <f>VALVAL</f>
        <v>bn units</v>
      </c>
      <c r="E12" s="30"/>
      <c r="F12" s="30"/>
      <c r="G12" s="30"/>
      <c r="H12" s="30"/>
      <c r="I12" s="30"/>
      <c r="J12" s="30"/>
      <c r="K12" s="30"/>
      <c r="L12" s="30"/>
      <c r="M12" s="30"/>
      <c r="N12" s="30"/>
      <c r="O12" s="30"/>
      <c r="P12" s="30"/>
      <c r="Q12" s="30"/>
    </row>
    <row r="13" spans="1:19" s="38" customFormat="1" x14ac:dyDescent="0.2">
      <c r="A13" s="16"/>
      <c r="B13" s="147" t="str">
        <f>USD</f>
        <v>USD</v>
      </c>
      <c r="C13" s="147" t="str">
        <f>UAH</f>
        <v>UAH</v>
      </c>
      <c r="D13" s="61" t="s">
        <v>0</v>
      </c>
      <c r="E13" s="18"/>
      <c r="F13" s="18"/>
      <c r="G13" s="18"/>
      <c r="H13" s="18"/>
      <c r="I13" s="18"/>
      <c r="J13" s="18"/>
      <c r="K13" s="18"/>
      <c r="L13" s="18"/>
      <c r="M13" s="18"/>
      <c r="N13" s="18"/>
      <c r="O13" s="18"/>
      <c r="P13" s="18"/>
      <c r="Q13" s="18"/>
      <c r="R13" s="18"/>
      <c r="S13" s="18"/>
    </row>
    <row r="14" spans="1:19" s="138" customFormat="1" ht="15" x14ac:dyDescent="0.25">
      <c r="A14" s="155" t="str">
        <f>DEBT_TOTAL</f>
        <v>The total amount of state and state-guaranteed debt</v>
      </c>
      <c r="B14" s="135">
        <f>B$15+B$18</f>
        <v>180.96504082337</v>
      </c>
      <c r="C14" s="135">
        <f>C$15+C$18</f>
        <v>7515.2066978449202</v>
      </c>
      <c r="D14" s="136">
        <f>D$15+D$18</f>
        <v>1</v>
      </c>
      <c r="E14" s="137"/>
      <c r="F14" s="137"/>
      <c r="G14" s="137"/>
      <c r="H14" s="137"/>
      <c r="I14" s="137"/>
      <c r="J14" s="137"/>
      <c r="K14" s="137"/>
      <c r="L14" s="137"/>
      <c r="M14" s="137"/>
      <c r="N14" s="137"/>
      <c r="O14" s="137"/>
      <c r="P14" s="137"/>
      <c r="Q14" s="137"/>
    </row>
    <row r="15" spans="1:19" s="66" customFormat="1" ht="15" outlineLevel="1" x14ac:dyDescent="0.25">
      <c r="A15" s="243" t="s">
        <v>1</v>
      </c>
      <c r="B15" s="244">
        <f>SUM(B$16:B$17)</f>
        <v>174.31801932958001</v>
      </c>
      <c r="C15" s="244">
        <f>SUM(C$16:C$17)</f>
        <v>7239.1658657411099</v>
      </c>
      <c r="D15" s="245">
        <f>SUM(D$16:D$17)</f>
        <v>0.96326900000000004</v>
      </c>
      <c r="E15" s="65"/>
      <c r="F15" s="65"/>
      <c r="G15" s="65"/>
      <c r="H15" s="65"/>
      <c r="I15" s="65"/>
      <c r="J15" s="65"/>
      <c r="K15" s="65"/>
      <c r="L15" s="65"/>
      <c r="M15" s="65"/>
      <c r="N15" s="65"/>
      <c r="O15" s="65"/>
      <c r="P15" s="65"/>
      <c r="Q15" s="65"/>
    </row>
    <row r="16" spans="1:19" s="44" customFormat="1" outlineLevel="2" x14ac:dyDescent="0.2">
      <c r="A16" s="246" t="s">
        <v>176</v>
      </c>
      <c r="B16" s="165">
        <v>120.58426926424001</v>
      </c>
      <c r="C16" s="165">
        <v>5007.6838261523098</v>
      </c>
      <c r="D16" s="168">
        <v>0.66634000000000004</v>
      </c>
      <c r="E16" s="43"/>
      <c r="F16" s="43"/>
      <c r="G16" s="43"/>
      <c r="H16" s="43"/>
      <c r="I16" s="43"/>
      <c r="J16" s="43"/>
      <c r="K16" s="43"/>
      <c r="L16" s="43"/>
      <c r="M16" s="43"/>
      <c r="N16" s="43"/>
      <c r="O16" s="43"/>
      <c r="P16" s="43"/>
      <c r="Q16" s="43"/>
    </row>
    <row r="17" spans="1:17" s="44" customFormat="1" outlineLevel="2" x14ac:dyDescent="0.2">
      <c r="A17" s="246" t="s">
        <v>177</v>
      </c>
      <c r="B17" s="165">
        <v>53.733750065339997</v>
      </c>
      <c r="C17" s="165">
        <v>2231.4820395888</v>
      </c>
      <c r="D17" s="168">
        <v>0.296929</v>
      </c>
      <c r="E17" s="43"/>
      <c r="F17" s="43"/>
      <c r="G17" s="43"/>
      <c r="H17" s="43"/>
      <c r="I17" s="43"/>
      <c r="J17" s="43"/>
      <c r="K17" s="43"/>
      <c r="L17" s="43"/>
      <c r="M17" s="43"/>
      <c r="N17" s="43"/>
      <c r="O17" s="43"/>
      <c r="P17" s="43"/>
      <c r="Q17" s="43"/>
    </row>
    <row r="18" spans="1:17" s="66" customFormat="1" ht="15" outlineLevel="1" x14ac:dyDescent="0.25">
      <c r="A18" s="243" t="s">
        <v>2</v>
      </c>
      <c r="B18" s="244">
        <f>SUM(B$19:B$20)</f>
        <v>6.6470214937899996</v>
      </c>
      <c r="C18" s="244">
        <f>SUM(C$19:C$20)</f>
        <v>276.04083210380998</v>
      </c>
      <c r="D18" s="245">
        <f>SUM(D$19:D$20)</f>
        <v>3.6731E-2</v>
      </c>
      <c r="E18" s="65"/>
      <c r="F18" s="65"/>
      <c r="G18" s="65"/>
      <c r="H18" s="65"/>
      <c r="I18" s="65"/>
      <c r="J18" s="65"/>
      <c r="K18" s="65"/>
      <c r="L18" s="65"/>
      <c r="M18" s="65"/>
      <c r="N18" s="65"/>
      <c r="O18" s="65"/>
      <c r="P18" s="65"/>
      <c r="Q18" s="65"/>
    </row>
    <row r="19" spans="1:17" s="44" customFormat="1" outlineLevel="2" x14ac:dyDescent="0.2">
      <c r="A19" s="246" t="s">
        <v>176</v>
      </c>
      <c r="B19" s="165">
        <v>2.3651382000200001</v>
      </c>
      <c r="C19" s="165">
        <v>98.220641738029997</v>
      </c>
      <c r="D19" s="168">
        <v>1.307E-2</v>
      </c>
      <c r="E19" s="43"/>
      <c r="F19" s="43"/>
      <c r="G19" s="43"/>
      <c r="H19" s="43"/>
      <c r="I19" s="43"/>
      <c r="J19" s="43"/>
      <c r="K19" s="43"/>
      <c r="L19" s="43"/>
      <c r="M19" s="43"/>
      <c r="N19" s="43"/>
      <c r="O19" s="43"/>
      <c r="P19" s="43"/>
      <c r="Q19" s="43"/>
    </row>
    <row r="20" spans="1:17" s="44" customFormat="1" outlineLevel="2" x14ac:dyDescent="0.2">
      <c r="A20" s="246" t="s">
        <v>177</v>
      </c>
      <c r="B20" s="165">
        <v>4.28188329377</v>
      </c>
      <c r="C20" s="165">
        <v>177.82019036578001</v>
      </c>
      <c r="D20" s="168">
        <v>2.3661000000000001E-2</v>
      </c>
      <c r="E20" s="43"/>
      <c r="F20" s="43"/>
      <c r="G20" s="43"/>
      <c r="H20" s="43"/>
      <c r="I20" s="43"/>
      <c r="J20" s="43"/>
      <c r="K20" s="43"/>
      <c r="L20" s="43"/>
      <c r="M20" s="43"/>
      <c r="N20" s="43"/>
      <c r="O20" s="43"/>
      <c r="P20" s="43"/>
      <c r="Q20" s="43"/>
    </row>
    <row r="21" spans="1:17" x14ac:dyDescent="0.2">
      <c r="B21" s="29"/>
      <c r="C21" s="29"/>
      <c r="D21" s="67"/>
      <c r="E21" s="30"/>
      <c r="F21" s="30"/>
      <c r="G21" s="30"/>
      <c r="H21" s="30"/>
      <c r="I21" s="30"/>
      <c r="J21" s="30"/>
      <c r="K21" s="30"/>
      <c r="L21" s="30"/>
      <c r="M21" s="30"/>
      <c r="N21" s="30"/>
      <c r="O21" s="30"/>
      <c r="P21" s="30"/>
      <c r="Q21" s="30"/>
    </row>
    <row r="22" spans="1:17" x14ac:dyDescent="0.2">
      <c r="B22" s="29"/>
      <c r="C22" s="29"/>
      <c r="D22" s="67"/>
      <c r="E22" s="30"/>
      <c r="F22" s="30"/>
      <c r="G22" s="30"/>
      <c r="H22" s="30"/>
      <c r="I22" s="30"/>
      <c r="J22" s="30"/>
      <c r="K22" s="30"/>
      <c r="L22" s="30"/>
      <c r="M22" s="30"/>
      <c r="N22" s="30"/>
      <c r="O22" s="30"/>
      <c r="P22" s="30"/>
      <c r="Q22" s="30"/>
    </row>
    <row r="23" spans="1:17" x14ac:dyDescent="0.2">
      <c r="B23" s="29"/>
      <c r="C23" s="29"/>
      <c r="D23" s="67"/>
      <c r="E23" s="30"/>
      <c r="F23" s="30"/>
      <c r="G23" s="30"/>
      <c r="H23" s="30"/>
      <c r="I23" s="30"/>
      <c r="J23" s="30"/>
      <c r="K23" s="30"/>
      <c r="L23" s="30"/>
      <c r="M23" s="30"/>
      <c r="N23" s="30"/>
      <c r="O23" s="30"/>
      <c r="P23" s="30"/>
      <c r="Q23" s="30"/>
    </row>
    <row r="24" spans="1:17" x14ac:dyDescent="0.2">
      <c r="B24" s="29"/>
      <c r="C24" s="29"/>
      <c r="D24" s="67"/>
      <c r="E24" s="30"/>
      <c r="F24" s="30"/>
      <c r="G24" s="30"/>
      <c r="H24" s="30"/>
      <c r="I24" s="30"/>
      <c r="J24" s="30"/>
      <c r="K24" s="30"/>
      <c r="L24" s="30"/>
      <c r="M24" s="30"/>
      <c r="N24" s="30"/>
      <c r="O24" s="30"/>
      <c r="P24" s="30"/>
      <c r="Q24" s="30"/>
    </row>
    <row r="25" spans="1:17" x14ac:dyDescent="0.2">
      <c r="B25" s="29"/>
      <c r="C25" s="29"/>
      <c r="D25" s="67"/>
      <c r="E25" s="30"/>
      <c r="F25" s="30"/>
      <c r="G25" s="30"/>
      <c r="H25" s="30"/>
      <c r="I25" s="30"/>
      <c r="J25" s="30"/>
      <c r="K25" s="30"/>
      <c r="L25" s="30"/>
      <c r="M25" s="30"/>
      <c r="N25" s="30"/>
      <c r="O25" s="30"/>
      <c r="P25" s="30"/>
      <c r="Q25" s="30"/>
    </row>
    <row r="26" spans="1:17" x14ac:dyDescent="0.2">
      <c r="B26" s="29"/>
      <c r="C26" s="29"/>
      <c r="D26" s="67"/>
      <c r="E26" s="30"/>
      <c r="F26" s="30"/>
      <c r="G26" s="30"/>
      <c r="H26" s="30"/>
      <c r="I26" s="30"/>
      <c r="J26" s="30"/>
      <c r="K26" s="30"/>
      <c r="L26" s="30"/>
      <c r="M26" s="30"/>
      <c r="N26" s="30"/>
      <c r="O26" s="30"/>
      <c r="P26" s="30"/>
      <c r="Q26" s="30"/>
    </row>
    <row r="27" spans="1:17" x14ac:dyDescent="0.2">
      <c r="B27" s="29"/>
      <c r="C27" s="29"/>
      <c r="D27" s="67"/>
      <c r="E27" s="30"/>
      <c r="F27" s="30"/>
      <c r="G27" s="30"/>
      <c r="H27" s="30"/>
      <c r="I27" s="30"/>
      <c r="J27" s="30"/>
      <c r="K27" s="30"/>
      <c r="L27" s="30"/>
      <c r="M27" s="30"/>
      <c r="N27" s="30"/>
      <c r="O27" s="30"/>
      <c r="P27" s="30"/>
      <c r="Q27" s="30"/>
    </row>
    <row r="28" spans="1:17" x14ac:dyDescent="0.2">
      <c r="B28" s="29"/>
      <c r="C28" s="29"/>
      <c r="D28" s="67"/>
      <c r="E28" s="30"/>
      <c r="F28" s="30"/>
      <c r="G28" s="30"/>
      <c r="H28" s="30"/>
      <c r="I28" s="30"/>
      <c r="J28" s="30"/>
      <c r="K28" s="30"/>
      <c r="L28" s="30"/>
      <c r="M28" s="30"/>
      <c r="N28" s="30"/>
      <c r="O28" s="30"/>
      <c r="P28" s="30"/>
      <c r="Q28" s="30"/>
    </row>
    <row r="29" spans="1:17" x14ac:dyDescent="0.2">
      <c r="B29" s="29"/>
      <c r="C29" s="29"/>
      <c r="D29" s="67"/>
      <c r="E29" s="30"/>
      <c r="F29" s="30"/>
      <c r="G29" s="30"/>
      <c r="H29" s="30"/>
      <c r="I29" s="30"/>
      <c r="J29" s="30"/>
      <c r="K29" s="30"/>
      <c r="L29" s="30"/>
      <c r="M29" s="30"/>
      <c r="N29" s="30"/>
      <c r="O29" s="30"/>
      <c r="P29" s="30"/>
      <c r="Q29" s="30"/>
    </row>
    <row r="30" spans="1:17" x14ac:dyDescent="0.2">
      <c r="B30" s="29"/>
      <c r="C30" s="29"/>
      <c r="D30" s="67"/>
      <c r="E30" s="30"/>
      <c r="F30" s="30"/>
      <c r="G30" s="30"/>
      <c r="H30" s="30"/>
      <c r="I30" s="30"/>
      <c r="J30" s="30"/>
      <c r="K30" s="30"/>
      <c r="L30" s="30"/>
      <c r="M30" s="30"/>
      <c r="N30" s="30"/>
      <c r="O30" s="30"/>
      <c r="P30" s="30"/>
      <c r="Q30" s="30"/>
    </row>
    <row r="31" spans="1:17" x14ac:dyDescent="0.2">
      <c r="B31" s="29"/>
      <c r="C31" s="29"/>
      <c r="D31" s="67"/>
      <c r="E31" s="30"/>
      <c r="F31" s="30"/>
      <c r="G31" s="30"/>
      <c r="H31" s="30"/>
      <c r="I31" s="30"/>
      <c r="J31" s="30"/>
      <c r="K31" s="30"/>
      <c r="L31" s="30"/>
      <c r="M31" s="30"/>
      <c r="N31" s="30"/>
      <c r="O31" s="30"/>
      <c r="P31" s="30"/>
      <c r="Q31" s="30"/>
    </row>
    <row r="32" spans="1:17" x14ac:dyDescent="0.2">
      <c r="B32" s="29"/>
      <c r="C32" s="29"/>
      <c r="D32" s="67"/>
      <c r="E32" s="30"/>
      <c r="F32" s="30"/>
      <c r="G32" s="30"/>
      <c r="H32" s="30"/>
      <c r="I32" s="30"/>
      <c r="J32" s="30"/>
      <c r="K32" s="30"/>
      <c r="L32" s="30"/>
      <c r="M32" s="30"/>
      <c r="N32" s="30"/>
      <c r="O32" s="30"/>
      <c r="P32" s="30"/>
      <c r="Q32" s="30"/>
    </row>
    <row r="33" spans="2:17" x14ac:dyDescent="0.2">
      <c r="B33" s="29"/>
      <c r="C33" s="29"/>
      <c r="D33" s="67"/>
      <c r="E33" s="30"/>
      <c r="F33" s="30"/>
      <c r="G33" s="30"/>
      <c r="H33" s="30"/>
      <c r="I33" s="30"/>
      <c r="J33" s="30"/>
      <c r="K33" s="30"/>
      <c r="L33" s="30"/>
      <c r="M33" s="30"/>
      <c r="N33" s="30"/>
      <c r="O33" s="30"/>
      <c r="P33" s="30"/>
      <c r="Q33" s="30"/>
    </row>
    <row r="34" spans="2:17" x14ac:dyDescent="0.2">
      <c r="B34" s="29"/>
      <c r="C34" s="29"/>
      <c r="D34" s="67"/>
      <c r="E34" s="30"/>
      <c r="F34" s="30"/>
      <c r="G34" s="30"/>
      <c r="H34" s="30"/>
      <c r="I34" s="30"/>
      <c r="J34" s="30"/>
      <c r="K34" s="30"/>
      <c r="L34" s="30"/>
      <c r="M34" s="30"/>
      <c r="N34" s="30"/>
      <c r="O34" s="30"/>
      <c r="P34" s="30"/>
      <c r="Q34" s="30"/>
    </row>
    <row r="35" spans="2:17" x14ac:dyDescent="0.2">
      <c r="B35" s="29"/>
      <c r="C35" s="29"/>
      <c r="D35" s="67"/>
      <c r="E35" s="30"/>
      <c r="F35" s="30"/>
      <c r="G35" s="30"/>
      <c r="H35" s="30"/>
      <c r="I35" s="30"/>
      <c r="J35" s="30"/>
      <c r="K35" s="30"/>
      <c r="L35" s="30"/>
      <c r="M35" s="30"/>
      <c r="N35" s="30"/>
      <c r="O35" s="30"/>
      <c r="P35" s="30"/>
      <c r="Q35" s="30"/>
    </row>
    <row r="36" spans="2:17" x14ac:dyDescent="0.2">
      <c r="B36" s="29"/>
      <c r="C36" s="29"/>
      <c r="D36" s="67"/>
      <c r="E36" s="30"/>
      <c r="F36" s="30"/>
      <c r="G36" s="30"/>
      <c r="H36" s="30"/>
      <c r="I36" s="30"/>
      <c r="J36" s="30"/>
      <c r="K36" s="30"/>
      <c r="L36" s="30"/>
      <c r="M36" s="30"/>
      <c r="N36" s="30"/>
      <c r="O36" s="30"/>
      <c r="P36" s="30"/>
      <c r="Q36" s="30"/>
    </row>
    <row r="37" spans="2:17" x14ac:dyDescent="0.2">
      <c r="B37" s="29"/>
      <c r="C37" s="29"/>
      <c r="D37" s="67"/>
      <c r="E37" s="30"/>
      <c r="F37" s="30"/>
      <c r="G37" s="30"/>
      <c r="H37" s="30"/>
      <c r="I37" s="30"/>
      <c r="J37" s="30"/>
      <c r="K37" s="30"/>
      <c r="L37" s="30"/>
      <c r="M37" s="30"/>
      <c r="N37" s="30"/>
      <c r="O37" s="30"/>
      <c r="P37" s="30"/>
      <c r="Q37" s="30"/>
    </row>
    <row r="38" spans="2:17" x14ac:dyDescent="0.2">
      <c r="B38" s="29"/>
      <c r="C38" s="29"/>
      <c r="D38" s="67"/>
      <c r="E38" s="30"/>
      <c r="F38" s="30"/>
      <c r="G38" s="30"/>
      <c r="H38" s="30"/>
      <c r="I38" s="30"/>
      <c r="J38" s="30"/>
      <c r="K38" s="30"/>
      <c r="L38" s="30"/>
      <c r="M38" s="30"/>
      <c r="N38" s="30"/>
      <c r="O38" s="30"/>
      <c r="P38" s="30"/>
      <c r="Q38" s="30"/>
    </row>
    <row r="39" spans="2:17" x14ac:dyDescent="0.2">
      <c r="B39" s="29"/>
      <c r="C39" s="29"/>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30"/>
      <c r="C78" s="30"/>
      <c r="D78" s="30"/>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row r="161" spans="2:17" x14ac:dyDescent="0.2">
      <c r="B161" s="30"/>
      <c r="C161" s="30"/>
      <c r="D161" s="30"/>
      <c r="E161" s="30"/>
      <c r="F161" s="30"/>
      <c r="G161" s="30"/>
      <c r="H161" s="30"/>
      <c r="I161" s="30"/>
      <c r="J161" s="30"/>
      <c r="K161" s="30"/>
      <c r="L161" s="30"/>
      <c r="M161" s="30"/>
      <c r="N161" s="30"/>
      <c r="O161" s="30"/>
      <c r="P161" s="30"/>
      <c r="Q161" s="30"/>
    </row>
    <row r="162" spans="2:17" x14ac:dyDescent="0.2">
      <c r="B162" s="30"/>
      <c r="C162" s="30"/>
      <c r="D162" s="30"/>
      <c r="E162" s="30"/>
      <c r="F162" s="30"/>
      <c r="G162" s="30"/>
      <c r="H162" s="30"/>
      <c r="I162" s="30"/>
      <c r="J162" s="30"/>
      <c r="K162" s="30"/>
      <c r="L162" s="30"/>
      <c r="M162" s="30"/>
      <c r="N162" s="30"/>
      <c r="O162" s="30"/>
      <c r="P162" s="30"/>
      <c r="Q162" s="30"/>
    </row>
    <row r="163" spans="2:17" x14ac:dyDescent="0.2">
      <c r="B163" s="30"/>
      <c r="C163" s="30"/>
      <c r="D163" s="30"/>
      <c r="E163" s="30"/>
      <c r="F163" s="30"/>
      <c r="G163" s="30"/>
      <c r="H163" s="30"/>
      <c r="I163" s="30"/>
      <c r="J163" s="30"/>
      <c r="K163" s="30"/>
      <c r="L163" s="30"/>
      <c r="M163" s="30"/>
      <c r="N163" s="30"/>
      <c r="O163" s="30"/>
      <c r="P163" s="30"/>
      <c r="Q163" s="30"/>
    </row>
    <row r="164" spans="2:17" x14ac:dyDescent="0.2">
      <c r="B164" s="30"/>
      <c r="C164" s="30"/>
      <c r="D164" s="30"/>
      <c r="E164" s="30"/>
      <c r="F164" s="30"/>
      <c r="G164" s="30"/>
      <c r="H164" s="30"/>
      <c r="I164" s="30"/>
      <c r="J164" s="30"/>
      <c r="K164" s="30"/>
      <c r="L164" s="30"/>
      <c r="M164" s="30"/>
      <c r="N164" s="30"/>
      <c r="O164" s="30"/>
      <c r="P164" s="30"/>
      <c r="Q164" s="30"/>
    </row>
    <row r="165" spans="2:17" x14ac:dyDescent="0.2">
      <c r="B165" s="30"/>
      <c r="C165" s="30"/>
      <c r="D165" s="30"/>
      <c r="E165" s="30"/>
      <c r="F165" s="30"/>
      <c r="G165" s="30"/>
      <c r="H165" s="30"/>
      <c r="I165" s="30"/>
      <c r="J165" s="30"/>
      <c r="K165" s="30"/>
      <c r="L165" s="30"/>
      <c r="M165" s="30"/>
      <c r="N165" s="30"/>
      <c r="O165" s="30"/>
      <c r="P165" s="30"/>
      <c r="Q165" s="30"/>
    </row>
    <row r="166" spans="2:17" x14ac:dyDescent="0.2">
      <c r="B166" s="30"/>
      <c r="C166" s="30"/>
      <c r="D166" s="30"/>
      <c r="E166" s="30"/>
      <c r="F166" s="30"/>
      <c r="G166" s="30"/>
      <c r="H166" s="30"/>
      <c r="I166" s="30"/>
      <c r="J166" s="30"/>
      <c r="K166" s="30"/>
      <c r="L166" s="30"/>
      <c r="M166" s="30"/>
      <c r="N166" s="30"/>
      <c r="O166" s="30"/>
      <c r="P166" s="30"/>
      <c r="Q166" s="30"/>
    </row>
    <row r="167" spans="2:17" x14ac:dyDescent="0.2">
      <c r="B167" s="30"/>
      <c r="C167" s="30"/>
      <c r="D167" s="30"/>
      <c r="E167" s="30"/>
      <c r="F167" s="30"/>
      <c r="G167" s="30"/>
      <c r="H167" s="30"/>
      <c r="I167" s="30"/>
      <c r="J167" s="30"/>
      <c r="K167" s="30"/>
      <c r="L167" s="30"/>
      <c r="M167" s="30"/>
      <c r="N167" s="30"/>
      <c r="O167" s="30"/>
      <c r="P167" s="30"/>
      <c r="Q167" s="30"/>
    </row>
    <row r="168" spans="2:17" x14ac:dyDescent="0.2">
      <c r="B168" s="30"/>
      <c r="C168" s="30"/>
      <c r="D168" s="30"/>
      <c r="E168" s="30"/>
      <c r="F168" s="30"/>
      <c r="G168" s="30"/>
      <c r="H168" s="30"/>
      <c r="I168" s="30"/>
      <c r="J168" s="30"/>
      <c r="K168" s="30"/>
      <c r="L168" s="30"/>
      <c r="M168" s="30"/>
      <c r="N168" s="30"/>
      <c r="O168" s="30"/>
      <c r="P168" s="30"/>
      <c r="Q168" s="30"/>
    </row>
    <row r="169" spans="2:17" x14ac:dyDescent="0.2">
      <c r="B169" s="30"/>
      <c r="C169" s="30"/>
      <c r="D169" s="30"/>
      <c r="E169" s="30"/>
      <c r="F169" s="30"/>
      <c r="G169" s="30"/>
      <c r="H169" s="30"/>
      <c r="I169" s="30"/>
      <c r="J169" s="30"/>
      <c r="K169" s="30"/>
      <c r="L169" s="30"/>
      <c r="M169" s="30"/>
      <c r="N169" s="30"/>
      <c r="O169" s="30"/>
      <c r="P169" s="30"/>
      <c r="Q169" s="30"/>
    </row>
    <row r="170" spans="2:17" x14ac:dyDescent="0.2">
      <c r="B170" s="30"/>
      <c r="C170" s="30"/>
      <c r="D170" s="30"/>
      <c r="E170" s="30"/>
      <c r="F170" s="30"/>
      <c r="G170" s="30"/>
      <c r="H170" s="30"/>
      <c r="I170" s="30"/>
      <c r="J170" s="30"/>
      <c r="K170" s="30"/>
      <c r="L170" s="30"/>
      <c r="M170" s="30"/>
      <c r="N170" s="30"/>
      <c r="O170" s="30"/>
      <c r="P170" s="30"/>
      <c r="Q170" s="30"/>
    </row>
    <row r="171" spans="2:17" x14ac:dyDescent="0.2">
      <c r="B171" s="30"/>
      <c r="C171" s="30"/>
      <c r="D171" s="30"/>
      <c r="E171" s="30"/>
      <c r="F171" s="30"/>
      <c r="G171" s="30"/>
      <c r="H171" s="30"/>
      <c r="I171" s="30"/>
      <c r="J171" s="30"/>
      <c r="K171" s="30"/>
      <c r="L171" s="30"/>
      <c r="M171" s="30"/>
      <c r="N171" s="30"/>
      <c r="O171" s="30"/>
      <c r="P171" s="30"/>
      <c r="Q171" s="30"/>
    </row>
    <row r="172" spans="2:17" x14ac:dyDescent="0.2">
      <c r="B172" s="30"/>
      <c r="C172" s="30"/>
      <c r="D172" s="30"/>
      <c r="E172" s="30"/>
      <c r="F172" s="30"/>
      <c r="G172" s="30"/>
      <c r="H172" s="30"/>
      <c r="I172" s="30"/>
      <c r="J172" s="30"/>
      <c r="K172" s="30"/>
      <c r="L172" s="30"/>
      <c r="M172" s="30"/>
      <c r="N172" s="30"/>
      <c r="O172" s="30"/>
      <c r="P172" s="30"/>
      <c r="Q172" s="30"/>
    </row>
    <row r="173" spans="2:17" x14ac:dyDescent="0.2">
      <c r="B173" s="30"/>
      <c r="C173" s="30"/>
      <c r="D173" s="30"/>
      <c r="E173" s="30"/>
      <c r="F173" s="30"/>
      <c r="G173" s="30"/>
      <c r="H173" s="30"/>
      <c r="I173" s="30"/>
      <c r="J173" s="30"/>
      <c r="K173" s="30"/>
      <c r="L173" s="30"/>
      <c r="M173" s="30"/>
      <c r="N173" s="30"/>
      <c r="O173" s="30"/>
      <c r="P173" s="30"/>
      <c r="Q173" s="30"/>
    </row>
    <row r="174" spans="2:17" x14ac:dyDescent="0.2">
      <c r="B174" s="30"/>
      <c r="C174" s="30"/>
      <c r="D174" s="30"/>
      <c r="E174" s="30"/>
      <c r="F174" s="30"/>
      <c r="G174" s="30"/>
      <c r="H174" s="30"/>
      <c r="I174" s="30"/>
      <c r="J174" s="30"/>
      <c r="K174" s="30"/>
      <c r="L174" s="30"/>
      <c r="M174" s="30"/>
      <c r="N174" s="30"/>
      <c r="O174" s="30"/>
      <c r="P174" s="30"/>
      <c r="Q174" s="30"/>
    </row>
    <row r="175" spans="2:17" x14ac:dyDescent="0.2">
      <c r="B175" s="30"/>
      <c r="C175" s="30"/>
      <c r="D175" s="30"/>
      <c r="E175" s="30"/>
      <c r="F175" s="30"/>
      <c r="G175" s="30"/>
      <c r="H175" s="30"/>
      <c r="I175" s="30"/>
      <c r="J175" s="30"/>
      <c r="K175" s="30"/>
      <c r="L175" s="30"/>
      <c r="M175" s="30"/>
      <c r="N175" s="30"/>
      <c r="O175" s="30"/>
      <c r="P175" s="30"/>
      <c r="Q175" s="30"/>
    </row>
    <row r="176" spans="2:17" x14ac:dyDescent="0.2">
      <c r="B176" s="30"/>
      <c r="C176" s="30"/>
      <c r="D176" s="30"/>
      <c r="E176" s="30"/>
      <c r="F176" s="30"/>
      <c r="G176" s="30"/>
      <c r="H176" s="30"/>
      <c r="I176" s="30"/>
      <c r="J176" s="30"/>
      <c r="K176" s="30"/>
      <c r="L176" s="30"/>
      <c r="M176" s="30"/>
      <c r="N176" s="30"/>
      <c r="O176" s="30"/>
      <c r="P176" s="30"/>
      <c r="Q176" s="30"/>
    </row>
    <row r="177" spans="2:17" x14ac:dyDescent="0.2">
      <c r="B177" s="30"/>
      <c r="C177" s="30"/>
      <c r="D177" s="30"/>
      <c r="E177" s="30"/>
      <c r="F177" s="30"/>
      <c r="G177" s="30"/>
      <c r="H177" s="30"/>
      <c r="I177" s="30"/>
      <c r="J177" s="30"/>
      <c r="K177" s="30"/>
      <c r="L177" s="30"/>
      <c r="M177" s="30"/>
      <c r="N177" s="30"/>
      <c r="O177" s="30"/>
      <c r="P177" s="30"/>
      <c r="Q177" s="30"/>
    </row>
    <row r="178" spans="2:17" x14ac:dyDescent="0.2">
      <c r="B178" s="30"/>
      <c r="C178" s="30"/>
      <c r="D178" s="30"/>
      <c r="E178" s="30"/>
      <c r="F178" s="30"/>
      <c r="G178" s="30"/>
      <c r="H178" s="30"/>
      <c r="I178" s="30"/>
      <c r="J178" s="30"/>
      <c r="K178" s="30"/>
      <c r="L178" s="30"/>
      <c r="M178" s="30"/>
      <c r="N178" s="30"/>
      <c r="O178" s="30"/>
      <c r="P178" s="30"/>
      <c r="Q178" s="30"/>
    </row>
    <row r="179" spans="2:17" x14ac:dyDescent="0.2">
      <c r="B179" s="30"/>
      <c r="C179" s="30"/>
      <c r="D179" s="30"/>
      <c r="E179" s="30"/>
      <c r="F179" s="30"/>
      <c r="G179" s="30"/>
      <c r="H179" s="30"/>
      <c r="I179" s="30"/>
      <c r="J179" s="30"/>
      <c r="K179" s="30"/>
      <c r="L179" s="30"/>
      <c r="M179" s="30"/>
      <c r="N179" s="30"/>
      <c r="O179" s="30"/>
      <c r="P179" s="30"/>
      <c r="Q179" s="30"/>
    </row>
    <row r="180" spans="2:17" x14ac:dyDescent="0.2">
      <c r="B180" s="30"/>
      <c r="C180" s="30"/>
      <c r="D180" s="30"/>
      <c r="E180" s="30"/>
      <c r="F180" s="30"/>
      <c r="G180" s="30"/>
      <c r="H180" s="30"/>
      <c r="I180" s="30"/>
      <c r="J180" s="30"/>
      <c r="K180" s="30"/>
      <c r="L180" s="30"/>
      <c r="M180" s="30"/>
      <c r="N180" s="30"/>
      <c r="O180" s="30"/>
      <c r="P180" s="30"/>
      <c r="Q180" s="30"/>
    </row>
    <row r="181" spans="2:17" x14ac:dyDescent="0.2">
      <c r="B181" s="30"/>
      <c r="C181" s="30"/>
      <c r="D181" s="30"/>
      <c r="E181" s="30"/>
      <c r="F181" s="30"/>
      <c r="G181" s="30"/>
      <c r="H181" s="30"/>
      <c r="I181" s="30"/>
      <c r="J181" s="30"/>
      <c r="K181" s="30"/>
      <c r="L181" s="30"/>
      <c r="M181" s="30"/>
      <c r="N181" s="30"/>
      <c r="O181" s="30"/>
      <c r="P181" s="30"/>
      <c r="Q181" s="30"/>
    </row>
    <row r="182" spans="2:17" x14ac:dyDescent="0.2">
      <c r="B182" s="30"/>
      <c r="C182" s="30"/>
      <c r="D182" s="30"/>
      <c r="E182" s="30"/>
      <c r="F182" s="30"/>
      <c r="G182" s="30"/>
      <c r="H182" s="30"/>
      <c r="I182" s="30"/>
      <c r="J182" s="30"/>
      <c r="K182" s="30"/>
      <c r="L182" s="30"/>
      <c r="M182" s="30"/>
      <c r="N182" s="30"/>
      <c r="O182" s="30"/>
      <c r="P182" s="30"/>
      <c r="Q182" s="30"/>
    </row>
    <row r="183" spans="2:17" x14ac:dyDescent="0.2">
      <c r="B183" s="30"/>
      <c r="C183" s="30"/>
      <c r="D183" s="30"/>
      <c r="E183" s="30"/>
      <c r="F183" s="30"/>
      <c r="G183" s="30"/>
      <c r="H183" s="30"/>
      <c r="I183" s="30"/>
      <c r="J183" s="30"/>
      <c r="K183" s="30"/>
      <c r="L183" s="30"/>
      <c r="M183" s="30"/>
      <c r="N183" s="30"/>
      <c r="O183" s="30"/>
      <c r="P183" s="30"/>
      <c r="Q183" s="30"/>
    </row>
    <row r="184" spans="2:17" x14ac:dyDescent="0.2">
      <c r="B184" s="30"/>
      <c r="C184" s="30"/>
      <c r="D184" s="30"/>
      <c r="E184" s="30"/>
      <c r="F184" s="30"/>
      <c r="G184" s="30"/>
      <c r="H184" s="30"/>
      <c r="I184" s="30"/>
      <c r="J184" s="30"/>
      <c r="K184" s="30"/>
      <c r="L184" s="30"/>
      <c r="M184" s="30"/>
      <c r="N184" s="30"/>
      <c r="O184" s="30"/>
      <c r="P184" s="30"/>
      <c r="Q184" s="30"/>
    </row>
    <row r="185" spans="2:17" x14ac:dyDescent="0.2">
      <c r="B185" s="30"/>
      <c r="C185" s="30"/>
      <c r="D185" s="30"/>
      <c r="E185" s="30"/>
      <c r="F185" s="30"/>
      <c r="G185" s="30"/>
      <c r="H185" s="30"/>
      <c r="I185" s="30"/>
      <c r="J185" s="30"/>
      <c r="K185" s="30"/>
      <c r="L185" s="30"/>
      <c r="M185" s="30"/>
      <c r="N185" s="30"/>
      <c r="O185" s="30"/>
      <c r="P185" s="30"/>
      <c r="Q185" s="30"/>
    </row>
    <row r="186" spans="2:17" x14ac:dyDescent="0.2">
      <c r="B186" s="30"/>
      <c r="C186" s="30"/>
      <c r="D186" s="30"/>
      <c r="E186" s="30"/>
      <c r="F186" s="30"/>
      <c r="G186" s="30"/>
      <c r="H186" s="30"/>
      <c r="I186" s="30"/>
      <c r="J186" s="30"/>
      <c r="K186" s="30"/>
      <c r="L186" s="30"/>
      <c r="M186" s="30"/>
      <c r="N186" s="30"/>
      <c r="O186" s="30"/>
      <c r="P186" s="30"/>
      <c r="Q186" s="30"/>
    </row>
    <row r="187" spans="2:17" x14ac:dyDescent="0.2">
      <c r="B187" s="30"/>
      <c r="C187" s="30"/>
      <c r="D187" s="30"/>
      <c r="E187" s="30"/>
      <c r="F187" s="30"/>
      <c r="G187" s="30"/>
      <c r="H187" s="30"/>
      <c r="I187" s="30"/>
      <c r="J187" s="30"/>
      <c r="K187" s="30"/>
      <c r="L187" s="30"/>
      <c r="M187" s="30"/>
      <c r="N187" s="30"/>
      <c r="O187" s="30"/>
      <c r="P187" s="30"/>
      <c r="Q187" s="30"/>
    </row>
    <row r="188" spans="2:17" x14ac:dyDescent="0.2">
      <c r="B188" s="30"/>
      <c r="C188" s="30"/>
      <c r="D188" s="30"/>
      <c r="E188" s="30"/>
      <c r="F188" s="30"/>
      <c r="G188" s="30"/>
      <c r="H188" s="30"/>
      <c r="I188" s="30"/>
      <c r="J188" s="30"/>
      <c r="K188" s="30"/>
      <c r="L188" s="30"/>
      <c r="M188" s="30"/>
      <c r="N188" s="30"/>
      <c r="O188" s="30"/>
      <c r="P188" s="30"/>
      <c r="Q188" s="30"/>
    </row>
    <row r="189" spans="2:17" x14ac:dyDescent="0.2">
      <c r="B189" s="30"/>
      <c r="C189" s="30"/>
      <c r="D189" s="30"/>
      <c r="E189" s="30"/>
      <c r="F189" s="30"/>
      <c r="G189" s="30"/>
      <c r="H189" s="30"/>
      <c r="I189" s="30"/>
      <c r="J189" s="30"/>
      <c r="K189" s="30"/>
      <c r="L189" s="30"/>
      <c r="M189" s="30"/>
      <c r="N189" s="30"/>
      <c r="O189" s="30"/>
      <c r="P189" s="30"/>
      <c r="Q189" s="30"/>
    </row>
    <row r="190" spans="2:17" x14ac:dyDescent="0.2">
      <c r="B190" s="30"/>
      <c r="C190" s="30"/>
      <c r="D190" s="30"/>
      <c r="E190" s="30"/>
      <c r="F190" s="30"/>
      <c r="G190" s="30"/>
      <c r="H190" s="30"/>
      <c r="I190" s="30"/>
      <c r="J190" s="30"/>
      <c r="K190" s="30"/>
      <c r="L190" s="30"/>
      <c r="M190" s="30"/>
      <c r="N190" s="30"/>
      <c r="O190" s="30"/>
      <c r="P190" s="30"/>
      <c r="Q190" s="30"/>
    </row>
    <row r="191" spans="2:17" x14ac:dyDescent="0.2">
      <c r="B191" s="30"/>
      <c r="C191" s="30"/>
      <c r="D191" s="30"/>
      <c r="E191" s="30"/>
      <c r="F191" s="30"/>
      <c r="G191" s="30"/>
      <c r="H191" s="30"/>
      <c r="I191" s="30"/>
      <c r="J191" s="30"/>
      <c r="K191" s="30"/>
      <c r="L191" s="30"/>
      <c r="M191" s="30"/>
      <c r="N191" s="30"/>
      <c r="O191" s="30"/>
      <c r="P191" s="30"/>
      <c r="Q191" s="30"/>
    </row>
    <row r="192" spans="2:17" x14ac:dyDescent="0.2">
      <c r="B192" s="30"/>
      <c r="C192" s="30"/>
      <c r="D192" s="30"/>
      <c r="E192" s="30"/>
      <c r="F192" s="30"/>
      <c r="G192" s="30"/>
      <c r="H192" s="30"/>
      <c r="I192" s="30"/>
      <c r="J192" s="30"/>
      <c r="K192" s="30"/>
      <c r="L192" s="30"/>
      <c r="M192" s="30"/>
      <c r="N192" s="30"/>
      <c r="O192" s="30"/>
      <c r="P192" s="30"/>
      <c r="Q192" s="30"/>
    </row>
    <row r="193" spans="2:17" x14ac:dyDescent="0.2">
      <c r="B193" s="30"/>
      <c r="C193" s="30"/>
      <c r="D193" s="30"/>
      <c r="E193" s="30"/>
      <c r="F193" s="30"/>
      <c r="G193" s="30"/>
      <c r="H193" s="30"/>
      <c r="I193" s="30"/>
      <c r="J193" s="30"/>
      <c r="K193" s="30"/>
      <c r="L193" s="30"/>
      <c r="M193" s="30"/>
      <c r="N193" s="30"/>
      <c r="O193" s="30"/>
      <c r="P193" s="30"/>
      <c r="Q193" s="30"/>
    </row>
    <row r="194" spans="2:17" x14ac:dyDescent="0.2">
      <c r="B194" s="30"/>
      <c r="C194" s="30"/>
      <c r="D194" s="30"/>
      <c r="E194" s="30"/>
      <c r="F194" s="30"/>
      <c r="G194" s="30"/>
      <c r="H194" s="30"/>
      <c r="I194" s="30"/>
      <c r="J194" s="30"/>
      <c r="K194" s="30"/>
      <c r="L194" s="30"/>
      <c r="M194" s="30"/>
      <c r="N194" s="30"/>
      <c r="O194" s="30"/>
      <c r="P194" s="30"/>
      <c r="Q194" s="30"/>
    </row>
    <row r="195" spans="2:17" x14ac:dyDescent="0.2">
      <c r="B195" s="30"/>
      <c r="C195" s="30"/>
      <c r="D195" s="30"/>
      <c r="E195" s="30"/>
      <c r="F195" s="30"/>
      <c r="G195" s="30"/>
      <c r="H195" s="30"/>
      <c r="I195" s="30"/>
      <c r="J195" s="30"/>
      <c r="K195" s="30"/>
      <c r="L195" s="30"/>
      <c r="M195" s="30"/>
      <c r="N195" s="30"/>
      <c r="O195" s="30"/>
      <c r="P195" s="30"/>
      <c r="Q195" s="30"/>
    </row>
    <row r="196" spans="2:17" x14ac:dyDescent="0.2">
      <c r="B196" s="30"/>
      <c r="C196" s="30"/>
      <c r="D196" s="30"/>
      <c r="E196" s="30"/>
      <c r="F196" s="30"/>
      <c r="G196" s="30"/>
      <c r="H196" s="30"/>
      <c r="I196" s="30"/>
      <c r="J196" s="30"/>
      <c r="K196" s="30"/>
      <c r="L196" s="30"/>
      <c r="M196" s="30"/>
      <c r="N196" s="30"/>
      <c r="O196" s="30"/>
      <c r="P196" s="30"/>
      <c r="Q196" s="30"/>
    </row>
    <row r="197" spans="2:17" x14ac:dyDescent="0.2">
      <c r="B197" s="30"/>
      <c r="C197" s="30"/>
      <c r="D197" s="30"/>
      <c r="E197" s="30"/>
      <c r="F197" s="30"/>
      <c r="G197" s="30"/>
      <c r="H197" s="30"/>
      <c r="I197" s="30"/>
      <c r="J197" s="30"/>
      <c r="K197" s="30"/>
      <c r="L197" s="30"/>
      <c r="M197" s="30"/>
      <c r="N197" s="30"/>
      <c r="O197" s="30"/>
      <c r="P197" s="30"/>
      <c r="Q197" s="30"/>
    </row>
    <row r="198" spans="2:17" x14ac:dyDescent="0.2">
      <c r="B198" s="30"/>
      <c r="C198" s="30"/>
      <c r="D198" s="30"/>
      <c r="E198" s="30"/>
      <c r="F198" s="30"/>
      <c r="G198" s="30"/>
      <c r="H198" s="30"/>
      <c r="I198" s="30"/>
      <c r="J198" s="30"/>
      <c r="K198" s="30"/>
      <c r="L198" s="30"/>
      <c r="M198" s="30"/>
      <c r="N198" s="30"/>
      <c r="O198" s="30"/>
      <c r="P198" s="30"/>
      <c r="Q198" s="30"/>
    </row>
    <row r="199" spans="2:17" x14ac:dyDescent="0.2">
      <c r="B199" s="30"/>
      <c r="C199" s="30"/>
      <c r="D199" s="30"/>
      <c r="E199" s="30"/>
      <c r="F199" s="30"/>
      <c r="G199" s="30"/>
      <c r="H199" s="30"/>
      <c r="I199" s="30"/>
      <c r="J199" s="30"/>
      <c r="K199" s="30"/>
      <c r="L199" s="30"/>
      <c r="M199" s="30"/>
      <c r="N199" s="30"/>
      <c r="O199" s="30"/>
      <c r="P199" s="30"/>
      <c r="Q199" s="30"/>
    </row>
    <row r="200" spans="2:17" x14ac:dyDescent="0.2">
      <c r="B200" s="30"/>
      <c r="C200" s="30"/>
      <c r="D200" s="30"/>
      <c r="E200" s="30"/>
      <c r="F200" s="30"/>
      <c r="G200" s="30"/>
      <c r="H200" s="30"/>
      <c r="I200" s="30"/>
      <c r="J200" s="30"/>
      <c r="K200" s="30"/>
      <c r="L200" s="30"/>
      <c r="M200" s="30"/>
      <c r="N200" s="30"/>
      <c r="O200" s="30"/>
      <c r="P200" s="30"/>
      <c r="Q200" s="30"/>
    </row>
    <row r="201" spans="2:17" x14ac:dyDescent="0.2">
      <c r="B201" s="30"/>
      <c r="C201" s="30"/>
      <c r="D201" s="30"/>
      <c r="E201" s="30"/>
      <c r="F201" s="30"/>
      <c r="G201" s="30"/>
      <c r="H201" s="30"/>
      <c r="I201" s="30"/>
      <c r="J201" s="30"/>
      <c r="K201" s="30"/>
      <c r="L201" s="30"/>
      <c r="M201" s="30"/>
      <c r="N201" s="30"/>
      <c r="O201" s="30"/>
      <c r="P201" s="30"/>
      <c r="Q201" s="30"/>
    </row>
    <row r="202" spans="2:17" x14ac:dyDescent="0.2">
      <c r="B202" s="30"/>
      <c r="C202" s="30"/>
      <c r="D202" s="30"/>
      <c r="E202" s="30"/>
      <c r="F202" s="30"/>
      <c r="G202" s="30"/>
      <c r="H202" s="30"/>
      <c r="I202" s="30"/>
      <c r="J202" s="30"/>
      <c r="K202" s="30"/>
      <c r="L202" s="30"/>
      <c r="M202" s="30"/>
      <c r="N202" s="30"/>
      <c r="O202" s="30"/>
      <c r="P202" s="30"/>
      <c r="Q202" s="30"/>
    </row>
    <row r="203" spans="2:17" x14ac:dyDescent="0.2">
      <c r="B203" s="30"/>
      <c r="C203" s="30"/>
      <c r="D203" s="30"/>
      <c r="E203" s="30"/>
      <c r="F203" s="30"/>
      <c r="G203" s="30"/>
      <c r="H203" s="30"/>
      <c r="I203" s="30"/>
      <c r="J203" s="30"/>
      <c r="K203" s="30"/>
      <c r="L203" s="30"/>
      <c r="M203" s="30"/>
      <c r="N203" s="30"/>
      <c r="O203" s="30"/>
      <c r="P203" s="30"/>
      <c r="Q203" s="30"/>
    </row>
    <row r="204" spans="2:17" x14ac:dyDescent="0.2">
      <c r="B204" s="30"/>
      <c r="C204" s="30"/>
      <c r="D204" s="30"/>
      <c r="E204" s="30"/>
      <c r="F204" s="30"/>
      <c r="G204" s="30"/>
      <c r="H204" s="30"/>
      <c r="I204" s="30"/>
      <c r="J204" s="30"/>
      <c r="K204" s="30"/>
      <c r="L204" s="30"/>
      <c r="M204" s="30"/>
      <c r="N204" s="30"/>
      <c r="O204" s="30"/>
      <c r="P204" s="30"/>
      <c r="Q204" s="30"/>
    </row>
    <row r="205" spans="2:17" x14ac:dyDescent="0.2">
      <c r="B205" s="30"/>
      <c r="C205" s="30"/>
      <c r="D205" s="30"/>
      <c r="E205" s="30"/>
      <c r="F205" s="30"/>
      <c r="G205" s="30"/>
      <c r="H205" s="30"/>
      <c r="I205" s="30"/>
      <c r="J205" s="30"/>
      <c r="K205" s="30"/>
      <c r="L205" s="30"/>
      <c r="M205" s="30"/>
      <c r="N205" s="30"/>
      <c r="O205" s="30"/>
      <c r="P205" s="30"/>
      <c r="Q205" s="30"/>
    </row>
    <row r="206" spans="2:17" x14ac:dyDescent="0.2">
      <c r="B206" s="30"/>
      <c r="C206" s="30"/>
      <c r="D206" s="30"/>
      <c r="E206" s="30"/>
      <c r="F206" s="30"/>
      <c r="G206" s="30"/>
      <c r="H206" s="30"/>
      <c r="I206" s="30"/>
      <c r="J206" s="30"/>
      <c r="K206" s="30"/>
      <c r="L206" s="30"/>
      <c r="M206" s="30"/>
      <c r="N206" s="30"/>
      <c r="O206" s="30"/>
      <c r="P206" s="30"/>
      <c r="Q206" s="30"/>
    </row>
    <row r="207" spans="2:17" x14ac:dyDescent="0.2">
      <c r="B207" s="30"/>
      <c r="C207" s="30"/>
      <c r="D207" s="30"/>
      <c r="E207" s="30"/>
      <c r="F207" s="30"/>
      <c r="G207" s="30"/>
      <c r="H207" s="30"/>
      <c r="I207" s="30"/>
      <c r="J207" s="30"/>
      <c r="K207" s="30"/>
      <c r="L207" s="30"/>
      <c r="M207" s="30"/>
      <c r="N207" s="30"/>
      <c r="O207" s="30"/>
      <c r="P207" s="30"/>
      <c r="Q207" s="30"/>
    </row>
    <row r="208" spans="2:17" x14ac:dyDescent="0.2">
      <c r="B208" s="30"/>
      <c r="C208" s="30"/>
      <c r="D208" s="30"/>
      <c r="E208" s="30"/>
      <c r="F208" s="30"/>
      <c r="G208" s="30"/>
      <c r="H208" s="30"/>
      <c r="I208" s="30"/>
      <c r="J208" s="30"/>
      <c r="K208" s="30"/>
      <c r="L208" s="30"/>
      <c r="M208" s="30"/>
      <c r="N208" s="30"/>
      <c r="O208" s="30"/>
      <c r="P208" s="30"/>
      <c r="Q208" s="30"/>
    </row>
    <row r="209" spans="2:17" x14ac:dyDescent="0.2">
      <c r="B209" s="30"/>
      <c r="C209" s="30"/>
      <c r="D209" s="30"/>
      <c r="E209" s="30"/>
      <c r="F209" s="30"/>
      <c r="G209" s="30"/>
      <c r="H209" s="30"/>
      <c r="I209" s="30"/>
      <c r="J209" s="30"/>
      <c r="K209" s="30"/>
      <c r="L209" s="30"/>
      <c r="M209" s="30"/>
      <c r="N209" s="30"/>
      <c r="O209" s="30"/>
      <c r="P209" s="30"/>
      <c r="Q209" s="30"/>
    </row>
    <row r="210" spans="2:17" x14ac:dyDescent="0.2">
      <c r="B210" s="30"/>
      <c r="C210" s="30"/>
      <c r="D210" s="30"/>
      <c r="E210" s="30"/>
      <c r="F210" s="30"/>
      <c r="G210" s="30"/>
      <c r="H210" s="30"/>
      <c r="I210" s="30"/>
      <c r="J210" s="30"/>
      <c r="K210" s="30"/>
      <c r="L210" s="30"/>
      <c r="M210" s="30"/>
      <c r="N210" s="30"/>
      <c r="O210" s="30"/>
      <c r="P210" s="30"/>
      <c r="Q210" s="30"/>
    </row>
    <row r="211" spans="2:17" x14ac:dyDescent="0.2">
      <c r="B211" s="30"/>
      <c r="C211" s="30"/>
      <c r="D211" s="30"/>
      <c r="E211" s="30"/>
      <c r="F211" s="30"/>
      <c r="G211" s="30"/>
      <c r="H211" s="30"/>
      <c r="I211" s="30"/>
      <c r="J211" s="30"/>
      <c r="K211" s="30"/>
      <c r="L211" s="30"/>
      <c r="M211" s="30"/>
      <c r="N211" s="30"/>
      <c r="O211" s="30"/>
      <c r="P211" s="30"/>
      <c r="Q211" s="30"/>
    </row>
    <row r="212" spans="2:17" x14ac:dyDescent="0.2">
      <c r="B212" s="30"/>
      <c r="C212" s="30"/>
      <c r="D212" s="30"/>
      <c r="E212" s="30"/>
      <c r="F212" s="30"/>
      <c r="G212" s="30"/>
      <c r="H212" s="30"/>
      <c r="I212" s="30"/>
      <c r="J212" s="30"/>
      <c r="K212" s="30"/>
      <c r="L212" s="30"/>
      <c r="M212" s="30"/>
      <c r="N212" s="30"/>
      <c r="O212" s="30"/>
      <c r="P212" s="30"/>
      <c r="Q212" s="30"/>
    </row>
    <row r="213" spans="2:17" x14ac:dyDescent="0.2">
      <c r="B213" s="30"/>
      <c r="C213" s="30"/>
      <c r="D213" s="30"/>
      <c r="E213" s="30"/>
      <c r="F213" s="30"/>
      <c r="G213" s="30"/>
      <c r="H213" s="30"/>
      <c r="I213" s="30"/>
      <c r="J213" s="30"/>
      <c r="K213" s="30"/>
      <c r="L213" s="30"/>
      <c r="M213" s="30"/>
      <c r="N213" s="30"/>
      <c r="O213" s="30"/>
      <c r="P213" s="30"/>
      <c r="Q213" s="30"/>
    </row>
    <row r="214" spans="2:17" x14ac:dyDescent="0.2">
      <c r="B214" s="30"/>
      <c r="C214" s="30"/>
      <c r="D214" s="30"/>
      <c r="E214" s="30"/>
      <c r="F214" s="30"/>
      <c r="G214" s="30"/>
      <c r="H214" s="30"/>
      <c r="I214" s="30"/>
      <c r="J214" s="30"/>
      <c r="K214" s="30"/>
      <c r="L214" s="30"/>
      <c r="M214" s="30"/>
      <c r="N214" s="30"/>
      <c r="O214" s="30"/>
      <c r="P214" s="30"/>
      <c r="Q214" s="30"/>
    </row>
    <row r="215" spans="2:17" x14ac:dyDescent="0.2">
      <c r="B215" s="30"/>
      <c r="C215" s="30"/>
      <c r="D215" s="30"/>
      <c r="E215" s="30"/>
      <c r="F215" s="30"/>
      <c r="G215" s="30"/>
      <c r="H215" s="30"/>
      <c r="I215" s="30"/>
      <c r="J215" s="30"/>
      <c r="K215" s="30"/>
      <c r="L215" s="30"/>
      <c r="M215" s="30"/>
      <c r="N215" s="30"/>
      <c r="O215" s="30"/>
      <c r="P215" s="30"/>
      <c r="Q215" s="30"/>
    </row>
    <row r="216" spans="2:17" x14ac:dyDescent="0.2">
      <c r="B216" s="30"/>
      <c r="C216" s="30"/>
      <c r="D216" s="30"/>
      <c r="E216" s="30"/>
      <c r="F216" s="30"/>
      <c r="G216" s="30"/>
      <c r="H216" s="30"/>
      <c r="I216" s="30"/>
      <c r="J216" s="30"/>
      <c r="K216" s="30"/>
      <c r="L216" s="30"/>
      <c r="M216" s="30"/>
      <c r="N216" s="30"/>
      <c r="O216" s="30"/>
      <c r="P216" s="30"/>
      <c r="Q216" s="30"/>
    </row>
    <row r="217" spans="2:17" x14ac:dyDescent="0.2">
      <c r="B217" s="30"/>
      <c r="C217" s="30"/>
      <c r="D217" s="30"/>
      <c r="E217" s="30"/>
      <c r="F217" s="30"/>
      <c r="G217" s="30"/>
      <c r="H217" s="30"/>
      <c r="I217" s="30"/>
      <c r="J217" s="30"/>
      <c r="K217" s="30"/>
      <c r="L217" s="30"/>
      <c r="M217" s="30"/>
      <c r="N217" s="30"/>
      <c r="O217" s="30"/>
      <c r="P217" s="30"/>
      <c r="Q217" s="30"/>
    </row>
    <row r="218" spans="2:17" x14ac:dyDescent="0.2">
      <c r="B218" s="30"/>
      <c r="C218" s="30"/>
      <c r="D218" s="30"/>
      <c r="E218" s="30"/>
      <c r="F218" s="30"/>
      <c r="G218" s="30"/>
      <c r="H218" s="30"/>
      <c r="I218" s="30"/>
      <c r="J218" s="30"/>
      <c r="K218" s="30"/>
      <c r="L218" s="30"/>
      <c r="M218" s="30"/>
      <c r="N218" s="30"/>
      <c r="O218" s="30"/>
      <c r="P218" s="30"/>
      <c r="Q218" s="30"/>
    </row>
    <row r="219" spans="2:17" x14ac:dyDescent="0.2">
      <c r="B219" s="30"/>
      <c r="C219" s="30"/>
      <c r="D219" s="30"/>
      <c r="E219" s="30"/>
      <c r="F219" s="30"/>
      <c r="G219" s="30"/>
      <c r="H219" s="30"/>
      <c r="I219" s="30"/>
      <c r="J219" s="30"/>
      <c r="K219" s="30"/>
      <c r="L219" s="30"/>
      <c r="M219" s="30"/>
      <c r="N219" s="30"/>
      <c r="O219" s="30"/>
      <c r="P219" s="30"/>
      <c r="Q219" s="30"/>
    </row>
    <row r="220" spans="2:17" x14ac:dyDescent="0.2">
      <c r="B220" s="30"/>
      <c r="C220" s="30"/>
      <c r="D220" s="30"/>
      <c r="E220" s="30"/>
      <c r="F220" s="30"/>
      <c r="G220" s="30"/>
      <c r="H220" s="30"/>
      <c r="I220" s="30"/>
      <c r="J220" s="30"/>
      <c r="K220" s="30"/>
      <c r="L220" s="30"/>
      <c r="M220" s="30"/>
      <c r="N220" s="30"/>
      <c r="O220" s="30"/>
      <c r="P220" s="30"/>
      <c r="Q220" s="30"/>
    </row>
    <row r="221" spans="2:17" x14ac:dyDescent="0.2">
      <c r="B221" s="30"/>
      <c r="C221" s="30"/>
      <c r="D221" s="30"/>
      <c r="E221" s="30"/>
      <c r="F221" s="30"/>
      <c r="G221" s="30"/>
      <c r="H221" s="30"/>
      <c r="I221" s="30"/>
      <c r="J221" s="30"/>
      <c r="K221" s="30"/>
      <c r="L221" s="30"/>
      <c r="M221" s="30"/>
      <c r="N221" s="30"/>
      <c r="O221" s="30"/>
      <c r="P221" s="30"/>
      <c r="Q221" s="30"/>
    </row>
    <row r="222" spans="2:17" x14ac:dyDescent="0.2">
      <c r="B222" s="30"/>
      <c r="C222" s="30"/>
      <c r="D222" s="30"/>
      <c r="E222" s="30"/>
      <c r="F222" s="30"/>
      <c r="G222" s="30"/>
      <c r="H222" s="30"/>
      <c r="I222" s="30"/>
      <c r="J222" s="30"/>
      <c r="K222" s="30"/>
      <c r="L222" s="30"/>
      <c r="M222" s="30"/>
      <c r="N222" s="30"/>
      <c r="O222" s="30"/>
      <c r="P222" s="30"/>
      <c r="Q222" s="30"/>
    </row>
    <row r="223" spans="2:17" x14ac:dyDescent="0.2">
      <c r="B223" s="30"/>
      <c r="C223" s="30"/>
      <c r="D223" s="30"/>
      <c r="E223" s="30"/>
      <c r="F223" s="30"/>
      <c r="G223" s="30"/>
      <c r="H223" s="30"/>
      <c r="I223" s="30"/>
      <c r="J223" s="30"/>
      <c r="K223" s="30"/>
      <c r="L223" s="30"/>
      <c r="M223" s="30"/>
      <c r="N223" s="30"/>
      <c r="O223" s="30"/>
      <c r="P223" s="30"/>
      <c r="Q223" s="30"/>
    </row>
    <row r="224" spans="2:17" x14ac:dyDescent="0.2">
      <c r="B224" s="30"/>
      <c r="C224" s="30"/>
      <c r="D224" s="30"/>
      <c r="E224" s="30"/>
      <c r="F224" s="30"/>
      <c r="G224" s="30"/>
      <c r="H224" s="30"/>
      <c r="I224" s="30"/>
      <c r="J224" s="30"/>
      <c r="K224" s="30"/>
      <c r="L224" s="30"/>
      <c r="M224" s="30"/>
      <c r="N224" s="30"/>
      <c r="O224" s="30"/>
      <c r="P224" s="30"/>
      <c r="Q224" s="30"/>
    </row>
    <row r="225" spans="2:17" x14ac:dyDescent="0.2">
      <c r="B225" s="30"/>
      <c r="C225" s="30"/>
      <c r="D225" s="30"/>
      <c r="E225" s="30"/>
      <c r="F225" s="30"/>
      <c r="G225" s="30"/>
      <c r="H225" s="30"/>
      <c r="I225" s="30"/>
      <c r="J225" s="30"/>
      <c r="K225" s="30"/>
      <c r="L225" s="30"/>
      <c r="M225" s="30"/>
      <c r="N225" s="30"/>
      <c r="O225" s="30"/>
      <c r="P225" s="30"/>
      <c r="Q225" s="30"/>
    </row>
    <row r="226" spans="2:17" x14ac:dyDescent="0.2">
      <c r="B226" s="30"/>
      <c r="C226" s="30"/>
      <c r="D226" s="30"/>
      <c r="E226" s="30"/>
      <c r="F226" s="30"/>
      <c r="G226" s="30"/>
      <c r="H226" s="30"/>
      <c r="I226" s="30"/>
      <c r="J226" s="30"/>
      <c r="K226" s="30"/>
      <c r="L226" s="30"/>
      <c r="M226" s="30"/>
      <c r="N226" s="30"/>
      <c r="O226" s="30"/>
      <c r="P226" s="30"/>
      <c r="Q226" s="30"/>
    </row>
    <row r="227" spans="2:17" x14ac:dyDescent="0.2">
      <c r="B227" s="30"/>
      <c r="C227" s="30"/>
      <c r="D227" s="30"/>
      <c r="E227" s="30"/>
      <c r="F227" s="30"/>
      <c r="G227" s="30"/>
      <c r="H227" s="30"/>
      <c r="I227" s="30"/>
      <c r="J227" s="30"/>
      <c r="K227" s="30"/>
      <c r="L227" s="30"/>
      <c r="M227" s="30"/>
      <c r="N227" s="30"/>
      <c r="O227" s="30"/>
      <c r="P227" s="30"/>
      <c r="Q227" s="30"/>
    </row>
    <row r="228" spans="2:17" x14ac:dyDescent="0.2">
      <c r="B228" s="30"/>
      <c r="C228" s="30"/>
      <c r="D228" s="30"/>
      <c r="E228" s="30"/>
      <c r="F228" s="30"/>
      <c r="G228" s="30"/>
      <c r="H228" s="30"/>
      <c r="I228" s="30"/>
      <c r="J228" s="30"/>
      <c r="K228" s="30"/>
      <c r="L228" s="30"/>
      <c r="M228" s="30"/>
      <c r="N228" s="30"/>
      <c r="O228" s="30"/>
      <c r="P228" s="30"/>
      <c r="Q228" s="30"/>
    </row>
    <row r="229" spans="2:17" x14ac:dyDescent="0.2">
      <c r="B229" s="30"/>
      <c r="C229" s="30"/>
      <c r="D229" s="30"/>
      <c r="E229" s="30"/>
      <c r="F229" s="30"/>
      <c r="G229" s="30"/>
      <c r="H229" s="30"/>
      <c r="I229" s="30"/>
      <c r="J229" s="30"/>
      <c r="K229" s="30"/>
      <c r="L229" s="30"/>
      <c r="M229" s="30"/>
      <c r="N229" s="30"/>
      <c r="O229" s="30"/>
      <c r="P229" s="30"/>
      <c r="Q229" s="30"/>
    </row>
    <row r="230" spans="2:17" x14ac:dyDescent="0.2">
      <c r="B230" s="30"/>
      <c r="C230" s="30"/>
      <c r="D230" s="30"/>
      <c r="E230" s="30"/>
      <c r="F230" s="30"/>
      <c r="G230" s="30"/>
      <c r="H230" s="30"/>
      <c r="I230" s="30"/>
      <c r="J230" s="30"/>
      <c r="K230" s="30"/>
      <c r="L230" s="30"/>
      <c r="M230" s="30"/>
      <c r="N230" s="30"/>
      <c r="O230" s="30"/>
      <c r="P230" s="30"/>
      <c r="Q230" s="30"/>
    </row>
    <row r="231" spans="2:17" x14ac:dyDescent="0.2">
      <c r="B231" s="30"/>
      <c r="C231" s="30"/>
      <c r="D231" s="30"/>
      <c r="E231" s="30"/>
      <c r="F231" s="30"/>
      <c r="G231" s="30"/>
      <c r="H231" s="30"/>
      <c r="I231" s="30"/>
      <c r="J231" s="30"/>
      <c r="K231" s="30"/>
      <c r="L231" s="30"/>
      <c r="M231" s="30"/>
      <c r="N231" s="30"/>
      <c r="O231" s="30"/>
      <c r="P231" s="30"/>
      <c r="Q231" s="30"/>
    </row>
    <row r="232" spans="2:17" x14ac:dyDescent="0.2">
      <c r="B232" s="30"/>
      <c r="C232" s="30"/>
      <c r="D232" s="30"/>
      <c r="E232" s="30"/>
      <c r="F232" s="30"/>
      <c r="G232" s="30"/>
      <c r="H232" s="30"/>
      <c r="I232" s="30"/>
      <c r="J232" s="30"/>
      <c r="K232" s="30"/>
      <c r="L232" s="30"/>
      <c r="M232" s="30"/>
      <c r="N232" s="30"/>
      <c r="O232" s="30"/>
      <c r="P232" s="30"/>
      <c r="Q232" s="30"/>
    </row>
    <row r="233" spans="2:17" x14ac:dyDescent="0.2">
      <c r="B233" s="30"/>
      <c r="C233" s="30"/>
      <c r="D233" s="30"/>
      <c r="E233" s="30"/>
      <c r="F233" s="30"/>
      <c r="G233" s="30"/>
      <c r="H233" s="30"/>
      <c r="I233" s="30"/>
      <c r="J233" s="30"/>
      <c r="K233" s="30"/>
      <c r="L233" s="30"/>
      <c r="M233" s="30"/>
      <c r="N233" s="30"/>
      <c r="O233" s="30"/>
      <c r="P233" s="30"/>
      <c r="Q233" s="30"/>
    </row>
    <row r="234" spans="2:17" x14ac:dyDescent="0.2">
      <c r="B234" s="30"/>
      <c r="C234" s="30"/>
      <c r="D234" s="30"/>
      <c r="E234" s="30"/>
      <c r="F234" s="30"/>
      <c r="G234" s="30"/>
      <c r="H234" s="30"/>
      <c r="I234" s="30"/>
      <c r="J234" s="30"/>
      <c r="K234" s="30"/>
      <c r="L234" s="30"/>
      <c r="M234" s="30"/>
      <c r="N234" s="30"/>
      <c r="O234" s="30"/>
      <c r="P234" s="30"/>
      <c r="Q234" s="30"/>
    </row>
    <row r="235" spans="2:17" x14ac:dyDescent="0.2">
      <c r="B235" s="30"/>
      <c r="C235" s="30"/>
      <c r="D235" s="30"/>
      <c r="E235" s="30"/>
      <c r="F235" s="30"/>
      <c r="G235" s="30"/>
      <c r="H235" s="30"/>
      <c r="I235" s="30"/>
      <c r="J235" s="30"/>
      <c r="K235" s="30"/>
      <c r="L235" s="30"/>
      <c r="M235" s="30"/>
      <c r="N235" s="30"/>
      <c r="O235" s="30"/>
      <c r="P235" s="30"/>
      <c r="Q235" s="30"/>
    </row>
    <row r="236" spans="2:17" x14ac:dyDescent="0.2">
      <c r="B236" s="30"/>
      <c r="C236" s="30"/>
      <c r="D236" s="30"/>
      <c r="E236" s="30"/>
      <c r="F236" s="30"/>
      <c r="G236" s="30"/>
      <c r="H236" s="30"/>
      <c r="I236" s="30"/>
      <c r="J236" s="30"/>
      <c r="K236" s="30"/>
      <c r="L236" s="30"/>
      <c r="M236" s="30"/>
      <c r="N236" s="30"/>
      <c r="O236" s="30"/>
      <c r="P236" s="30"/>
      <c r="Q236" s="30"/>
    </row>
    <row r="237" spans="2:17" x14ac:dyDescent="0.2">
      <c r="B237" s="30"/>
      <c r="C237" s="30"/>
      <c r="D237" s="30"/>
      <c r="E237" s="30"/>
      <c r="F237" s="30"/>
      <c r="G237" s="30"/>
      <c r="H237" s="30"/>
      <c r="I237" s="30"/>
      <c r="J237" s="30"/>
      <c r="K237" s="30"/>
      <c r="L237" s="30"/>
      <c r="M237" s="30"/>
      <c r="N237" s="30"/>
      <c r="O237" s="30"/>
      <c r="P237" s="30"/>
      <c r="Q237" s="30"/>
    </row>
    <row r="238" spans="2:17" x14ac:dyDescent="0.2">
      <c r="B238" s="30"/>
      <c r="C238" s="30"/>
      <c r="D238" s="30"/>
      <c r="E238" s="30"/>
      <c r="F238" s="30"/>
      <c r="G238" s="30"/>
      <c r="H238" s="30"/>
      <c r="I238" s="30"/>
      <c r="J238" s="30"/>
      <c r="K238" s="30"/>
      <c r="L238" s="30"/>
      <c r="M238" s="30"/>
      <c r="N238" s="30"/>
      <c r="O238" s="30"/>
      <c r="P238" s="30"/>
      <c r="Q238" s="30"/>
    </row>
    <row r="239" spans="2:17" x14ac:dyDescent="0.2">
      <c r="B239" s="30"/>
      <c r="C239" s="30"/>
      <c r="D239" s="30"/>
      <c r="E239" s="30"/>
      <c r="F239" s="30"/>
      <c r="G239" s="30"/>
      <c r="H239" s="30"/>
      <c r="I239" s="30"/>
      <c r="J239" s="30"/>
      <c r="K239" s="30"/>
      <c r="L239" s="30"/>
      <c r="M239" s="30"/>
      <c r="N239" s="30"/>
      <c r="O239" s="30"/>
      <c r="P239" s="30"/>
      <c r="Q239" s="30"/>
    </row>
    <row r="240" spans="2:17" x14ac:dyDescent="0.2">
      <c r="B240" s="30"/>
      <c r="C240" s="30"/>
      <c r="D240" s="30"/>
      <c r="E240" s="30"/>
      <c r="F240" s="30"/>
      <c r="G240" s="30"/>
      <c r="H240" s="30"/>
      <c r="I240" s="30"/>
      <c r="J240" s="30"/>
      <c r="K240" s="30"/>
      <c r="L240" s="30"/>
      <c r="M240" s="30"/>
      <c r="N240" s="30"/>
      <c r="O240" s="30"/>
      <c r="P240" s="30"/>
      <c r="Q240" s="30"/>
    </row>
    <row r="241" spans="2:17" x14ac:dyDescent="0.2">
      <c r="B241" s="30"/>
      <c r="C241" s="30"/>
      <c r="D241" s="30"/>
      <c r="E241" s="30"/>
      <c r="F241" s="30"/>
      <c r="G241" s="30"/>
      <c r="H241" s="30"/>
      <c r="I241" s="30"/>
      <c r="J241" s="30"/>
      <c r="K241" s="30"/>
      <c r="L241" s="30"/>
      <c r="M241" s="30"/>
      <c r="N241" s="30"/>
      <c r="O241" s="30"/>
      <c r="P241" s="30"/>
      <c r="Q241" s="30"/>
    </row>
    <row r="242" spans="2:17" x14ac:dyDescent="0.2">
      <c r="B242" s="30"/>
      <c r="C242" s="30"/>
      <c r="D242" s="30"/>
      <c r="E242" s="30"/>
      <c r="F242" s="30"/>
      <c r="G242" s="30"/>
      <c r="H242" s="30"/>
      <c r="I242" s="30"/>
      <c r="J242" s="30"/>
      <c r="K242" s="30"/>
      <c r="L242" s="30"/>
      <c r="M242" s="30"/>
      <c r="N242" s="30"/>
      <c r="O242" s="30"/>
      <c r="P242" s="30"/>
      <c r="Q242" s="30"/>
    </row>
    <row r="243" spans="2:17" x14ac:dyDescent="0.2">
      <c r="B243" s="30"/>
      <c r="C243" s="30"/>
      <c r="D243" s="30"/>
      <c r="E243" s="30"/>
      <c r="F243" s="30"/>
      <c r="G243" s="30"/>
      <c r="H243" s="30"/>
      <c r="I243" s="30"/>
      <c r="J243" s="30"/>
      <c r="K243" s="30"/>
      <c r="L243" s="30"/>
      <c r="M243" s="30"/>
      <c r="N243" s="30"/>
      <c r="O243" s="30"/>
      <c r="P243" s="30"/>
      <c r="Q243" s="30"/>
    </row>
    <row r="244" spans="2:17" x14ac:dyDescent="0.2">
      <c r="B244" s="30"/>
      <c r="C244" s="30"/>
      <c r="D244" s="30"/>
      <c r="E244" s="30"/>
      <c r="F244" s="30"/>
      <c r="G244" s="30"/>
      <c r="H244" s="30"/>
      <c r="I244" s="30"/>
      <c r="J244" s="30"/>
      <c r="K244" s="30"/>
      <c r="L244" s="30"/>
      <c r="M244" s="30"/>
      <c r="N244" s="30"/>
      <c r="O244" s="30"/>
      <c r="P244" s="30"/>
      <c r="Q244" s="30"/>
    </row>
    <row r="245" spans="2:17" x14ac:dyDescent="0.2">
      <c r="B245" s="30"/>
      <c r="C245" s="30"/>
      <c r="D245" s="30"/>
      <c r="E245" s="30"/>
      <c r="F245" s="30"/>
      <c r="G245" s="30"/>
      <c r="H245" s="30"/>
      <c r="I245" s="30"/>
      <c r="J245" s="30"/>
      <c r="K245" s="30"/>
      <c r="L245" s="30"/>
      <c r="M245" s="30"/>
      <c r="N245" s="30"/>
      <c r="O245" s="30"/>
      <c r="P245" s="30"/>
      <c r="Q245" s="30"/>
    </row>
    <row r="246" spans="2:17" x14ac:dyDescent="0.2">
      <c r="B246" s="30"/>
      <c r="C246" s="30"/>
      <c r="D246" s="30"/>
      <c r="E246" s="30"/>
      <c r="F246" s="30"/>
      <c r="G246" s="30"/>
      <c r="H246" s="30"/>
      <c r="I246" s="30"/>
      <c r="J246" s="30"/>
      <c r="K246" s="30"/>
      <c r="L246" s="30"/>
      <c r="M246" s="30"/>
      <c r="N246" s="30"/>
      <c r="O246" s="30"/>
      <c r="P246" s="30"/>
      <c r="Q246" s="30"/>
    </row>
    <row r="247" spans="2:17" x14ac:dyDescent="0.2">
      <c r="B247" s="30"/>
      <c r="C247" s="30"/>
      <c r="D247" s="30"/>
      <c r="E247" s="30"/>
      <c r="F247" s="30"/>
      <c r="G247" s="30"/>
      <c r="H247" s="30"/>
      <c r="I247" s="30"/>
      <c r="J247" s="30"/>
      <c r="K247" s="30"/>
      <c r="L247" s="30"/>
      <c r="M247" s="30"/>
      <c r="N247" s="30"/>
      <c r="O247" s="30"/>
      <c r="P247" s="30"/>
      <c r="Q247" s="30"/>
    </row>
    <row r="248" spans="2:17" x14ac:dyDescent="0.2">
      <c r="B248" s="30"/>
      <c r="C248" s="30"/>
      <c r="D248" s="30"/>
      <c r="E248" s="30"/>
      <c r="F248" s="30"/>
      <c r="G248" s="30"/>
      <c r="H248" s="30"/>
      <c r="I248" s="30"/>
      <c r="J248" s="30"/>
      <c r="K248" s="30"/>
      <c r="L248" s="30"/>
      <c r="M248" s="30"/>
      <c r="N248" s="30"/>
      <c r="O248" s="30"/>
      <c r="P248" s="30"/>
      <c r="Q248" s="30"/>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Лист36">
    <tabColor indexed="48"/>
    <outlinePr applyStyles="1" summaryBelow="0"/>
    <pageSetUpPr fitToPage="1"/>
  </sheetPr>
  <dimension ref="A2:S245"/>
  <sheetViews>
    <sheetView workbookViewId="0">
      <selection activeCell="A34" sqref="A34"/>
    </sheetView>
  </sheetViews>
  <sheetFormatPr defaultColWidth="9.140625" defaultRowHeight="12.75" outlineLevelRow="1" x14ac:dyDescent="0.2"/>
  <cols>
    <col min="1" max="1" width="66" style="26" bestFit="1" customWidth="1"/>
    <col min="2" max="2" width="18" style="27" customWidth="1"/>
    <col min="3" max="3" width="17.42578125" style="27" customWidth="1"/>
    <col min="4" max="4" width="11.42578125" style="76" bestFit="1" customWidth="1"/>
    <col min="5" max="5" width="9.140625" style="26" customWidth="1"/>
    <col min="6" max="16384" width="9.140625" style="26"/>
  </cols>
  <sheetData>
    <row r="2" spans="1:19" ht="18.75" x14ac:dyDescent="0.3">
      <c r="A2" s="4" t="str">
        <f>IF(REPORT_LANG="UKR","Державний та гарантований державою борг України за станом на ","State debt and State guaranteed debt of Ukraine as of ") &amp; STRPRESENTDATE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IF(REPORT_LANG="UKR","(за видами відсоткових ставок)","by interest rate types")</f>
        <v>by interest rate types</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B5" s="32"/>
      <c r="C5" s="32"/>
      <c r="D5" s="31" t="str">
        <f>VALVAL</f>
        <v>bn units</v>
      </c>
    </row>
    <row r="6" spans="1:19" s="74" customFormat="1" x14ac:dyDescent="0.2">
      <c r="A6" s="16"/>
      <c r="B6" s="147" t="str">
        <f>IF(REPORT_LANG="UKR","дол.США","USD")</f>
        <v>USD</v>
      </c>
      <c r="C6" s="147" t="str">
        <f>IF(REPORT_LANG="UKR","грн.","UAH")</f>
        <v>UAH</v>
      </c>
      <c r="D6" s="73" t="s">
        <v>0</v>
      </c>
      <c r="E6" s="18"/>
      <c r="F6" s="18"/>
      <c r="G6" s="18"/>
      <c r="H6" s="18"/>
      <c r="I6" s="18"/>
      <c r="J6" s="18"/>
      <c r="K6" s="18"/>
      <c r="L6" s="18"/>
      <c r="M6" s="18"/>
      <c r="N6" s="18"/>
      <c r="O6" s="18"/>
      <c r="P6" s="18"/>
      <c r="Q6" s="18"/>
      <c r="R6" s="18"/>
      <c r="S6" s="18"/>
    </row>
    <row r="7" spans="1:19" s="139" customFormat="1" ht="15.75" x14ac:dyDescent="0.2">
      <c r="A7" s="149" t="str">
        <f>IF(REPORT_LANG="UKR","Загальна сума державного та гарантованого державою боргу","Total amount of state debt and state guaranteed debt")</f>
        <v>Total amount of state debt and state guaranteed debt</v>
      </c>
      <c r="B7" s="125">
        <f>SUM(B8:B19)</f>
        <v>180.96504082337</v>
      </c>
      <c r="C7" s="125">
        <f>SUM(C8:C19)</f>
        <v>7515.2066978449193</v>
      </c>
      <c r="D7" s="126">
        <f>SUM(D8:D19)</f>
        <v>1</v>
      </c>
    </row>
    <row r="8" spans="1:19" s="75" customFormat="1" outlineLevel="1" x14ac:dyDescent="0.2">
      <c r="A8" s="167" t="s">
        <v>178</v>
      </c>
      <c r="B8" s="165">
        <v>6.5922495735700002</v>
      </c>
      <c r="C8" s="165">
        <v>273.76623641662002</v>
      </c>
      <c r="D8" s="168">
        <v>3.6428000000000002E-2</v>
      </c>
    </row>
    <row r="9" spans="1:19" s="75" customFormat="1" outlineLevel="1" x14ac:dyDescent="0.2">
      <c r="A9" s="167" t="s">
        <v>179</v>
      </c>
      <c r="B9" s="165">
        <v>122.94940746426001</v>
      </c>
      <c r="C9" s="165">
        <v>5105.9044678903401</v>
      </c>
      <c r="D9" s="168">
        <v>0.67940999999999996</v>
      </c>
    </row>
    <row r="10" spans="1:19" s="75" customFormat="1" outlineLevel="1" x14ac:dyDescent="0.2">
      <c r="A10" s="167" t="s">
        <v>180</v>
      </c>
      <c r="B10" s="165">
        <v>18.963749419149998</v>
      </c>
      <c r="C10" s="165">
        <v>787.53606775318997</v>
      </c>
      <c r="D10" s="168">
        <v>0.104792</v>
      </c>
    </row>
    <row r="11" spans="1:19" outlineLevel="1" x14ac:dyDescent="0.2">
      <c r="A11" s="242" t="s">
        <v>181</v>
      </c>
      <c r="B11" s="180">
        <v>6.9969261989899998</v>
      </c>
      <c r="C11" s="180">
        <v>290.57184965370999</v>
      </c>
      <c r="D11" s="199">
        <v>3.8664999999999998E-2</v>
      </c>
      <c r="E11" s="30"/>
      <c r="F11" s="30"/>
      <c r="G11" s="30"/>
      <c r="H11" s="30"/>
      <c r="I11" s="30"/>
      <c r="J11" s="30"/>
      <c r="K11" s="30"/>
      <c r="L11" s="30"/>
      <c r="M11" s="30"/>
      <c r="N11" s="30"/>
      <c r="O11" s="30"/>
      <c r="P11" s="30"/>
      <c r="Q11" s="30"/>
    </row>
    <row r="12" spans="1:19" outlineLevel="1" x14ac:dyDescent="0.2">
      <c r="A12" s="242" t="s">
        <v>182</v>
      </c>
      <c r="B12" s="180">
        <v>20.88957839995</v>
      </c>
      <c r="C12" s="180">
        <v>867.51285658238999</v>
      </c>
      <c r="D12" s="199">
        <v>0.11543399999999999</v>
      </c>
      <c r="E12" s="30"/>
      <c r="F12" s="30"/>
      <c r="G12" s="30"/>
      <c r="H12" s="30"/>
      <c r="I12" s="30"/>
      <c r="J12" s="30"/>
      <c r="K12" s="30"/>
      <c r="L12" s="30"/>
      <c r="M12" s="30"/>
      <c r="N12" s="30"/>
      <c r="O12" s="30"/>
      <c r="P12" s="30"/>
      <c r="Q12" s="30"/>
    </row>
    <row r="13" spans="1:19" outlineLevel="1" x14ac:dyDescent="0.2">
      <c r="A13" s="242" t="s">
        <v>183</v>
      </c>
      <c r="B13" s="180">
        <v>0.19014349349000001</v>
      </c>
      <c r="C13" s="180">
        <v>7.8963740692000002</v>
      </c>
      <c r="D13" s="199">
        <v>1.0510000000000001E-3</v>
      </c>
      <c r="E13" s="30"/>
      <c r="F13" s="30"/>
      <c r="G13" s="30"/>
      <c r="H13" s="30"/>
      <c r="I13" s="30"/>
      <c r="J13" s="30"/>
      <c r="K13" s="30"/>
      <c r="L13" s="30"/>
      <c r="M13" s="30"/>
      <c r="N13" s="30"/>
      <c r="O13" s="30"/>
      <c r="P13" s="30"/>
      <c r="Q13" s="30"/>
    </row>
    <row r="14" spans="1:19" outlineLevel="1" x14ac:dyDescent="0.2">
      <c r="A14" s="242" t="s">
        <v>184</v>
      </c>
      <c r="B14" s="180">
        <v>0.23723149188000001</v>
      </c>
      <c r="C14" s="180">
        <v>9.8518680105299996</v>
      </c>
      <c r="D14" s="199">
        <v>1.3110000000000001E-3</v>
      </c>
      <c r="E14" s="30"/>
      <c r="F14" s="30"/>
      <c r="G14" s="30"/>
      <c r="H14" s="30"/>
      <c r="I14" s="30"/>
      <c r="J14" s="30"/>
      <c r="K14" s="30"/>
      <c r="L14" s="30"/>
      <c r="M14" s="30"/>
      <c r="N14" s="30"/>
      <c r="O14" s="30"/>
      <c r="P14" s="30"/>
      <c r="Q14" s="30"/>
    </row>
    <row r="15" spans="1:19" outlineLevel="1" x14ac:dyDescent="0.2">
      <c r="A15" s="242" t="s">
        <v>185</v>
      </c>
      <c r="B15" s="180">
        <v>0.65001246055999995</v>
      </c>
      <c r="C15" s="180">
        <v>26.994042468939998</v>
      </c>
      <c r="D15" s="199">
        <v>3.5920000000000001E-3</v>
      </c>
      <c r="E15" s="30"/>
      <c r="F15" s="30"/>
      <c r="G15" s="30"/>
      <c r="H15" s="30"/>
      <c r="I15" s="30"/>
      <c r="J15" s="30"/>
      <c r="K15" s="30"/>
      <c r="L15" s="30"/>
      <c r="M15" s="30"/>
      <c r="N15" s="30"/>
      <c r="O15" s="30"/>
      <c r="P15" s="30"/>
      <c r="Q15" s="30"/>
    </row>
    <row r="16" spans="1:19" outlineLevel="1" x14ac:dyDescent="0.2">
      <c r="A16" s="242" t="s">
        <v>186</v>
      </c>
      <c r="B16" s="180">
        <v>3.4957423215199999</v>
      </c>
      <c r="C16" s="180">
        <v>145.172935</v>
      </c>
      <c r="D16" s="199">
        <v>1.9317000000000001E-2</v>
      </c>
      <c r="E16" s="30"/>
      <c r="F16" s="30"/>
      <c r="G16" s="30"/>
      <c r="H16" s="30"/>
      <c r="I16" s="30"/>
      <c r="J16" s="30"/>
      <c r="K16" s="30"/>
      <c r="L16" s="30"/>
      <c r="M16" s="30"/>
      <c r="N16" s="30"/>
      <c r="O16" s="30"/>
      <c r="P16" s="30"/>
      <c r="Q16" s="30"/>
    </row>
    <row r="17" spans="2:17" x14ac:dyDescent="0.2">
      <c r="B17" s="29"/>
      <c r="C17" s="29"/>
      <c r="D17" s="67"/>
      <c r="E17" s="30"/>
      <c r="F17" s="30"/>
      <c r="G17" s="30"/>
      <c r="H17" s="30"/>
      <c r="I17" s="30"/>
      <c r="J17" s="30"/>
      <c r="K17" s="30"/>
      <c r="L17" s="30"/>
      <c r="M17" s="30"/>
      <c r="N17" s="30"/>
      <c r="O17" s="30"/>
      <c r="P17" s="30"/>
      <c r="Q17" s="30"/>
    </row>
    <row r="18" spans="2:17" x14ac:dyDescent="0.2">
      <c r="B18" s="29"/>
      <c r="C18" s="29"/>
      <c r="D18" s="67"/>
      <c r="E18" s="30"/>
      <c r="F18" s="30"/>
      <c r="G18" s="30"/>
      <c r="H18" s="30"/>
      <c r="I18" s="30"/>
      <c r="J18" s="30"/>
      <c r="K18" s="30"/>
      <c r="L18" s="30"/>
      <c r="M18" s="30"/>
      <c r="N18" s="30"/>
      <c r="O18" s="30"/>
      <c r="P18" s="30"/>
      <c r="Q18" s="30"/>
    </row>
    <row r="19" spans="2:17" x14ac:dyDescent="0.2">
      <c r="B19" s="29"/>
      <c r="C19" s="29"/>
      <c r="D19" s="67"/>
      <c r="E19" s="30"/>
      <c r="F19" s="30"/>
      <c r="G19" s="30"/>
      <c r="H19" s="30"/>
      <c r="I19" s="30"/>
      <c r="J19" s="30"/>
      <c r="K19" s="30"/>
      <c r="L19" s="30"/>
      <c r="M19" s="30"/>
      <c r="N19" s="30"/>
      <c r="O19" s="30"/>
      <c r="P19" s="30"/>
      <c r="Q19" s="30"/>
    </row>
    <row r="20" spans="2:17" x14ac:dyDescent="0.2">
      <c r="B20" s="29"/>
      <c r="C20" s="29"/>
      <c r="D20" s="67"/>
      <c r="E20" s="30"/>
      <c r="F20" s="30"/>
      <c r="G20" s="30"/>
      <c r="H20" s="30"/>
      <c r="I20" s="30"/>
      <c r="J20" s="30"/>
      <c r="K20" s="30"/>
      <c r="L20" s="30"/>
      <c r="M20" s="30"/>
      <c r="N20" s="30"/>
      <c r="O20" s="30"/>
      <c r="P20" s="30"/>
      <c r="Q20" s="30"/>
    </row>
    <row r="21" spans="2:17" x14ac:dyDescent="0.2">
      <c r="B21" s="29"/>
      <c r="C21" s="29"/>
      <c r="D21" s="67"/>
      <c r="E21" s="30"/>
      <c r="F21" s="30"/>
      <c r="G21" s="30"/>
      <c r="H21" s="30"/>
      <c r="I21" s="30"/>
      <c r="J21" s="30"/>
      <c r="K21" s="30"/>
      <c r="L21" s="30"/>
      <c r="M21" s="30"/>
      <c r="N21" s="30"/>
      <c r="O21" s="30"/>
      <c r="P21" s="30"/>
      <c r="Q21" s="30"/>
    </row>
    <row r="22" spans="2:17" x14ac:dyDescent="0.2">
      <c r="B22" s="29"/>
      <c r="C22" s="29"/>
      <c r="D22" s="67"/>
      <c r="E22" s="30"/>
      <c r="F22" s="30"/>
      <c r="G22" s="30"/>
      <c r="H22" s="30"/>
      <c r="I22" s="30"/>
      <c r="J22" s="30"/>
      <c r="K22" s="30"/>
      <c r="L22" s="30"/>
      <c r="M22" s="30"/>
      <c r="N22" s="30"/>
      <c r="O22" s="30"/>
      <c r="P22" s="30"/>
      <c r="Q22" s="30"/>
    </row>
    <row r="23" spans="2:17" x14ac:dyDescent="0.2">
      <c r="B23" s="29"/>
      <c r="C23" s="29"/>
      <c r="D23" s="67"/>
      <c r="E23" s="30"/>
      <c r="F23" s="30"/>
      <c r="G23" s="30"/>
      <c r="H23" s="30"/>
      <c r="I23" s="30"/>
      <c r="J23" s="30"/>
      <c r="K23" s="30"/>
      <c r="L23" s="30"/>
      <c r="M23" s="30"/>
      <c r="N23" s="30"/>
      <c r="O23" s="30"/>
      <c r="P23" s="30"/>
      <c r="Q23" s="30"/>
    </row>
    <row r="24" spans="2:17" x14ac:dyDescent="0.2">
      <c r="B24" s="29"/>
      <c r="C24" s="29"/>
      <c r="D24" s="67"/>
      <c r="E24" s="30"/>
      <c r="F24" s="30"/>
      <c r="G24" s="30"/>
      <c r="H24" s="30"/>
      <c r="I24" s="30"/>
      <c r="J24" s="30"/>
      <c r="K24" s="30"/>
      <c r="L24" s="30"/>
      <c r="M24" s="30"/>
      <c r="N24" s="30"/>
      <c r="O24" s="30"/>
      <c r="P24" s="30"/>
      <c r="Q24" s="30"/>
    </row>
    <row r="25" spans="2:17" x14ac:dyDescent="0.2">
      <c r="B25" s="29"/>
      <c r="C25" s="29"/>
      <c r="D25" s="67"/>
      <c r="E25" s="30"/>
      <c r="F25" s="30"/>
      <c r="G25" s="30"/>
      <c r="H25" s="30"/>
      <c r="I25" s="30"/>
      <c r="J25" s="30"/>
      <c r="K25" s="30"/>
      <c r="L25" s="30"/>
      <c r="M25" s="30"/>
      <c r="N25" s="30"/>
      <c r="O25" s="30"/>
      <c r="P25" s="30"/>
      <c r="Q25" s="30"/>
    </row>
    <row r="26" spans="2:17" x14ac:dyDescent="0.2">
      <c r="B26" s="29"/>
      <c r="C26" s="29"/>
      <c r="D26" s="67"/>
      <c r="E26" s="30"/>
      <c r="F26" s="30"/>
      <c r="G26" s="30"/>
      <c r="H26" s="30"/>
      <c r="I26" s="30"/>
      <c r="J26" s="30"/>
      <c r="K26" s="30"/>
      <c r="L26" s="30"/>
      <c r="M26" s="30"/>
      <c r="N26" s="30"/>
      <c r="O26" s="30"/>
      <c r="P26" s="30"/>
      <c r="Q26" s="30"/>
    </row>
    <row r="27" spans="2:17" x14ac:dyDescent="0.2">
      <c r="B27" s="29"/>
      <c r="C27" s="29"/>
      <c r="D27" s="67"/>
      <c r="E27" s="30"/>
      <c r="F27" s="30"/>
      <c r="G27" s="30"/>
      <c r="H27" s="30"/>
      <c r="I27" s="30"/>
      <c r="J27" s="30"/>
      <c r="K27" s="30"/>
      <c r="L27" s="30"/>
      <c r="M27" s="30"/>
      <c r="N27" s="30"/>
      <c r="O27" s="30"/>
      <c r="P27" s="30"/>
      <c r="Q27" s="30"/>
    </row>
    <row r="28" spans="2:17" x14ac:dyDescent="0.2">
      <c r="B28" s="29"/>
      <c r="C28" s="29"/>
      <c r="D28" s="67"/>
      <c r="E28" s="30"/>
      <c r="F28" s="30"/>
      <c r="G28" s="30"/>
      <c r="H28" s="30"/>
      <c r="I28" s="30"/>
      <c r="J28" s="30"/>
      <c r="K28" s="30"/>
      <c r="L28" s="30"/>
      <c r="M28" s="30"/>
      <c r="N28" s="30"/>
      <c r="O28" s="30"/>
      <c r="P28" s="30"/>
      <c r="Q28" s="30"/>
    </row>
    <row r="29" spans="2:17" x14ac:dyDescent="0.2">
      <c r="B29" s="29"/>
      <c r="C29" s="29"/>
      <c r="D29" s="67"/>
      <c r="E29" s="30"/>
      <c r="F29" s="30"/>
      <c r="G29" s="30"/>
      <c r="H29" s="30"/>
      <c r="I29" s="30"/>
      <c r="J29" s="30"/>
      <c r="K29" s="30"/>
      <c r="L29" s="30"/>
      <c r="M29" s="30"/>
      <c r="N29" s="30"/>
      <c r="O29" s="30"/>
      <c r="P29" s="30"/>
      <c r="Q29" s="30"/>
    </row>
    <row r="30" spans="2:17" x14ac:dyDescent="0.2">
      <c r="B30" s="29"/>
      <c r="C30" s="29"/>
      <c r="D30" s="67"/>
      <c r="E30" s="30"/>
      <c r="F30" s="30"/>
      <c r="G30" s="30"/>
      <c r="H30" s="30"/>
      <c r="I30" s="30"/>
      <c r="J30" s="30"/>
      <c r="K30" s="30"/>
      <c r="L30" s="30"/>
      <c r="M30" s="30"/>
      <c r="N30" s="30"/>
      <c r="O30" s="30"/>
      <c r="P30" s="30"/>
      <c r="Q30" s="30"/>
    </row>
    <row r="31" spans="2:17" x14ac:dyDescent="0.2">
      <c r="B31" s="29"/>
      <c r="C31" s="29"/>
      <c r="D31" s="67"/>
      <c r="E31" s="30"/>
      <c r="F31" s="30"/>
      <c r="G31" s="30"/>
      <c r="H31" s="30"/>
      <c r="I31" s="30"/>
      <c r="J31" s="30"/>
      <c r="K31" s="30"/>
      <c r="L31" s="30"/>
      <c r="M31" s="30"/>
      <c r="N31" s="30"/>
      <c r="O31" s="30"/>
      <c r="P31" s="30"/>
      <c r="Q31" s="30"/>
    </row>
    <row r="32" spans="2:17" x14ac:dyDescent="0.2">
      <c r="B32" s="29"/>
      <c r="C32" s="29"/>
      <c r="D32" s="67"/>
      <c r="E32" s="30"/>
      <c r="F32" s="30"/>
      <c r="G32" s="30"/>
      <c r="H32" s="30"/>
      <c r="I32" s="30"/>
      <c r="J32" s="30"/>
      <c r="K32" s="30"/>
      <c r="L32" s="30"/>
      <c r="M32" s="30"/>
      <c r="N32" s="30"/>
      <c r="O32" s="30"/>
      <c r="P32" s="30"/>
      <c r="Q32" s="30"/>
    </row>
    <row r="33" spans="2:17" x14ac:dyDescent="0.2">
      <c r="B33" s="29"/>
      <c r="C33" s="29"/>
      <c r="D33" s="67"/>
      <c r="E33" s="30"/>
      <c r="F33" s="30"/>
      <c r="G33" s="30"/>
      <c r="H33" s="30"/>
      <c r="I33" s="30"/>
      <c r="J33" s="30"/>
      <c r="K33" s="30"/>
      <c r="L33" s="30"/>
      <c r="M33" s="30"/>
      <c r="N33" s="30"/>
      <c r="O33" s="30"/>
      <c r="P33" s="30"/>
      <c r="Q33" s="30"/>
    </row>
    <row r="34" spans="2:17" x14ac:dyDescent="0.2">
      <c r="B34" s="29"/>
      <c r="C34" s="29"/>
      <c r="D34" s="67"/>
      <c r="E34" s="30"/>
      <c r="F34" s="30"/>
      <c r="G34" s="30"/>
      <c r="H34" s="30"/>
      <c r="I34" s="30"/>
      <c r="J34" s="30"/>
      <c r="K34" s="30"/>
      <c r="L34" s="30"/>
      <c r="M34" s="30"/>
      <c r="N34" s="30"/>
      <c r="O34" s="30"/>
      <c r="P34" s="30"/>
      <c r="Q34" s="30"/>
    </row>
    <row r="35" spans="2:17" x14ac:dyDescent="0.2">
      <c r="B35" s="29"/>
      <c r="C35" s="29"/>
      <c r="D35" s="67"/>
      <c r="E35" s="30"/>
      <c r="F35" s="30"/>
      <c r="G35" s="30"/>
      <c r="H35" s="30"/>
      <c r="I35" s="30"/>
      <c r="J35" s="30"/>
      <c r="K35" s="30"/>
      <c r="L35" s="30"/>
      <c r="M35" s="30"/>
      <c r="N35" s="30"/>
      <c r="O35" s="30"/>
      <c r="P35" s="30"/>
      <c r="Q35" s="30"/>
    </row>
    <row r="36" spans="2:17" x14ac:dyDescent="0.2">
      <c r="B36" s="29"/>
      <c r="C36" s="29"/>
      <c r="D36" s="67"/>
      <c r="E36" s="30"/>
      <c r="F36" s="30"/>
      <c r="G36" s="30"/>
      <c r="H36" s="30"/>
      <c r="I36" s="30"/>
      <c r="J36" s="30"/>
      <c r="K36" s="30"/>
      <c r="L36" s="30"/>
      <c r="M36" s="30"/>
      <c r="N36" s="30"/>
      <c r="O36" s="30"/>
      <c r="P36" s="30"/>
      <c r="Q36" s="30"/>
    </row>
    <row r="37" spans="2:17" x14ac:dyDescent="0.2">
      <c r="B37" s="29"/>
      <c r="C37" s="29"/>
      <c r="D37" s="67"/>
      <c r="E37" s="30"/>
      <c r="F37" s="30"/>
      <c r="G37" s="30"/>
      <c r="H37" s="30"/>
      <c r="I37" s="30"/>
      <c r="J37" s="30"/>
      <c r="K37" s="30"/>
      <c r="L37" s="30"/>
      <c r="M37" s="30"/>
      <c r="N37" s="30"/>
      <c r="O37" s="30"/>
      <c r="P37" s="30"/>
      <c r="Q37" s="30"/>
    </row>
    <row r="38" spans="2:17" x14ac:dyDescent="0.2">
      <c r="B38" s="29"/>
      <c r="C38" s="29"/>
      <c r="D38" s="67"/>
      <c r="E38" s="30"/>
      <c r="F38" s="30"/>
      <c r="G38" s="30"/>
      <c r="H38" s="30"/>
      <c r="I38" s="30"/>
      <c r="J38" s="30"/>
      <c r="K38" s="30"/>
      <c r="L38" s="30"/>
      <c r="M38" s="30"/>
      <c r="N38" s="30"/>
      <c r="O38" s="30"/>
      <c r="P38" s="30"/>
      <c r="Q38" s="30"/>
    </row>
    <row r="39" spans="2:17" x14ac:dyDescent="0.2">
      <c r="B39" s="29"/>
      <c r="C39" s="29"/>
      <c r="D39" s="67"/>
      <c r="E39" s="30"/>
      <c r="F39" s="30"/>
      <c r="G39" s="30"/>
      <c r="H39" s="30"/>
      <c r="I39" s="30"/>
      <c r="J39" s="30"/>
      <c r="K39" s="30"/>
      <c r="L39" s="30"/>
      <c r="M39" s="30"/>
      <c r="N39" s="30"/>
      <c r="O39" s="30"/>
      <c r="P39" s="30"/>
      <c r="Q39" s="30"/>
    </row>
    <row r="40" spans="2:17" x14ac:dyDescent="0.2">
      <c r="B40" s="29"/>
      <c r="C40" s="29"/>
      <c r="D40" s="67"/>
      <c r="E40" s="30"/>
      <c r="F40" s="30"/>
      <c r="G40" s="30"/>
      <c r="H40" s="30"/>
      <c r="I40" s="30"/>
      <c r="J40" s="30"/>
      <c r="K40" s="30"/>
      <c r="L40" s="30"/>
      <c r="M40" s="30"/>
      <c r="N40" s="30"/>
      <c r="O40" s="30"/>
      <c r="P40" s="30"/>
      <c r="Q40" s="30"/>
    </row>
    <row r="41" spans="2:17" x14ac:dyDescent="0.2">
      <c r="B41" s="29"/>
      <c r="C41" s="29"/>
      <c r="D41" s="67"/>
      <c r="E41" s="30"/>
      <c r="F41" s="30"/>
      <c r="G41" s="30"/>
      <c r="H41" s="30"/>
      <c r="I41" s="30"/>
      <c r="J41" s="30"/>
      <c r="K41" s="30"/>
      <c r="L41" s="30"/>
      <c r="M41" s="30"/>
      <c r="N41" s="30"/>
      <c r="O41" s="30"/>
      <c r="P41" s="30"/>
      <c r="Q41" s="30"/>
    </row>
    <row r="42" spans="2:17" x14ac:dyDescent="0.2">
      <c r="B42" s="29"/>
      <c r="C42" s="29"/>
      <c r="D42" s="67"/>
      <c r="E42" s="30"/>
      <c r="F42" s="30"/>
      <c r="G42" s="30"/>
      <c r="H42" s="30"/>
      <c r="I42" s="30"/>
      <c r="J42" s="30"/>
      <c r="K42" s="30"/>
      <c r="L42" s="30"/>
      <c r="M42" s="30"/>
      <c r="N42" s="30"/>
      <c r="O42" s="30"/>
      <c r="P42" s="30"/>
      <c r="Q42" s="30"/>
    </row>
    <row r="43" spans="2:17" x14ac:dyDescent="0.2">
      <c r="B43" s="29"/>
      <c r="C43" s="29"/>
      <c r="D43" s="67"/>
      <c r="E43" s="30"/>
      <c r="F43" s="30"/>
      <c r="G43" s="30"/>
      <c r="H43" s="30"/>
      <c r="I43" s="30"/>
      <c r="J43" s="30"/>
      <c r="K43" s="30"/>
      <c r="L43" s="30"/>
      <c r="M43" s="30"/>
      <c r="N43" s="30"/>
      <c r="O43" s="30"/>
      <c r="P43" s="30"/>
      <c r="Q43" s="30"/>
    </row>
    <row r="44" spans="2:17" x14ac:dyDescent="0.2">
      <c r="B44" s="29"/>
      <c r="C44" s="29"/>
      <c r="D44" s="67"/>
      <c r="E44" s="30"/>
      <c r="F44" s="30"/>
      <c r="G44" s="30"/>
      <c r="H44" s="30"/>
      <c r="I44" s="30"/>
      <c r="J44" s="30"/>
      <c r="K44" s="30"/>
      <c r="L44" s="30"/>
      <c r="M44" s="30"/>
      <c r="N44" s="30"/>
      <c r="O44" s="30"/>
      <c r="P44" s="30"/>
      <c r="Q44" s="30"/>
    </row>
    <row r="45" spans="2:17" x14ac:dyDescent="0.2">
      <c r="B45" s="29"/>
      <c r="C45" s="29"/>
      <c r="D45" s="67"/>
      <c r="E45" s="30"/>
      <c r="F45" s="30"/>
      <c r="G45" s="30"/>
      <c r="H45" s="30"/>
      <c r="I45" s="30"/>
      <c r="J45" s="30"/>
      <c r="K45" s="30"/>
      <c r="L45" s="30"/>
      <c r="M45" s="30"/>
      <c r="N45" s="30"/>
      <c r="O45" s="30"/>
      <c r="P45" s="30"/>
      <c r="Q45" s="30"/>
    </row>
    <row r="46" spans="2:17" x14ac:dyDescent="0.2">
      <c r="B46" s="29"/>
      <c r="C46" s="29"/>
      <c r="D46" s="67"/>
      <c r="E46" s="30"/>
      <c r="F46" s="30"/>
      <c r="G46" s="30"/>
      <c r="H46" s="30"/>
      <c r="I46" s="30"/>
      <c r="J46" s="30"/>
      <c r="K46" s="30"/>
      <c r="L46" s="30"/>
      <c r="M46" s="30"/>
      <c r="N46" s="30"/>
      <c r="O46" s="30"/>
      <c r="P46" s="30"/>
      <c r="Q46" s="30"/>
    </row>
    <row r="47" spans="2:17" x14ac:dyDescent="0.2">
      <c r="B47" s="29"/>
      <c r="C47" s="29"/>
      <c r="D47" s="67"/>
      <c r="E47" s="30"/>
      <c r="F47" s="30"/>
      <c r="G47" s="30"/>
      <c r="H47" s="30"/>
      <c r="I47" s="30"/>
      <c r="J47" s="30"/>
      <c r="K47" s="30"/>
      <c r="L47" s="30"/>
      <c r="M47" s="30"/>
      <c r="N47" s="30"/>
      <c r="O47" s="30"/>
      <c r="P47" s="30"/>
      <c r="Q47" s="30"/>
    </row>
    <row r="48" spans="2:17" x14ac:dyDescent="0.2">
      <c r="B48" s="29"/>
      <c r="C48" s="29"/>
      <c r="D48" s="67"/>
      <c r="E48" s="30"/>
      <c r="F48" s="30"/>
      <c r="G48" s="30"/>
      <c r="H48" s="30"/>
      <c r="I48" s="30"/>
      <c r="J48" s="30"/>
      <c r="K48" s="30"/>
      <c r="L48" s="30"/>
      <c r="M48" s="30"/>
      <c r="N48" s="30"/>
      <c r="O48" s="30"/>
      <c r="P48" s="30"/>
      <c r="Q48" s="30"/>
    </row>
    <row r="49" spans="2:17" x14ac:dyDescent="0.2">
      <c r="B49" s="29"/>
      <c r="C49" s="29"/>
      <c r="D49" s="67"/>
      <c r="E49" s="30"/>
      <c r="F49" s="30"/>
      <c r="G49" s="30"/>
      <c r="H49" s="30"/>
      <c r="I49" s="30"/>
      <c r="J49" s="30"/>
      <c r="K49" s="30"/>
      <c r="L49" s="30"/>
      <c r="M49" s="30"/>
      <c r="N49" s="30"/>
      <c r="O49" s="30"/>
      <c r="P49" s="30"/>
      <c r="Q49" s="30"/>
    </row>
    <row r="50" spans="2:17" x14ac:dyDescent="0.2">
      <c r="B50" s="29"/>
      <c r="C50" s="29"/>
      <c r="D50" s="67"/>
      <c r="E50" s="30"/>
      <c r="F50" s="30"/>
      <c r="G50" s="30"/>
      <c r="H50" s="30"/>
      <c r="I50" s="30"/>
      <c r="J50" s="30"/>
      <c r="K50" s="30"/>
      <c r="L50" s="30"/>
      <c r="M50" s="30"/>
      <c r="N50" s="30"/>
      <c r="O50" s="30"/>
      <c r="P50" s="30"/>
      <c r="Q50" s="30"/>
    </row>
    <row r="51" spans="2:17" x14ac:dyDescent="0.2">
      <c r="B51" s="29"/>
      <c r="C51" s="29"/>
      <c r="D51" s="67"/>
      <c r="E51" s="30"/>
      <c r="F51" s="30"/>
      <c r="G51" s="30"/>
      <c r="H51" s="30"/>
      <c r="I51" s="30"/>
      <c r="J51" s="30"/>
      <c r="K51" s="30"/>
      <c r="L51" s="30"/>
      <c r="M51" s="30"/>
      <c r="N51" s="30"/>
      <c r="O51" s="30"/>
      <c r="P51" s="30"/>
      <c r="Q51" s="30"/>
    </row>
    <row r="52" spans="2:17" x14ac:dyDescent="0.2">
      <c r="B52" s="29"/>
      <c r="C52" s="29"/>
      <c r="D52" s="67"/>
      <c r="E52" s="30"/>
      <c r="F52" s="30"/>
      <c r="G52" s="30"/>
      <c r="H52" s="30"/>
      <c r="I52" s="30"/>
      <c r="J52" s="30"/>
      <c r="K52" s="30"/>
      <c r="L52" s="30"/>
      <c r="M52" s="30"/>
      <c r="N52" s="30"/>
      <c r="O52" s="30"/>
      <c r="P52" s="30"/>
      <c r="Q52" s="30"/>
    </row>
    <row r="53" spans="2:17" x14ac:dyDescent="0.2">
      <c r="B53" s="29"/>
      <c r="C53" s="29"/>
      <c r="D53" s="67"/>
      <c r="E53" s="30"/>
      <c r="F53" s="30"/>
      <c r="G53" s="30"/>
      <c r="H53" s="30"/>
      <c r="I53" s="30"/>
      <c r="J53" s="30"/>
      <c r="K53" s="30"/>
      <c r="L53" s="30"/>
      <c r="M53" s="30"/>
      <c r="N53" s="30"/>
      <c r="O53" s="30"/>
      <c r="P53" s="30"/>
      <c r="Q53" s="30"/>
    </row>
    <row r="54" spans="2:17" x14ac:dyDescent="0.2">
      <c r="B54" s="29"/>
      <c r="C54" s="29"/>
      <c r="D54" s="67"/>
      <c r="E54" s="30"/>
      <c r="F54" s="30"/>
      <c r="G54" s="30"/>
      <c r="H54" s="30"/>
      <c r="I54" s="30"/>
      <c r="J54" s="30"/>
      <c r="K54" s="30"/>
      <c r="L54" s="30"/>
      <c r="M54" s="30"/>
      <c r="N54" s="30"/>
      <c r="O54" s="30"/>
      <c r="P54" s="30"/>
      <c r="Q54" s="30"/>
    </row>
    <row r="55" spans="2:17" x14ac:dyDescent="0.2">
      <c r="B55" s="29"/>
      <c r="C55" s="29"/>
      <c r="D55" s="67"/>
      <c r="E55" s="30"/>
      <c r="F55" s="30"/>
      <c r="G55" s="30"/>
      <c r="H55" s="30"/>
      <c r="I55" s="30"/>
      <c r="J55" s="30"/>
      <c r="K55" s="30"/>
      <c r="L55" s="30"/>
      <c r="M55" s="30"/>
      <c r="N55" s="30"/>
      <c r="O55" s="30"/>
      <c r="P55" s="30"/>
      <c r="Q55" s="30"/>
    </row>
    <row r="56" spans="2:17" x14ac:dyDescent="0.2">
      <c r="B56" s="29"/>
      <c r="C56" s="29"/>
      <c r="D56" s="67"/>
      <c r="E56" s="30"/>
      <c r="F56" s="30"/>
      <c r="G56" s="30"/>
      <c r="H56" s="30"/>
      <c r="I56" s="30"/>
      <c r="J56" s="30"/>
      <c r="K56" s="30"/>
      <c r="L56" s="30"/>
      <c r="M56" s="30"/>
      <c r="N56" s="30"/>
      <c r="O56" s="30"/>
      <c r="P56" s="30"/>
      <c r="Q56" s="30"/>
    </row>
    <row r="57" spans="2:17" x14ac:dyDescent="0.2">
      <c r="B57" s="29"/>
      <c r="C57" s="29"/>
      <c r="D57" s="67"/>
      <c r="E57" s="30"/>
      <c r="F57" s="30"/>
      <c r="G57" s="30"/>
      <c r="H57" s="30"/>
      <c r="I57" s="30"/>
      <c r="J57" s="30"/>
      <c r="K57" s="30"/>
      <c r="L57" s="30"/>
      <c r="M57" s="30"/>
      <c r="N57" s="30"/>
      <c r="O57" s="30"/>
      <c r="P57" s="30"/>
      <c r="Q57" s="30"/>
    </row>
    <row r="58" spans="2:17" x14ac:dyDescent="0.2">
      <c r="B58" s="29"/>
      <c r="C58" s="29"/>
      <c r="D58" s="67"/>
      <c r="E58" s="30"/>
      <c r="F58" s="30"/>
      <c r="G58" s="30"/>
      <c r="H58" s="30"/>
      <c r="I58" s="30"/>
      <c r="J58" s="30"/>
      <c r="K58" s="30"/>
      <c r="L58" s="30"/>
      <c r="M58" s="30"/>
      <c r="N58" s="30"/>
      <c r="O58" s="30"/>
      <c r="P58" s="30"/>
      <c r="Q58" s="30"/>
    </row>
    <row r="59" spans="2:17" x14ac:dyDescent="0.2">
      <c r="B59" s="29"/>
      <c r="C59" s="29"/>
      <c r="D59" s="67"/>
      <c r="E59" s="30"/>
      <c r="F59" s="30"/>
      <c r="G59" s="30"/>
      <c r="H59" s="30"/>
      <c r="I59" s="30"/>
      <c r="J59" s="30"/>
      <c r="K59" s="30"/>
      <c r="L59" s="30"/>
      <c r="M59" s="30"/>
      <c r="N59" s="30"/>
      <c r="O59" s="30"/>
      <c r="P59" s="30"/>
      <c r="Q59" s="30"/>
    </row>
    <row r="60" spans="2:17" x14ac:dyDescent="0.2">
      <c r="B60" s="29"/>
      <c r="C60" s="29"/>
      <c r="D60" s="67"/>
      <c r="E60" s="30"/>
      <c r="F60" s="30"/>
      <c r="G60" s="30"/>
      <c r="H60" s="30"/>
      <c r="I60" s="30"/>
      <c r="J60" s="30"/>
      <c r="K60" s="30"/>
      <c r="L60" s="30"/>
      <c r="M60" s="30"/>
      <c r="N60" s="30"/>
      <c r="O60" s="30"/>
      <c r="P60" s="30"/>
      <c r="Q60" s="30"/>
    </row>
    <row r="61" spans="2:17" x14ac:dyDescent="0.2">
      <c r="B61" s="29"/>
      <c r="C61" s="29"/>
      <c r="D61" s="67"/>
      <c r="E61" s="30"/>
      <c r="F61" s="30"/>
      <c r="G61" s="30"/>
      <c r="H61" s="30"/>
      <c r="I61" s="30"/>
      <c r="J61" s="30"/>
      <c r="K61" s="30"/>
      <c r="L61" s="30"/>
      <c r="M61" s="30"/>
      <c r="N61" s="30"/>
      <c r="O61" s="30"/>
      <c r="P61" s="30"/>
      <c r="Q61" s="30"/>
    </row>
    <row r="62" spans="2:17" x14ac:dyDescent="0.2">
      <c r="B62" s="29"/>
      <c r="C62" s="29"/>
      <c r="D62" s="67"/>
      <c r="E62" s="30"/>
      <c r="F62" s="30"/>
      <c r="G62" s="30"/>
      <c r="H62" s="30"/>
      <c r="I62" s="30"/>
      <c r="J62" s="30"/>
      <c r="K62" s="30"/>
      <c r="L62" s="30"/>
      <c r="M62" s="30"/>
      <c r="N62" s="30"/>
      <c r="O62" s="30"/>
      <c r="P62" s="30"/>
      <c r="Q62" s="30"/>
    </row>
    <row r="63" spans="2:17" x14ac:dyDescent="0.2">
      <c r="B63" s="29"/>
      <c r="C63" s="29"/>
      <c r="D63" s="67"/>
      <c r="E63" s="30"/>
      <c r="F63" s="30"/>
      <c r="G63" s="30"/>
      <c r="H63" s="30"/>
      <c r="I63" s="30"/>
      <c r="J63" s="30"/>
      <c r="K63" s="30"/>
      <c r="L63" s="30"/>
      <c r="M63" s="30"/>
      <c r="N63" s="30"/>
      <c r="O63" s="30"/>
      <c r="P63" s="30"/>
      <c r="Q63" s="30"/>
    </row>
    <row r="64" spans="2:17" x14ac:dyDescent="0.2">
      <c r="B64" s="29"/>
      <c r="C64" s="29"/>
      <c r="D64" s="67"/>
      <c r="E64" s="30"/>
      <c r="F64" s="30"/>
      <c r="G64" s="30"/>
      <c r="H64" s="30"/>
      <c r="I64" s="30"/>
      <c r="J64" s="30"/>
      <c r="K64" s="30"/>
      <c r="L64" s="30"/>
      <c r="M64" s="30"/>
      <c r="N64" s="30"/>
      <c r="O64" s="30"/>
      <c r="P64" s="30"/>
      <c r="Q64" s="30"/>
    </row>
    <row r="65" spans="2:17" x14ac:dyDescent="0.2">
      <c r="B65" s="29"/>
      <c r="C65" s="29"/>
      <c r="D65" s="67"/>
      <c r="E65" s="30"/>
      <c r="F65" s="30"/>
      <c r="G65" s="30"/>
      <c r="H65" s="30"/>
      <c r="I65" s="30"/>
      <c r="J65" s="30"/>
      <c r="K65" s="30"/>
      <c r="L65" s="30"/>
      <c r="M65" s="30"/>
      <c r="N65" s="30"/>
      <c r="O65" s="30"/>
      <c r="P65" s="30"/>
      <c r="Q65" s="30"/>
    </row>
    <row r="66" spans="2:17" x14ac:dyDescent="0.2">
      <c r="B66" s="29"/>
      <c r="C66" s="29"/>
      <c r="D66" s="67"/>
      <c r="E66" s="30"/>
      <c r="F66" s="30"/>
      <c r="G66" s="30"/>
      <c r="H66" s="30"/>
      <c r="I66" s="30"/>
      <c r="J66" s="30"/>
      <c r="K66" s="30"/>
      <c r="L66" s="30"/>
      <c r="M66" s="30"/>
      <c r="N66" s="30"/>
      <c r="O66" s="30"/>
      <c r="P66" s="30"/>
      <c r="Q66" s="30"/>
    </row>
    <row r="67" spans="2:17" x14ac:dyDescent="0.2">
      <c r="B67" s="29"/>
      <c r="C67" s="29"/>
      <c r="D67" s="67"/>
      <c r="E67" s="30"/>
      <c r="F67" s="30"/>
      <c r="G67" s="30"/>
      <c r="H67" s="30"/>
      <c r="I67" s="30"/>
      <c r="J67" s="30"/>
      <c r="K67" s="30"/>
      <c r="L67" s="30"/>
      <c r="M67" s="30"/>
      <c r="N67" s="30"/>
      <c r="O67" s="30"/>
      <c r="P67" s="30"/>
      <c r="Q67" s="30"/>
    </row>
    <row r="68" spans="2:17" x14ac:dyDescent="0.2">
      <c r="B68" s="29"/>
      <c r="C68" s="29"/>
      <c r="D68" s="67"/>
      <c r="E68" s="30"/>
      <c r="F68" s="30"/>
      <c r="G68" s="30"/>
      <c r="H68" s="30"/>
      <c r="I68" s="30"/>
      <c r="J68" s="30"/>
      <c r="K68" s="30"/>
      <c r="L68" s="30"/>
      <c r="M68" s="30"/>
      <c r="N68" s="30"/>
      <c r="O68" s="30"/>
      <c r="P68" s="30"/>
      <c r="Q68" s="30"/>
    </row>
    <row r="69" spans="2:17" x14ac:dyDescent="0.2">
      <c r="B69" s="29"/>
      <c r="C69" s="29"/>
      <c r="D69" s="67"/>
      <c r="E69" s="30"/>
      <c r="F69" s="30"/>
      <c r="G69" s="30"/>
      <c r="H69" s="30"/>
      <c r="I69" s="30"/>
      <c r="J69" s="30"/>
      <c r="K69" s="30"/>
      <c r="L69" s="30"/>
      <c r="M69" s="30"/>
      <c r="N69" s="30"/>
      <c r="O69" s="30"/>
      <c r="P69" s="30"/>
      <c r="Q69" s="30"/>
    </row>
    <row r="70" spans="2:17" x14ac:dyDescent="0.2">
      <c r="B70" s="29"/>
      <c r="C70" s="29"/>
      <c r="D70" s="67"/>
      <c r="E70" s="30"/>
      <c r="F70" s="30"/>
      <c r="G70" s="30"/>
      <c r="H70" s="30"/>
      <c r="I70" s="30"/>
      <c r="J70" s="30"/>
      <c r="K70" s="30"/>
      <c r="L70" s="30"/>
      <c r="M70" s="30"/>
      <c r="N70" s="30"/>
      <c r="O70" s="30"/>
      <c r="P70" s="30"/>
      <c r="Q70" s="30"/>
    </row>
    <row r="71" spans="2:17" x14ac:dyDescent="0.2">
      <c r="B71" s="29"/>
      <c r="C71" s="29"/>
      <c r="D71" s="67"/>
      <c r="E71" s="30"/>
      <c r="F71" s="30"/>
      <c r="G71" s="30"/>
      <c r="H71" s="30"/>
      <c r="I71" s="30"/>
      <c r="J71" s="30"/>
      <c r="K71" s="30"/>
      <c r="L71" s="30"/>
      <c r="M71" s="30"/>
      <c r="N71" s="30"/>
      <c r="O71" s="30"/>
      <c r="P71" s="30"/>
      <c r="Q71" s="30"/>
    </row>
    <row r="72" spans="2:17" x14ac:dyDescent="0.2">
      <c r="B72" s="29"/>
      <c r="C72" s="29"/>
      <c r="D72" s="67"/>
      <c r="E72" s="30"/>
      <c r="F72" s="30"/>
      <c r="G72" s="30"/>
      <c r="H72" s="30"/>
      <c r="I72" s="30"/>
      <c r="J72" s="30"/>
      <c r="K72" s="30"/>
      <c r="L72" s="30"/>
      <c r="M72" s="30"/>
      <c r="N72" s="30"/>
      <c r="O72" s="30"/>
      <c r="P72" s="30"/>
      <c r="Q72" s="30"/>
    </row>
    <row r="73" spans="2:17" x14ac:dyDescent="0.2">
      <c r="B73" s="29"/>
      <c r="C73" s="29"/>
      <c r="D73" s="67"/>
      <c r="E73" s="30"/>
      <c r="F73" s="30"/>
      <c r="G73" s="30"/>
      <c r="H73" s="30"/>
      <c r="I73" s="30"/>
      <c r="J73" s="30"/>
      <c r="K73" s="30"/>
      <c r="L73" s="30"/>
      <c r="M73" s="30"/>
      <c r="N73" s="30"/>
      <c r="O73" s="30"/>
      <c r="P73" s="30"/>
      <c r="Q73" s="30"/>
    </row>
    <row r="74" spans="2:17" x14ac:dyDescent="0.2">
      <c r="B74" s="29"/>
      <c r="C74" s="29"/>
      <c r="D74" s="67"/>
      <c r="E74" s="30"/>
      <c r="F74" s="30"/>
      <c r="G74" s="30"/>
      <c r="H74" s="30"/>
      <c r="I74" s="30"/>
      <c r="J74" s="30"/>
      <c r="K74" s="30"/>
      <c r="L74" s="30"/>
      <c r="M74" s="30"/>
      <c r="N74" s="30"/>
      <c r="O74" s="30"/>
      <c r="P74" s="30"/>
      <c r="Q74" s="30"/>
    </row>
    <row r="75" spans="2:17" x14ac:dyDescent="0.2">
      <c r="B75" s="29"/>
      <c r="C75" s="29"/>
      <c r="D75" s="67"/>
      <c r="E75" s="30"/>
      <c r="F75" s="30"/>
      <c r="G75" s="30"/>
      <c r="H75" s="30"/>
      <c r="I75" s="30"/>
      <c r="J75" s="30"/>
      <c r="K75" s="30"/>
      <c r="L75" s="30"/>
      <c r="M75" s="30"/>
      <c r="N75" s="30"/>
      <c r="O75" s="30"/>
      <c r="P75" s="30"/>
      <c r="Q75" s="30"/>
    </row>
    <row r="76" spans="2:17" x14ac:dyDescent="0.2">
      <c r="B76" s="29"/>
      <c r="C76" s="29"/>
      <c r="D76" s="67"/>
      <c r="E76" s="30"/>
      <c r="F76" s="30"/>
      <c r="G76" s="30"/>
      <c r="H76" s="30"/>
      <c r="I76" s="30"/>
      <c r="J76" s="30"/>
      <c r="K76" s="30"/>
      <c r="L76" s="30"/>
      <c r="M76" s="30"/>
      <c r="N76" s="30"/>
      <c r="O76" s="30"/>
      <c r="P76" s="30"/>
      <c r="Q76" s="30"/>
    </row>
    <row r="77" spans="2:17" x14ac:dyDescent="0.2">
      <c r="B77" s="29"/>
      <c r="C77" s="29"/>
      <c r="D77" s="67"/>
      <c r="E77" s="30"/>
      <c r="F77" s="30"/>
      <c r="G77" s="30"/>
      <c r="H77" s="30"/>
      <c r="I77" s="30"/>
      <c r="J77" s="30"/>
      <c r="K77" s="30"/>
      <c r="L77" s="30"/>
      <c r="M77" s="30"/>
      <c r="N77" s="30"/>
      <c r="O77" s="30"/>
      <c r="P77" s="30"/>
      <c r="Q77" s="30"/>
    </row>
    <row r="78" spans="2:17" x14ac:dyDescent="0.2">
      <c r="B78" s="29"/>
      <c r="C78" s="29"/>
      <c r="D78" s="67"/>
      <c r="E78" s="30"/>
      <c r="F78" s="30"/>
      <c r="G78" s="30"/>
      <c r="H78" s="30"/>
      <c r="I78" s="30"/>
      <c r="J78" s="30"/>
      <c r="K78" s="30"/>
      <c r="L78" s="30"/>
      <c r="M78" s="30"/>
      <c r="N78" s="30"/>
      <c r="O78" s="30"/>
      <c r="P78" s="30"/>
      <c r="Q78" s="30"/>
    </row>
    <row r="79" spans="2:17" x14ac:dyDescent="0.2">
      <c r="B79" s="29"/>
      <c r="C79" s="29"/>
      <c r="D79" s="67"/>
      <c r="E79" s="30"/>
      <c r="F79" s="30"/>
      <c r="G79" s="30"/>
      <c r="H79" s="30"/>
      <c r="I79" s="30"/>
      <c r="J79" s="30"/>
      <c r="K79" s="30"/>
      <c r="L79" s="30"/>
      <c r="M79" s="30"/>
      <c r="N79" s="30"/>
      <c r="O79" s="30"/>
      <c r="P79" s="30"/>
      <c r="Q79" s="30"/>
    </row>
    <row r="80" spans="2:17" x14ac:dyDescent="0.2">
      <c r="B80" s="29"/>
      <c r="C80" s="29"/>
      <c r="D80" s="67"/>
      <c r="E80" s="30"/>
      <c r="F80" s="30"/>
      <c r="G80" s="30"/>
      <c r="H80" s="30"/>
      <c r="I80" s="30"/>
      <c r="J80" s="30"/>
      <c r="K80" s="30"/>
      <c r="L80" s="30"/>
      <c r="M80" s="30"/>
      <c r="N80" s="30"/>
      <c r="O80" s="30"/>
      <c r="P80" s="30"/>
      <c r="Q80" s="30"/>
    </row>
    <row r="81" spans="2:17" x14ac:dyDescent="0.2">
      <c r="B81" s="29"/>
      <c r="C81" s="29"/>
      <c r="D81" s="67"/>
      <c r="E81" s="30"/>
      <c r="F81" s="30"/>
      <c r="G81" s="30"/>
      <c r="H81" s="30"/>
      <c r="I81" s="30"/>
      <c r="J81" s="30"/>
      <c r="K81" s="30"/>
      <c r="L81" s="30"/>
      <c r="M81" s="30"/>
      <c r="N81" s="30"/>
      <c r="O81" s="30"/>
      <c r="P81" s="30"/>
      <c r="Q81" s="30"/>
    </row>
    <row r="82" spans="2:17" x14ac:dyDescent="0.2">
      <c r="B82" s="29"/>
      <c r="C82" s="29"/>
      <c r="D82" s="67"/>
      <c r="E82" s="30"/>
      <c r="F82" s="30"/>
      <c r="G82" s="30"/>
      <c r="H82" s="30"/>
      <c r="I82" s="30"/>
      <c r="J82" s="30"/>
      <c r="K82" s="30"/>
      <c r="L82" s="30"/>
      <c r="M82" s="30"/>
      <c r="N82" s="30"/>
      <c r="O82" s="30"/>
      <c r="P82" s="30"/>
      <c r="Q82" s="30"/>
    </row>
    <row r="83" spans="2:17" x14ac:dyDescent="0.2">
      <c r="B83" s="29"/>
      <c r="C83" s="29"/>
      <c r="D83" s="67"/>
      <c r="E83" s="30"/>
      <c r="F83" s="30"/>
      <c r="G83" s="30"/>
      <c r="H83" s="30"/>
      <c r="I83" s="30"/>
      <c r="J83" s="30"/>
      <c r="K83" s="30"/>
      <c r="L83" s="30"/>
      <c r="M83" s="30"/>
      <c r="N83" s="30"/>
      <c r="O83" s="30"/>
      <c r="P83" s="30"/>
      <c r="Q83" s="30"/>
    </row>
    <row r="84" spans="2:17" x14ac:dyDescent="0.2">
      <c r="B84" s="29"/>
      <c r="C84" s="29"/>
      <c r="D84" s="67"/>
      <c r="E84" s="30"/>
      <c r="F84" s="30"/>
      <c r="G84" s="30"/>
      <c r="H84" s="30"/>
      <c r="I84" s="30"/>
      <c r="J84" s="30"/>
      <c r="K84" s="30"/>
      <c r="L84" s="30"/>
      <c r="M84" s="30"/>
      <c r="N84" s="30"/>
      <c r="O84" s="30"/>
      <c r="P84" s="30"/>
      <c r="Q84" s="30"/>
    </row>
    <row r="85" spans="2:17" x14ac:dyDescent="0.2">
      <c r="B85" s="29"/>
      <c r="C85" s="29"/>
      <c r="D85" s="67"/>
      <c r="E85" s="30"/>
      <c r="F85" s="30"/>
      <c r="G85" s="30"/>
      <c r="H85" s="30"/>
      <c r="I85" s="30"/>
      <c r="J85" s="30"/>
      <c r="K85" s="30"/>
      <c r="L85" s="30"/>
      <c r="M85" s="30"/>
      <c r="N85" s="30"/>
      <c r="O85" s="30"/>
      <c r="P85" s="30"/>
      <c r="Q85" s="30"/>
    </row>
    <row r="86" spans="2:17" x14ac:dyDescent="0.2">
      <c r="B86" s="29"/>
      <c r="C86" s="29"/>
      <c r="D86" s="67"/>
      <c r="E86" s="30"/>
      <c r="F86" s="30"/>
      <c r="G86" s="30"/>
      <c r="H86" s="30"/>
      <c r="I86" s="30"/>
      <c r="J86" s="30"/>
      <c r="K86" s="30"/>
      <c r="L86" s="30"/>
      <c r="M86" s="30"/>
      <c r="N86" s="30"/>
      <c r="O86" s="30"/>
      <c r="P86" s="30"/>
      <c r="Q86" s="30"/>
    </row>
    <row r="87" spans="2:17" x14ac:dyDescent="0.2">
      <c r="B87" s="29"/>
      <c r="C87" s="29"/>
      <c r="D87" s="67"/>
      <c r="E87" s="30"/>
      <c r="F87" s="30"/>
      <c r="G87" s="30"/>
      <c r="H87" s="30"/>
      <c r="I87" s="30"/>
      <c r="J87" s="30"/>
      <c r="K87" s="30"/>
      <c r="L87" s="30"/>
      <c r="M87" s="30"/>
      <c r="N87" s="30"/>
      <c r="O87" s="30"/>
      <c r="P87" s="30"/>
      <c r="Q87" s="30"/>
    </row>
    <row r="88" spans="2:17" x14ac:dyDescent="0.2">
      <c r="B88" s="29"/>
      <c r="C88" s="29"/>
      <c r="D88" s="67"/>
      <c r="E88" s="30"/>
      <c r="F88" s="30"/>
      <c r="G88" s="30"/>
      <c r="H88" s="30"/>
      <c r="I88" s="30"/>
      <c r="J88" s="30"/>
      <c r="K88" s="30"/>
      <c r="L88" s="30"/>
      <c r="M88" s="30"/>
      <c r="N88" s="30"/>
      <c r="O88" s="30"/>
      <c r="P88" s="30"/>
      <c r="Q88" s="30"/>
    </row>
    <row r="89" spans="2:17" x14ac:dyDescent="0.2">
      <c r="B89" s="29"/>
      <c r="C89" s="29"/>
      <c r="D89" s="67"/>
      <c r="E89" s="30"/>
      <c r="F89" s="30"/>
      <c r="G89" s="30"/>
      <c r="H89" s="30"/>
      <c r="I89" s="30"/>
      <c r="J89" s="30"/>
      <c r="K89" s="30"/>
      <c r="L89" s="30"/>
      <c r="M89" s="30"/>
      <c r="N89" s="30"/>
      <c r="O89" s="30"/>
      <c r="P89" s="30"/>
      <c r="Q89" s="30"/>
    </row>
    <row r="90" spans="2:17" x14ac:dyDescent="0.2">
      <c r="B90" s="29"/>
      <c r="C90" s="29"/>
      <c r="D90" s="67"/>
      <c r="E90" s="30"/>
      <c r="F90" s="30"/>
      <c r="G90" s="30"/>
      <c r="H90" s="30"/>
      <c r="I90" s="30"/>
      <c r="J90" s="30"/>
      <c r="K90" s="30"/>
      <c r="L90" s="30"/>
      <c r="M90" s="30"/>
      <c r="N90" s="30"/>
      <c r="O90" s="30"/>
      <c r="P90" s="30"/>
      <c r="Q90" s="30"/>
    </row>
    <row r="91" spans="2:17" x14ac:dyDescent="0.2">
      <c r="B91" s="29"/>
      <c r="C91" s="29"/>
      <c r="D91" s="67"/>
      <c r="E91" s="30"/>
      <c r="F91" s="30"/>
      <c r="G91" s="30"/>
      <c r="H91" s="30"/>
      <c r="I91" s="30"/>
      <c r="J91" s="30"/>
      <c r="K91" s="30"/>
      <c r="L91" s="30"/>
      <c r="M91" s="30"/>
      <c r="N91" s="30"/>
      <c r="O91" s="30"/>
      <c r="P91" s="30"/>
      <c r="Q91" s="30"/>
    </row>
    <row r="92" spans="2:17" x14ac:dyDescent="0.2">
      <c r="B92" s="29"/>
      <c r="C92" s="29"/>
      <c r="D92" s="67"/>
      <c r="E92" s="30"/>
      <c r="F92" s="30"/>
      <c r="G92" s="30"/>
      <c r="H92" s="30"/>
      <c r="I92" s="30"/>
      <c r="J92" s="30"/>
      <c r="K92" s="30"/>
      <c r="L92" s="30"/>
      <c r="M92" s="30"/>
      <c r="N92" s="30"/>
      <c r="O92" s="30"/>
      <c r="P92" s="30"/>
      <c r="Q92" s="30"/>
    </row>
    <row r="93" spans="2:17" x14ac:dyDescent="0.2">
      <c r="B93" s="29"/>
      <c r="C93" s="29"/>
      <c r="D93" s="67"/>
      <c r="E93" s="30"/>
      <c r="F93" s="30"/>
      <c r="G93" s="30"/>
      <c r="H93" s="30"/>
      <c r="I93" s="30"/>
      <c r="J93" s="30"/>
      <c r="K93" s="30"/>
      <c r="L93" s="30"/>
      <c r="M93" s="30"/>
      <c r="N93" s="30"/>
      <c r="O93" s="30"/>
      <c r="P93" s="30"/>
      <c r="Q93" s="30"/>
    </row>
    <row r="94" spans="2:17" x14ac:dyDescent="0.2">
      <c r="B94" s="29"/>
      <c r="C94" s="29"/>
      <c r="D94" s="67"/>
      <c r="E94" s="30"/>
      <c r="F94" s="30"/>
      <c r="G94" s="30"/>
      <c r="H94" s="30"/>
      <c r="I94" s="30"/>
      <c r="J94" s="30"/>
      <c r="K94" s="30"/>
      <c r="L94" s="30"/>
      <c r="M94" s="30"/>
      <c r="N94" s="30"/>
      <c r="O94" s="30"/>
      <c r="P94" s="30"/>
      <c r="Q94" s="30"/>
    </row>
    <row r="95" spans="2:17" x14ac:dyDescent="0.2">
      <c r="B95" s="29"/>
      <c r="C95" s="29"/>
      <c r="D95" s="67"/>
      <c r="E95" s="30"/>
      <c r="F95" s="30"/>
      <c r="G95" s="30"/>
      <c r="H95" s="30"/>
      <c r="I95" s="30"/>
      <c r="J95" s="30"/>
      <c r="K95" s="30"/>
      <c r="L95" s="30"/>
      <c r="M95" s="30"/>
      <c r="N95" s="30"/>
      <c r="O95" s="30"/>
      <c r="P95" s="30"/>
      <c r="Q95" s="30"/>
    </row>
    <row r="96" spans="2:17" x14ac:dyDescent="0.2">
      <c r="B96" s="29"/>
      <c r="C96" s="29"/>
      <c r="D96" s="67"/>
      <c r="E96" s="30"/>
      <c r="F96" s="30"/>
      <c r="G96" s="30"/>
      <c r="H96" s="30"/>
      <c r="I96" s="30"/>
      <c r="J96" s="30"/>
      <c r="K96" s="30"/>
      <c r="L96" s="30"/>
      <c r="M96" s="30"/>
      <c r="N96" s="30"/>
      <c r="O96" s="30"/>
      <c r="P96" s="30"/>
      <c r="Q96" s="30"/>
    </row>
    <row r="97" spans="2:17" x14ac:dyDescent="0.2">
      <c r="B97" s="29"/>
      <c r="C97" s="29"/>
      <c r="D97" s="67"/>
      <c r="E97" s="30"/>
      <c r="F97" s="30"/>
      <c r="G97" s="30"/>
      <c r="H97" s="30"/>
      <c r="I97" s="30"/>
      <c r="J97" s="30"/>
      <c r="K97" s="30"/>
      <c r="L97" s="30"/>
      <c r="M97" s="30"/>
      <c r="N97" s="30"/>
      <c r="O97" s="30"/>
      <c r="P97" s="30"/>
      <c r="Q97" s="30"/>
    </row>
    <row r="98" spans="2:17" x14ac:dyDescent="0.2">
      <c r="B98" s="29"/>
      <c r="C98" s="29"/>
      <c r="D98" s="67"/>
      <c r="E98" s="30"/>
      <c r="F98" s="30"/>
      <c r="G98" s="30"/>
      <c r="H98" s="30"/>
      <c r="I98" s="30"/>
      <c r="J98" s="30"/>
      <c r="K98" s="30"/>
      <c r="L98" s="30"/>
      <c r="M98" s="30"/>
      <c r="N98" s="30"/>
      <c r="O98" s="30"/>
      <c r="P98" s="30"/>
      <c r="Q98" s="30"/>
    </row>
    <row r="99" spans="2:17" x14ac:dyDescent="0.2">
      <c r="B99" s="29"/>
      <c r="C99" s="29"/>
      <c r="D99" s="67"/>
      <c r="E99" s="30"/>
      <c r="F99" s="30"/>
      <c r="G99" s="30"/>
      <c r="H99" s="30"/>
      <c r="I99" s="30"/>
      <c r="J99" s="30"/>
      <c r="K99" s="30"/>
      <c r="L99" s="30"/>
      <c r="M99" s="30"/>
      <c r="N99" s="30"/>
      <c r="O99" s="30"/>
      <c r="P99" s="30"/>
      <c r="Q99" s="30"/>
    </row>
    <row r="100" spans="2:17" x14ac:dyDescent="0.2">
      <c r="B100" s="29"/>
      <c r="C100" s="29"/>
      <c r="D100" s="67"/>
      <c r="E100" s="30"/>
      <c r="F100" s="30"/>
      <c r="G100" s="30"/>
      <c r="H100" s="30"/>
      <c r="I100" s="30"/>
      <c r="J100" s="30"/>
      <c r="K100" s="30"/>
      <c r="L100" s="30"/>
      <c r="M100" s="30"/>
      <c r="N100" s="30"/>
      <c r="O100" s="30"/>
      <c r="P100" s="30"/>
      <c r="Q100" s="30"/>
    </row>
    <row r="101" spans="2:17" x14ac:dyDescent="0.2">
      <c r="B101" s="29"/>
      <c r="C101" s="29"/>
      <c r="D101" s="67"/>
      <c r="E101" s="30"/>
      <c r="F101" s="30"/>
      <c r="G101" s="30"/>
      <c r="H101" s="30"/>
      <c r="I101" s="30"/>
      <c r="J101" s="30"/>
      <c r="K101" s="30"/>
      <c r="L101" s="30"/>
      <c r="M101" s="30"/>
      <c r="N101" s="30"/>
      <c r="O101" s="30"/>
      <c r="P101" s="30"/>
      <c r="Q101" s="30"/>
    </row>
    <row r="102" spans="2:17" x14ac:dyDescent="0.2">
      <c r="B102" s="29"/>
      <c r="C102" s="29"/>
      <c r="D102" s="67"/>
      <c r="E102" s="30"/>
      <c r="F102" s="30"/>
      <c r="G102" s="30"/>
      <c r="H102" s="30"/>
      <c r="I102" s="30"/>
      <c r="J102" s="30"/>
      <c r="K102" s="30"/>
      <c r="L102" s="30"/>
      <c r="M102" s="30"/>
      <c r="N102" s="30"/>
      <c r="O102" s="30"/>
      <c r="P102" s="30"/>
      <c r="Q102" s="30"/>
    </row>
    <row r="103" spans="2:17" x14ac:dyDescent="0.2">
      <c r="B103" s="29"/>
      <c r="C103" s="29"/>
      <c r="D103" s="67"/>
      <c r="E103" s="30"/>
      <c r="F103" s="30"/>
      <c r="G103" s="30"/>
      <c r="H103" s="30"/>
      <c r="I103" s="30"/>
      <c r="J103" s="30"/>
      <c r="K103" s="30"/>
      <c r="L103" s="30"/>
      <c r="M103" s="30"/>
      <c r="N103" s="30"/>
      <c r="O103" s="30"/>
      <c r="P103" s="30"/>
      <c r="Q103" s="30"/>
    </row>
    <row r="104" spans="2:17" x14ac:dyDescent="0.2">
      <c r="B104" s="29"/>
      <c r="C104" s="29"/>
      <c r="D104" s="67"/>
      <c r="E104" s="30"/>
      <c r="F104" s="30"/>
      <c r="G104" s="30"/>
      <c r="H104" s="30"/>
      <c r="I104" s="30"/>
      <c r="J104" s="30"/>
      <c r="K104" s="30"/>
      <c r="L104" s="30"/>
      <c r="M104" s="30"/>
      <c r="N104" s="30"/>
      <c r="O104" s="30"/>
      <c r="P104" s="30"/>
      <c r="Q104" s="30"/>
    </row>
    <row r="105" spans="2:17" x14ac:dyDescent="0.2">
      <c r="B105" s="29"/>
      <c r="C105" s="29"/>
      <c r="D105" s="67"/>
      <c r="E105" s="30"/>
      <c r="F105" s="30"/>
      <c r="G105" s="30"/>
      <c r="H105" s="30"/>
      <c r="I105" s="30"/>
      <c r="J105" s="30"/>
      <c r="K105" s="30"/>
      <c r="L105" s="30"/>
      <c r="M105" s="30"/>
      <c r="N105" s="30"/>
      <c r="O105" s="30"/>
      <c r="P105" s="30"/>
      <c r="Q105" s="30"/>
    </row>
    <row r="106" spans="2:17" x14ac:dyDescent="0.2">
      <c r="B106" s="29"/>
      <c r="C106" s="29"/>
      <c r="D106" s="67"/>
      <c r="E106" s="30"/>
      <c r="F106" s="30"/>
      <c r="G106" s="30"/>
      <c r="H106" s="30"/>
      <c r="I106" s="30"/>
      <c r="J106" s="30"/>
      <c r="K106" s="30"/>
      <c r="L106" s="30"/>
      <c r="M106" s="30"/>
      <c r="N106" s="30"/>
      <c r="O106" s="30"/>
      <c r="P106" s="30"/>
      <c r="Q106" s="30"/>
    </row>
    <row r="107" spans="2:17" x14ac:dyDescent="0.2">
      <c r="B107" s="29"/>
      <c r="C107" s="29"/>
      <c r="D107" s="67"/>
      <c r="E107" s="30"/>
      <c r="F107" s="30"/>
      <c r="G107" s="30"/>
      <c r="H107" s="30"/>
      <c r="I107" s="30"/>
      <c r="J107" s="30"/>
      <c r="K107" s="30"/>
      <c r="L107" s="30"/>
      <c r="M107" s="30"/>
      <c r="N107" s="30"/>
      <c r="O107" s="30"/>
      <c r="P107" s="30"/>
      <c r="Q107" s="30"/>
    </row>
    <row r="108" spans="2:17" x14ac:dyDescent="0.2">
      <c r="B108" s="29"/>
      <c r="C108" s="29"/>
      <c r="D108" s="67"/>
      <c r="E108" s="30"/>
      <c r="F108" s="30"/>
      <c r="G108" s="30"/>
      <c r="H108" s="30"/>
      <c r="I108" s="30"/>
      <c r="J108" s="30"/>
      <c r="K108" s="30"/>
      <c r="L108" s="30"/>
      <c r="M108" s="30"/>
      <c r="N108" s="30"/>
      <c r="O108" s="30"/>
      <c r="P108" s="30"/>
      <c r="Q108" s="30"/>
    </row>
    <row r="109" spans="2:17" x14ac:dyDescent="0.2">
      <c r="B109" s="29"/>
      <c r="C109" s="29"/>
      <c r="D109" s="67"/>
      <c r="E109" s="30"/>
      <c r="F109" s="30"/>
      <c r="G109" s="30"/>
      <c r="H109" s="30"/>
      <c r="I109" s="30"/>
      <c r="J109" s="30"/>
      <c r="K109" s="30"/>
      <c r="L109" s="30"/>
      <c r="M109" s="30"/>
      <c r="N109" s="30"/>
      <c r="O109" s="30"/>
      <c r="P109" s="30"/>
      <c r="Q109" s="30"/>
    </row>
    <row r="110" spans="2:17" x14ac:dyDescent="0.2">
      <c r="B110" s="29"/>
      <c r="C110" s="29"/>
      <c r="D110" s="67"/>
      <c r="E110" s="30"/>
      <c r="F110" s="30"/>
      <c r="G110" s="30"/>
      <c r="H110" s="30"/>
      <c r="I110" s="30"/>
      <c r="J110" s="30"/>
      <c r="K110" s="30"/>
      <c r="L110" s="30"/>
      <c r="M110" s="30"/>
      <c r="N110" s="30"/>
      <c r="O110" s="30"/>
      <c r="P110" s="30"/>
      <c r="Q110" s="30"/>
    </row>
    <row r="111" spans="2:17" x14ac:dyDescent="0.2">
      <c r="B111" s="29"/>
      <c r="C111" s="29"/>
      <c r="D111" s="67"/>
      <c r="E111" s="30"/>
      <c r="F111" s="30"/>
      <c r="G111" s="30"/>
      <c r="H111" s="30"/>
      <c r="I111" s="30"/>
      <c r="J111" s="30"/>
      <c r="K111" s="30"/>
      <c r="L111" s="30"/>
      <c r="M111" s="30"/>
      <c r="N111" s="30"/>
      <c r="O111" s="30"/>
      <c r="P111" s="30"/>
      <c r="Q111" s="30"/>
    </row>
    <row r="112" spans="2:17" x14ac:dyDescent="0.2">
      <c r="B112" s="29"/>
      <c r="C112" s="29"/>
      <c r="D112" s="67"/>
      <c r="E112" s="30"/>
      <c r="F112" s="30"/>
      <c r="G112" s="30"/>
      <c r="H112" s="30"/>
      <c r="I112" s="30"/>
      <c r="J112" s="30"/>
      <c r="K112" s="30"/>
      <c r="L112" s="30"/>
      <c r="M112" s="30"/>
      <c r="N112" s="30"/>
      <c r="O112" s="30"/>
      <c r="P112" s="30"/>
      <c r="Q112" s="30"/>
    </row>
    <row r="113" spans="2:17" x14ac:dyDescent="0.2">
      <c r="B113" s="29"/>
      <c r="C113" s="29"/>
      <c r="D113" s="67"/>
      <c r="E113" s="30"/>
      <c r="F113" s="30"/>
      <c r="G113" s="30"/>
      <c r="H113" s="30"/>
      <c r="I113" s="30"/>
      <c r="J113" s="30"/>
      <c r="K113" s="30"/>
      <c r="L113" s="30"/>
      <c r="M113" s="30"/>
      <c r="N113" s="30"/>
      <c r="O113" s="30"/>
      <c r="P113" s="30"/>
      <c r="Q113" s="30"/>
    </row>
    <row r="114" spans="2:17" x14ac:dyDescent="0.2">
      <c r="B114" s="29"/>
      <c r="C114" s="29"/>
      <c r="D114" s="67"/>
      <c r="E114" s="30"/>
      <c r="F114" s="30"/>
      <c r="G114" s="30"/>
      <c r="H114" s="30"/>
      <c r="I114" s="30"/>
      <c r="J114" s="30"/>
      <c r="K114" s="30"/>
      <c r="L114" s="30"/>
      <c r="M114" s="30"/>
      <c r="N114" s="30"/>
      <c r="O114" s="30"/>
      <c r="P114" s="30"/>
      <c r="Q114" s="30"/>
    </row>
    <row r="115" spans="2:17" x14ac:dyDescent="0.2">
      <c r="B115" s="29"/>
      <c r="C115" s="29"/>
      <c r="D115" s="67"/>
      <c r="E115" s="30"/>
      <c r="F115" s="30"/>
      <c r="G115" s="30"/>
      <c r="H115" s="30"/>
      <c r="I115" s="30"/>
      <c r="J115" s="30"/>
      <c r="K115" s="30"/>
      <c r="L115" s="30"/>
      <c r="M115" s="30"/>
      <c r="N115" s="30"/>
      <c r="O115" s="30"/>
      <c r="P115" s="30"/>
      <c r="Q115" s="30"/>
    </row>
    <row r="116" spans="2:17" x14ac:dyDescent="0.2">
      <c r="B116" s="29"/>
      <c r="C116" s="29"/>
      <c r="D116" s="67"/>
      <c r="E116" s="30"/>
      <c r="F116" s="30"/>
      <c r="G116" s="30"/>
      <c r="H116" s="30"/>
      <c r="I116" s="30"/>
      <c r="J116" s="30"/>
      <c r="K116" s="30"/>
      <c r="L116" s="30"/>
      <c r="M116" s="30"/>
      <c r="N116" s="30"/>
      <c r="O116" s="30"/>
      <c r="P116" s="30"/>
      <c r="Q116" s="30"/>
    </row>
    <row r="117" spans="2:17" x14ac:dyDescent="0.2">
      <c r="B117" s="29"/>
      <c r="C117" s="29"/>
      <c r="D117" s="67"/>
      <c r="E117" s="30"/>
      <c r="F117" s="30"/>
      <c r="G117" s="30"/>
      <c r="H117" s="30"/>
      <c r="I117" s="30"/>
      <c r="J117" s="30"/>
      <c r="K117" s="30"/>
      <c r="L117" s="30"/>
      <c r="M117" s="30"/>
      <c r="N117" s="30"/>
      <c r="O117" s="30"/>
      <c r="P117" s="30"/>
      <c r="Q117" s="30"/>
    </row>
    <row r="118" spans="2:17" x14ac:dyDescent="0.2">
      <c r="B118" s="29"/>
      <c r="C118" s="29"/>
      <c r="D118" s="67"/>
      <c r="E118" s="30"/>
      <c r="F118" s="30"/>
      <c r="G118" s="30"/>
      <c r="H118" s="30"/>
      <c r="I118" s="30"/>
      <c r="J118" s="30"/>
      <c r="K118" s="30"/>
      <c r="L118" s="30"/>
      <c r="M118" s="30"/>
      <c r="N118" s="30"/>
      <c r="O118" s="30"/>
      <c r="P118" s="30"/>
      <c r="Q118" s="30"/>
    </row>
    <row r="119" spans="2:17" x14ac:dyDescent="0.2">
      <c r="B119" s="29"/>
      <c r="C119" s="29"/>
      <c r="D119" s="67"/>
      <c r="E119" s="30"/>
      <c r="F119" s="30"/>
      <c r="G119" s="30"/>
      <c r="H119" s="30"/>
      <c r="I119" s="30"/>
      <c r="J119" s="30"/>
      <c r="K119" s="30"/>
      <c r="L119" s="30"/>
      <c r="M119" s="30"/>
      <c r="N119" s="30"/>
      <c r="O119" s="30"/>
      <c r="P119" s="30"/>
      <c r="Q119" s="30"/>
    </row>
    <row r="120" spans="2:17" x14ac:dyDescent="0.2">
      <c r="B120" s="29"/>
      <c r="C120" s="29"/>
      <c r="D120" s="67"/>
      <c r="E120" s="30"/>
      <c r="F120" s="30"/>
      <c r="G120" s="30"/>
      <c r="H120" s="30"/>
      <c r="I120" s="30"/>
      <c r="J120" s="30"/>
      <c r="K120" s="30"/>
      <c r="L120" s="30"/>
      <c r="M120" s="30"/>
      <c r="N120" s="30"/>
      <c r="O120" s="30"/>
      <c r="P120" s="30"/>
      <c r="Q120" s="30"/>
    </row>
    <row r="121" spans="2:17" x14ac:dyDescent="0.2">
      <c r="B121" s="29"/>
      <c r="C121" s="29"/>
      <c r="D121" s="67"/>
      <c r="E121" s="30"/>
      <c r="F121" s="30"/>
      <c r="G121" s="30"/>
      <c r="H121" s="30"/>
      <c r="I121" s="30"/>
      <c r="J121" s="30"/>
      <c r="K121" s="30"/>
      <c r="L121" s="30"/>
      <c r="M121" s="30"/>
      <c r="N121" s="30"/>
      <c r="O121" s="30"/>
      <c r="P121" s="30"/>
      <c r="Q121" s="30"/>
    </row>
    <row r="122" spans="2:17" x14ac:dyDescent="0.2">
      <c r="B122" s="29"/>
      <c r="C122" s="29"/>
      <c r="D122" s="67"/>
      <c r="E122" s="30"/>
      <c r="F122" s="30"/>
      <c r="G122" s="30"/>
      <c r="H122" s="30"/>
      <c r="I122" s="30"/>
      <c r="J122" s="30"/>
      <c r="K122" s="30"/>
      <c r="L122" s="30"/>
      <c r="M122" s="30"/>
      <c r="N122" s="30"/>
      <c r="O122" s="30"/>
      <c r="P122" s="30"/>
      <c r="Q122" s="30"/>
    </row>
    <row r="123" spans="2:17" x14ac:dyDescent="0.2">
      <c r="B123" s="29"/>
      <c r="C123" s="29"/>
      <c r="D123" s="67"/>
      <c r="E123" s="30"/>
      <c r="F123" s="30"/>
      <c r="G123" s="30"/>
      <c r="H123" s="30"/>
      <c r="I123" s="30"/>
      <c r="J123" s="30"/>
      <c r="K123" s="30"/>
      <c r="L123" s="30"/>
      <c r="M123" s="30"/>
      <c r="N123" s="30"/>
      <c r="O123" s="30"/>
      <c r="P123" s="30"/>
      <c r="Q123" s="30"/>
    </row>
    <row r="124" spans="2:17" x14ac:dyDescent="0.2">
      <c r="B124" s="29"/>
      <c r="C124" s="29"/>
      <c r="D124" s="67"/>
      <c r="E124" s="30"/>
      <c r="F124" s="30"/>
      <c r="G124" s="30"/>
      <c r="H124" s="30"/>
      <c r="I124" s="30"/>
      <c r="J124" s="30"/>
      <c r="K124" s="30"/>
      <c r="L124" s="30"/>
      <c r="M124" s="30"/>
      <c r="N124" s="30"/>
      <c r="O124" s="30"/>
      <c r="P124" s="30"/>
      <c r="Q124" s="30"/>
    </row>
    <row r="125" spans="2:17" x14ac:dyDescent="0.2">
      <c r="B125" s="29"/>
      <c r="C125" s="29"/>
      <c r="D125" s="67"/>
      <c r="E125" s="30"/>
      <c r="F125" s="30"/>
      <c r="G125" s="30"/>
      <c r="H125" s="30"/>
      <c r="I125" s="30"/>
      <c r="J125" s="30"/>
      <c r="K125" s="30"/>
      <c r="L125" s="30"/>
      <c r="M125" s="30"/>
      <c r="N125" s="30"/>
      <c r="O125" s="30"/>
      <c r="P125" s="30"/>
      <c r="Q125" s="30"/>
    </row>
    <row r="126" spans="2:17" x14ac:dyDescent="0.2">
      <c r="B126" s="29"/>
      <c r="C126" s="29"/>
      <c r="D126" s="67"/>
      <c r="E126" s="30"/>
      <c r="F126" s="30"/>
      <c r="G126" s="30"/>
      <c r="H126" s="30"/>
      <c r="I126" s="30"/>
      <c r="J126" s="30"/>
      <c r="K126" s="30"/>
      <c r="L126" s="30"/>
      <c r="M126" s="30"/>
      <c r="N126" s="30"/>
      <c r="O126" s="30"/>
      <c r="P126" s="30"/>
      <c r="Q126" s="30"/>
    </row>
    <row r="127" spans="2:17" x14ac:dyDescent="0.2">
      <c r="B127" s="29"/>
      <c r="C127" s="29"/>
      <c r="D127" s="67"/>
      <c r="E127" s="30"/>
      <c r="F127" s="30"/>
      <c r="G127" s="30"/>
      <c r="H127" s="30"/>
      <c r="I127" s="30"/>
      <c r="J127" s="30"/>
      <c r="K127" s="30"/>
      <c r="L127" s="30"/>
      <c r="M127" s="30"/>
      <c r="N127" s="30"/>
      <c r="O127" s="30"/>
      <c r="P127" s="30"/>
      <c r="Q127" s="30"/>
    </row>
    <row r="128" spans="2: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row r="184" spans="2:17" x14ac:dyDescent="0.2">
      <c r="B184" s="29"/>
      <c r="C184" s="29"/>
      <c r="D184" s="67"/>
      <c r="E184" s="30"/>
      <c r="F184" s="30"/>
      <c r="G184" s="30"/>
      <c r="H184" s="30"/>
      <c r="I184" s="30"/>
      <c r="J184" s="30"/>
      <c r="K184" s="30"/>
      <c r="L184" s="30"/>
      <c r="M184" s="30"/>
      <c r="N184" s="30"/>
      <c r="O184" s="30"/>
      <c r="P184" s="30"/>
      <c r="Q184" s="30"/>
    </row>
    <row r="185" spans="2:17" x14ac:dyDescent="0.2">
      <c r="B185" s="29"/>
      <c r="C185" s="29"/>
      <c r="D185" s="67"/>
      <c r="E185" s="30"/>
      <c r="F185" s="30"/>
      <c r="G185" s="30"/>
      <c r="H185" s="30"/>
      <c r="I185" s="30"/>
      <c r="J185" s="30"/>
      <c r="K185" s="30"/>
      <c r="L185" s="30"/>
      <c r="M185" s="30"/>
      <c r="N185" s="30"/>
      <c r="O185" s="30"/>
      <c r="P185" s="30"/>
      <c r="Q185" s="30"/>
    </row>
    <row r="186" spans="2:17" x14ac:dyDescent="0.2">
      <c r="B186" s="29"/>
      <c r="C186" s="29"/>
      <c r="D186" s="67"/>
      <c r="E186" s="30"/>
      <c r="F186" s="30"/>
      <c r="G186" s="30"/>
      <c r="H186" s="30"/>
      <c r="I186" s="30"/>
      <c r="J186" s="30"/>
      <c r="K186" s="30"/>
      <c r="L186" s="30"/>
      <c r="M186" s="30"/>
      <c r="N186" s="30"/>
      <c r="O186" s="30"/>
      <c r="P186" s="30"/>
      <c r="Q186" s="30"/>
    </row>
    <row r="187" spans="2:17" x14ac:dyDescent="0.2">
      <c r="B187" s="29"/>
      <c r="C187" s="29"/>
      <c r="D187" s="67"/>
      <c r="E187" s="30"/>
      <c r="F187" s="30"/>
      <c r="G187" s="30"/>
      <c r="H187" s="30"/>
      <c r="I187" s="30"/>
      <c r="J187" s="30"/>
      <c r="K187" s="30"/>
      <c r="L187" s="30"/>
      <c r="M187" s="30"/>
      <c r="N187" s="30"/>
      <c r="O187" s="30"/>
      <c r="P187" s="30"/>
      <c r="Q187" s="30"/>
    </row>
    <row r="188" spans="2:17" x14ac:dyDescent="0.2">
      <c r="B188" s="29"/>
      <c r="C188" s="29"/>
      <c r="D188" s="67"/>
      <c r="E188" s="30"/>
      <c r="F188" s="30"/>
      <c r="G188" s="30"/>
      <c r="H188" s="30"/>
      <c r="I188" s="30"/>
      <c r="J188" s="30"/>
      <c r="K188" s="30"/>
      <c r="L188" s="30"/>
      <c r="M188" s="30"/>
      <c r="N188" s="30"/>
      <c r="O188" s="30"/>
      <c r="P188" s="30"/>
      <c r="Q188" s="30"/>
    </row>
    <row r="189" spans="2:17" x14ac:dyDescent="0.2">
      <c r="B189" s="29"/>
      <c r="C189" s="29"/>
      <c r="D189" s="67"/>
      <c r="E189" s="30"/>
      <c r="F189" s="30"/>
      <c r="G189" s="30"/>
      <c r="H189" s="30"/>
      <c r="I189" s="30"/>
      <c r="J189" s="30"/>
      <c r="K189" s="30"/>
      <c r="L189" s="30"/>
      <c r="M189" s="30"/>
      <c r="N189" s="30"/>
      <c r="O189" s="30"/>
      <c r="P189" s="30"/>
      <c r="Q189" s="30"/>
    </row>
    <row r="190" spans="2:17" x14ac:dyDescent="0.2">
      <c r="B190" s="29"/>
      <c r="C190" s="29"/>
      <c r="D190" s="67"/>
      <c r="E190" s="30"/>
      <c r="F190" s="30"/>
      <c r="G190" s="30"/>
      <c r="H190" s="30"/>
      <c r="I190" s="30"/>
      <c r="J190" s="30"/>
      <c r="K190" s="30"/>
      <c r="L190" s="30"/>
      <c r="M190" s="30"/>
      <c r="N190" s="30"/>
      <c r="O190" s="30"/>
      <c r="P190" s="30"/>
      <c r="Q190" s="30"/>
    </row>
    <row r="191" spans="2:17" x14ac:dyDescent="0.2">
      <c r="B191" s="29"/>
      <c r="C191" s="29"/>
      <c r="D191" s="67"/>
      <c r="E191" s="30"/>
      <c r="F191" s="30"/>
      <c r="G191" s="30"/>
      <c r="H191" s="30"/>
      <c r="I191" s="30"/>
      <c r="J191" s="30"/>
      <c r="K191" s="30"/>
      <c r="L191" s="30"/>
      <c r="M191" s="30"/>
      <c r="N191" s="30"/>
      <c r="O191" s="30"/>
      <c r="P191" s="30"/>
      <c r="Q191" s="30"/>
    </row>
    <row r="192" spans="2:17" x14ac:dyDescent="0.2">
      <c r="B192" s="29"/>
      <c r="C192" s="29"/>
      <c r="D192" s="67"/>
      <c r="E192" s="30"/>
      <c r="F192" s="30"/>
      <c r="G192" s="30"/>
      <c r="H192" s="30"/>
      <c r="I192" s="30"/>
      <c r="J192" s="30"/>
      <c r="K192" s="30"/>
      <c r="L192" s="30"/>
      <c r="M192" s="30"/>
      <c r="N192" s="30"/>
      <c r="O192" s="30"/>
      <c r="P192" s="30"/>
      <c r="Q192" s="30"/>
    </row>
    <row r="193" spans="2:17" x14ac:dyDescent="0.2">
      <c r="B193" s="29"/>
      <c r="C193" s="29"/>
      <c r="D193" s="67"/>
      <c r="E193" s="30"/>
      <c r="F193" s="30"/>
      <c r="G193" s="30"/>
      <c r="H193" s="30"/>
      <c r="I193" s="30"/>
      <c r="J193" s="30"/>
      <c r="K193" s="30"/>
      <c r="L193" s="30"/>
      <c r="M193" s="30"/>
      <c r="N193" s="30"/>
      <c r="O193" s="30"/>
      <c r="P193" s="30"/>
      <c r="Q193" s="30"/>
    </row>
    <row r="194" spans="2:17" x14ac:dyDescent="0.2">
      <c r="B194" s="29"/>
      <c r="C194" s="29"/>
      <c r="D194" s="67"/>
      <c r="E194" s="30"/>
      <c r="F194" s="30"/>
      <c r="G194" s="30"/>
      <c r="H194" s="30"/>
      <c r="I194" s="30"/>
      <c r="J194" s="30"/>
      <c r="K194" s="30"/>
      <c r="L194" s="30"/>
      <c r="M194" s="30"/>
      <c r="N194" s="30"/>
      <c r="O194" s="30"/>
      <c r="P194" s="30"/>
      <c r="Q194" s="30"/>
    </row>
    <row r="195" spans="2:17" x14ac:dyDescent="0.2">
      <c r="B195" s="29"/>
      <c r="C195" s="29"/>
      <c r="D195" s="67"/>
      <c r="E195" s="30"/>
      <c r="F195" s="30"/>
      <c r="G195" s="30"/>
      <c r="H195" s="30"/>
      <c r="I195" s="30"/>
      <c r="J195" s="30"/>
      <c r="K195" s="30"/>
      <c r="L195" s="30"/>
      <c r="M195" s="30"/>
      <c r="N195" s="30"/>
      <c r="O195" s="30"/>
      <c r="P195" s="30"/>
      <c r="Q195" s="30"/>
    </row>
    <row r="196" spans="2:17" x14ac:dyDescent="0.2">
      <c r="B196" s="29"/>
      <c r="C196" s="29"/>
      <c r="D196" s="67"/>
      <c r="E196" s="30"/>
      <c r="F196" s="30"/>
      <c r="G196" s="30"/>
      <c r="H196" s="30"/>
      <c r="I196" s="30"/>
      <c r="J196" s="30"/>
      <c r="K196" s="30"/>
      <c r="L196" s="30"/>
      <c r="M196" s="30"/>
      <c r="N196" s="30"/>
      <c r="O196" s="30"/>
      <c r="P196" s="30"/>
      <c r="Q196" s="30"/>
    </row>
    <row r="197" spans="2:17" x14ac:dyDescent="0.2">
      <c r="B197" s="29"/>
      <c r="C197" s="29"/>
      <c r="D197" s="67"/>
      <c r="E197" s="30"/>
      <c r="F197" s="30"/>
      <c r="G197" s="30"/>
      <c r="H197" s="30"/>
      <c r="I197" s="30"/>
      <c r="J197" s="30"/>
      <c r="K197" s="30"/>
      <c r="L197" s="30"/>
      <c r="M197" s="30"/>
      <c r="N197" s="30"/>
      <c r="O197" s="30"/>
      <c r="P197" s="30"/>
      <c r="Q197" s="30"/>
    </row>
    <row r="198" spans="2:17" x14ac:dyDescent="0.2">
      <c r="B198" s="29"/>
      <c r="C198" s="29"/>
      <c r="D198" s="67"/>
      <c r="E198" s="30"/>
      <c r="F198" s="30"/>
      <c r="G198" s="30"/>
      <c r="H198" s="30"/>
      <c r="I198" s="30"/>
      <c r="J198" s="30"/>
      <c r="K198" s="30"/>
      <c r="L198" s="30"/>
      <c r="M198" s="30"/>
      <c r="N198" s="30"/>
      <c r="O198" s="30"/>
      <c r="P198" s="30"/>
      <c r="Q198" s="30"/>
    </row>
    <row r="199" spans="2:17" x14ac:dyDescent="0.2">
      <c r="B199" s="29"/>
      <c r="C199" s="29"/>
      <c r="D199" s="67"/>
      <c r="E199" s="30"/>
      <c r="F199" s="30"/>
      <c r="G199" s="30"/>
      <c r="H199" s="30"/>
      <c r="I199" s="30"/>
      <c r="J199" s="30"/>
      <c r="K199" s="30"/>
      <c r="L199" s="30"/>
      <c r="M199" s="30"/>
      <c r="N199" s="30"/>
      <c r="O199" s="30"/>
      <c r="P199" s="30"/>
      <c r="Q199" s="30"/>
    </row>
    <row r="200" spans="2:17" x14ac:dyDescent="0.2">
      <c r="B200" s="29"/>
      <c r="C200" s="29"/>
      <c r="D200" s="67"/>
      <c r="E200" s="30"/>
      <c r="F200" s="30"/>
      <c r="G200" s="30"/>
      <c r="H200" s="30"/>
      <c r="I200" s="30"/>
      <c r="J200" s="30"/>
      <c r="K200" s="30"/>
      <c r="L200" s="30"/>
      <c r="M200" s="30"/>
      <c r="N200" s="30"/>
      <c r="O200" s="30"/>
      <c r="P200" s="30"/>
      <c r="Q200" s="30"/>
    </row>
    <row r="201" spans="2:17" x14ac:dyDescent="0.2">
      <c r="B201" s="29"/>
      <c r="C201" s="29"/>
      <c r="D201" s="67"/>
      <c r="E201" s="30"/>
      <c r="F201" s="30"/>
      <c r="G201" s="30"/>
      <c r="H201" s="30"/>
      <c r="I201" s="30"/>
      <c r="J201" s="30"/>
      <c r="K201" s="30"/>
      <c r="L201" s="30"/>
      <c r="M201" s="30"/>
      <c r="N201" s="30"/>
      <c r="O201" s="30"/>
      <c r="P201" s="30"/>
      <c r="Q201" s="30"/>
    </row>
    <row r="202" spans="2:17" x14ac:dyDescent="0.2">
      <c r="B202" s="29"/>
      <c r="C202" s="29"/>
      <c r="D202" s="67"/>
      <c r="E202" s="30"/>
      <c r="F202" s="30"/>
      <c r="G202" s="30"/>
      <c r="H202" s="30"/>
      <c r="I202" s="30"/>
      <c r="J202" s="30"/>
      <c r="K202" s="30"/>
      <c r="L202" s="30"/>
      <c r="M202" s="30"/>
      <c r="N202" s="30"/>
      <c r="O202" s="30"/>
      <c r="P202" s="30"/>
      <c r="Q202" s="30"/>
    </row>
    <row r="203" spans="2:17" x14ac:dyDescent="0.2">
      <c r="B203" s="29"/>
      <c r="C203" s="29"/>
      <c r="D203" s="67"/>
      <c r="E203" s="30"/>
      <c r="F203" s="30"/>
      <c r="G203" s="30"/>
      <c r="H203" s="30"/>
      <c r="I203" s="30"/>
      <c r="J203" s="30"/>
      <c r="K203" s="30"/>
      <c r="L203" s="30"/>
      <c r="M203" s="30"/>
      <c r="N203" s="30"/>
      <c r="O203" s="30"/>
      <c r="P203" s="30"/>
      <c r="Q203" s="30"/>
    </row>
    <row r="204" spans="2:17" x14ac:dyDescent="0.2">
      <c r="B204" s="29"/>
      <c r="C204" s="29"/>
      <c r="D204" s="67"/>
      <c r="E204" s="30"/>
      <c r="F204" s="30"/>
      <c r="G204" s="30"/>
      <c r="H204" s="30"/>
      <c r="I204" s="30"/>
      <c r="J204" s="30"/>
      <c r="K204" s="30"/>
      <c r="L204" s="30"/>
      <c r="M204" s="30"/>
      <c r="N204" s="30"/>
      <c r="O204" s="30"/>
      <c r="P204" s="30"/>
      <c r="Q204" s="30"/>
    </row>
    <row r="205" spans="2:17" x14ac:dyDescent="0.2">
      <c r="B205" s="29"/>
      <c r="C205" s="29"/>
      <c r="D205" s="67"/>
      <c r="E205" s="30"/>
      <c r="F205" s="30"/>
      <c r="G205" s="30"/>
      <c r="H205" s="30"/>
      <c r="I205" s="30"/>
      <c r="J205" s="30"/>
      <c r="K205" s="30"/>
      <c r="L205" s="30"/>
      <c r="M205" s="30"/>
      <c r="N205" s="30"/>
      <c r="O205" s="30"/>
      <c r="P205" s="30"/>
      <c r="Q205" s="30"/>
    </row>
    <row r="206" spans="2:17" x14ac:dyDescent="0.2">
      <c r="B206" s="29"/>
      <c r="C206" s="29"/>
      <c r="D206" s="67"/>
      <c r="E206" s="30"/>
      <c r="F206" s="30"/>
      <c r="G206" s="30"/>
      <c r="H206" s="30"/>
      <c r="I206" s="30"/>
      <c r="J206" s="30"/>
      <c r="K206" s="30"/>
      <c r="L206" s="30"/>
      <c r="M206" s="30"/>
      <c r="N206" s="30"/>
      <c r="O206" s="30"/>
      <c r="P206" s="30"/>
      <c r="Q206" s="30"/>
    </row>
    <row r="207" spans="2:17" x14ac:dyDescent="0.2">
      <c r="B207" s="29"/>
      <c r="C207" s="29"/>
      <c r="D207" s="67"/>
      <c r="E207" s="30"/>
      <c r="F207" s="30"/>
      <c r="G207" s="30"/>
      <c r="H207" s="30"/>
      <c r="I207" s="30"/>
      <c r="J207" s="30"/>
      <c r="K207" s="30"/>
      <c r="L207" s="30"/>
      <c r="M207" s="30"/>
      <c r="N207" s="30"/>
      <c r="O207" s="30"/>
      <c r="P207" s="30"/>
      <c r="Q207" s="30"/>
    </row>
    <row r="208" spans="2:17" x14ac:dyDescent="0.2">
      <c r="B208" s="29"/>
      <c r="C208" s="29"/>
      <c r="D208" s="67"/>
      <c r="E208" s="30"/>
      <c r="F208" s="30"/>
      <c r="G208" s="30"/>
      <c r="H208" s="30"/>
      <c r="I208" s="30"/>
      <c r="J208" s="30"/>
      <c r="K208" s="30"/>
      <c r="L208" s="30"/>
      <c r="M208" s="30"/>
      <c r="N208" s="30"/>
      <c r="O208" s="30"/>
      <c r="P208" s="30"/>
      <c r="Q208" s="30"/>
    </row>
    <row r="209" spans="2:17" x14ac:dyDescent="0.2">
      <c r="B209" s="29"/>
      <c r="C209" s="29"/>
      <c r="D209" s="67"/>
      <c r="E209" s="30"/>
      <c r="F209" s="30"/>
      <c r="G209" s="30"/>
      <c r="H209" s="30"/>
      <c r="I209" s="30"/>
      <c r="J209" s="30"/>
      <c r="K209" s="30"/>
      <c r="L209" s="30"/>
      <c r="M209" s="30"/>
      <c r="N209" s="30"/>
      <c r="O209" s="30"/>
      <c r="P209" s="30"/>
      <c r="Q209" s="30"/>
    </row>
    <row r="210" spans="2:17" x14ac:dyDescent="0.2">
      <c r="B210" s="29"/>
      <c r="C210" s="29"/>
      <c r="D210" s="67"/>
      <c r="E210" s="30"/>
      <c r="F210" s="30"/>
      <c r="G210" s="30"/>
      <c r="H210" s="30"/>
      <c r="I210" s="30"/>
      <c r="J210" s="30"/>
      <c r="K210" s="30"/>
      <c r="L210" s="30"/>
      <c r="M210" s="30"/>
      <c r="N210" s="30"/>
      <c r="O210" s="30"/>
      <c r="P210" s="30"/>
      <c r="Q210" s="30"/>
    </row>
    <row r="211" spans="2:17" x14ac:dyDescent="0.2">
      <c r="B211" s="29"/>
      <c r="C211" s="29"/>
      <c r="D211" s="67"/>
      <c r="E211" s="30"/>
      <c r="F211" s="30"/>
      <c r="G211" s="30"/>
      <c r="H211" s="30"/>
      <c r="I211" s="30"/>
      <c r="J211" s="30"/>
      <c r="K211" s="30"/>
      <c r="L211" s="30"/>
      <c r="M211" s="30"/>
      <c r="N211" s="30"/>
      <c r="O211" s="30"/>
      <c r="P211" s="30"/>
      <c r="Q211" s="30"/>
    </row>
    <row r="212" spans="2:17" x14ac:dyDescent="0.2">
      <c r="B212" s="29"/>
      <c r="C212" s="29"/>
      <c r="D212" s="67"/>
      <c r="E212" s="30"/>
      <c r="F212" s="30"/>
      <c r="G212" s="30"/>
      <c r="H212" s="30"/>
      <c r="I212" s="30"/>
      <c r="J212" s="30"/>
      <c r="K212" s="30"/>
      <c r="L212" s="30"/>
      <c r="M212" s="30"/>
      <c r="N212" s="30"/>
      <c r="O212" s="30"/>
      <c r="P212" s="30"/>
      <c r="Q212" s="30"/>
    </row>
    <row r="213" spans="2:17" x14ac:dyDescent="0.2">
      <c r="B213" s="29"/>
      <c r="C213" s="29"/>
      <c r="D213" s="67"/>
      <c r="E213" s="30"/>
      <c r="F213" s="30"/>
      <c r="G213" s="30"/>
      <c r="H213" s="30"/>
      <c r="I213" s="30"/>
      <c r="J213" s="30"/>
      <c r="K213" s="30"/>
      <c r="L213" s="30"/>
      <c r="M213" s="30"/>
      <c r="N213" s="30"/>
      <c r="O213" s="30"/>
      <c r="P213" s="30"/>
      <c r="Q213" s="30"/>
    </row>
    <row r="214" spans="2:17" x14ac:dyDescent="0.2">
      <c r="B214" s="29"/>
      <c r="C214" s="29"/>
      <c r="D214" s="67"/>
      <c r="E214" s="30"/>
      <c r="F214" s="30"/>
      <c r="G214" s="30"/>
      <c r="H214" s="30"/>
      <c r="I214" s="30"/>
      <c r="J214" s="30"/>
      <c r="K214" s="30"/>
      <c r="L214" s="30"/>
      <c r="M214" s="30"/>
      <c r="N214" s="30"/>
      <c r="O214" s="30"/>
      <c r="P214" s="30"/>
      <c r="Q214" s="30"/>
    </row>
    <row r="215" spans="2:17" x14ac:dyDescent="0.2">
      <c r="B215" s="29"/>
      <c r="C215" s="29"/>
      <c r="D215" s="67"/>
      <c r="E215" s="30"/>
      <c r="F215" s="30"/>
      <c r="G215" s="30"/>
      <c r="H215" s="30"/>
      <c r="I215" s="30"/>
      <c r="J215" s="30"/>
      <c r="K215" s="30"/>
      <c r="L215" s="30"/>
      <c r="M215" s="30"/>
      <c r="N215" s="30"/>
      <c r="O215" s="30"/>
      <c r="P215" s="30"/>
      <c r="Q215" s="30"/>
    </row>
    <row r="216" spans="2:17" x14ac:dyDescent="0.2">
      <c r="B216" s="29"/>
      <c r="C216" s="29"/>
      <c r="D216" s="67"/>
      <c r="E216" s="30"/>
      <c r="F216" s="30"/>
      <c r="G216" s="30"/>
      <c r="H216" s="30"/>
      <c r="I216" s="30"/>
      <c r="J216" s="30"/>
      <c r="K216" s="30"/>
      <c r="L216" s="30"/>
      <c r="M216" s="30"/>
      <c r="N216" s="30"/>
      <c r="O216" s="30"/>
      <c r="P216" s="30"/>
      <c r="Q216" s="30"/>
    </row>
    <row r="217" spans="2:17" x14ac:dyDescent="0.2">
      <c r="B217" s="29"/>
      <c r="C217" s="29"/>
      <c r="D217" s="67"/>
      <c r="E217" s="30"/>
      <c r="F217" s="30"/>
      <c r="G217" s="30"/>
      <c r="H217" s="30"/>
      <c r="I217" s="30"/>
      <c r="J217" s="30"/>
      <c r="K217" s="30"/>
      <c r="L217" s="30"/>
      <c r="M217" s="30"/>
      <c r="N217" s="30"/>
      <c r="O217" s="30"/>
      <c r="P217" s="30"/>
      <c r="Q217" s="30"/>
    </row>
    <row r="218" spans="2:17" x14ac:dyDescent="0.2">
      <c r="B218" s="29"/>
      <c r="C218" s="29"/>
      <c r="D218" s="67"/>
      <c r="E218" s="30"/>
      <c r="F218" s="30"/>
      <c r="G218" s="30"/>
      <c r="H218" s="30"/>
      <c r="I218" s="30"/>
      <c r="J218" s="30"/>
      <c r="K218" s="30"/>
      <c r="L218" s="30"/>
      <c r="M218" s="30"/>
      <c r="N218" s="30"/>
      <c r="O218" s="30"/>
      <c r="P218" s="30"/>
      <c r="Q218" s="30"/>
    </row>
    <row r="219" spans="2:17" x14ac:dyDescent="0.2">
      <c r="B219" s="29"/>
      <c r="C219" s="29"/>
      <c r="D219" s="67"/>
      <c r="E219" s="30"/>
      <c r="F219" s="30"/>
      <c r="G219" s="30"/>
      <c r="H219" s="30"/>
      <c r="I219" s="30"/>
      <c r="J219" s="30"/>
      <c r="K219" s="30"/>
      <c r="L219" s="30"/>
      <c r="M219" s="30"/>
      <c r="N219" s="30"/>
      <c r="O219" s="30"/>
      <c r="P219" s="30"/>
      <c r="Q219" s="30"/>
    </row>
    <row r="220" spans="2:17" x14ac:dyDescent="0.2">
      <c r="B220" s="29"/>
      <c r="C220" s="29"/>
      <c r="D220" s="67"/>
      <c r="E220" s="30"/>
      <c r="F220" s="30"/>
      <c r="G220" s="30"/>
      <c r="H220" s="30"/>
      <c r="I220" s="30"/>
      <c r="J220" s="30"/>
      <c r="K220" s="30"/>
      <c r="L220" s="30"/>
      <c r="M220" s="30"/>
      <c r="N220" s="30"/>
      <c r="O220" s="30"/>
      <c r="P220" s="30"/>
      <c r="Q220" s="30"/>
    </row>
    <row r="221" spans="2:17" x14ac:dyDescent="0.2">
      <c r="B221" s="29"/>
      <c r="C221" s="29"/>
      <c r="D221" s="67"/>
      <c r="E221" s="30"/>
      <c r="F221" s="30"/>
      <c r="G221" s="30"/>
      <c r="H221" s="30"/>
      <c r="I221" s="30"/>
      <c r="J221" s="30"/>
      <c r="K221" s="30"/>
      <c r="L221" s="30"/>
      <c r="M221" s="30"/>
      <c r="N221" s="30"/>
      <c r="O221" s="30"/>
      <c r="P221" s="30"/>
      <c r="Q221" s="30"/>
    </row>
    <row r="222" spans="2:17" x14ac:dyDescent="0.2">
      <c r="B222" s="29"/>
      <c r="C222" s="29"/>
      <c r="D222" s="67"/>
      <c r="E222" s="30"/>
      <c r="F222" s="30"/>
      <c r="G222" s="30"/>
      <c r="H222" s="30"/>
      <c r="I222" s="30"/>
      <c r="J222" s="30"/>
      <c r="K222" s="30"/>
      <c r="L222" s="30"/>
      <c r="M222" s="30"/>
      <c r="N222" s="30"/>
      <c r="O222" s="30"/>
      <c r="P222" s="30"/>
      <c r="Q222" s="30"/>
    </row>
    <row r="223" spans="2:17" x14ac:dyDescent="0.2">
      <c r="B223" s="29"/>
      <c r="C223" s="29"/>
      <c r="D223" s="67"/>
      <c r="E223" s="30"/>
      <c r="F223" s="30"/>
      <c r="G223" s="30"/>
      <c r="H223" s="30"/>
      <c r="I223" s="30"/>
      <c r="J223" s="30"/>
      <c r="K223" s="30"/>
      <c r="L223" s="30"/>
      <c r="M223" s="30"/>
      <c r="N223" s="30"/>
      <c r="O223" s="30"/>
      <c r="P223" s="30"/>
      <c r="Q223" s="30"/>
    </row>
    <row r="224" spans="2:17" x14ac:dyDescent="0.2">
      <c r="B224" s="29"/>
      <c r="C224" s="29"/>
      <c r="D224" s="67"/>
      <c r="E224" s="30"/>
      <c r="F224" s="30"/>
      <c r="G224" s="30"/>
      <c r="H224" s="30"/>
      <c r="I224" s="30"/>
      <c r="J224" s="30"/>
      <c r="K224" s="30"/>
      <c r="L224" s="30"/>
      <c r="M224" s="30"/>
      <c r="N224" s="30"/>
      <c r="O224" s="30"/>
      <c r="P224" s="30"/>
      <c r="Q224" s="30"/>
    </row>
    <row r="225" spans="2:17" x14ac:dyDescent="0.2">
      <c r="B225" s="29"/>
      <c r="C225" s="29"/>
      <c r="D225" s="67"/>
      <c r="E225" s="30"/>
      <c r="F225" s="30"/>
      <c r="G225" s="30"/>
      <c r="H225" s="30"/>
      <c r="I225" s="30"/>
      <c r="J225" s="30"/>
      <c r="K225" s="30"/>
      <c r="L225" s="30"/>
      <c r="M225" s="30"/>
      <c r="N225" s="30"/>
      <c r="O225" s="30"/>
      <c r="P225" s="30"/>
      <c r="Q225" s="30"/>
    </row>
    <row r="226" spans="2:17" x14ac:dyDescent="0.2">
      <c r="B226" s="29"/>
      <c r="C226" s="29"/>
      <c r="D226" s="67"/>
      <c r="E226" s="30"/>
      <c r="F226" s="30"/>
      <c r="G226" s="30"/>
      <c r="H226" s="30"/>
      <c r="I226" s="30"/>
      <c r="J226" s="30"/>
      <c r="K226" s="30"/>
      <c r="L226" s="30"/>
      <c r="M226" s="30"/>
      <c r="N226" s="30"/>
      <c r="O226" s="30"/>
      <c r="P226" s="30"/>
      <c r="Q226" s="30"/>
    </row>
    <row r="227" spans="2:17" x14ac:dyDescent="0.2">
      <c r="B227" s="29"/>
      <c r="C227" s="29"/>
      <c r="D227" s="67"/>
      <c r="E227" s="30"/>
      <c r="F227" s="30"/>
      <c r="G227" s="30"/>
      <c r="H227" s="30"/>
      <c r="I227" s="30"/>
      <c r="J227" s="30"/>
      <c r="K227" s="30"/>
      <c r="L227" s="30"/>
      <c r="M227" s="30"/>
      <c r="N227" s="30"/>
      <c r="O227" s="30"/>
      <c r="P227" s="30"/>
      <c r="Q227" s="30"/>
    </row>
    <row r="228" spans="2:17" x14ac:dyDescent="0.2">
      <c r="B228" s="29"/>
      <c r="C228" s="29"/>
      <c r="D228" s="67"/>
      <c r="E228" s="30"/>
      <c r="F228" s="30"/>
      <c r="G228" s="30"/>
      <c r="H228" s="30"/>
      <c r="I228" s="30"/>
      <c r="J228" s="30"/>
      <c r="K228" s="30"/>
      <c r="L228" s="30"/>
      <c r="M228" s="30"/>
      <c r="N228" s="30"/>
      <c r="O228" s="30"/>
      <c r="P228" s="30"/>
      <c r="Q228" s="30"/>
    </row>
    <row r="229" spans="2:17" x14ac:dyDescent="0.2">
      <c r="B229" s="29"/>
      <c r="C229" s="29"/>
      <c r="D229" s="67"/>
      <c r="E229" s="30"/>
      <c r="F229" s="30"/>
      <c r="G229" s="30"/>
      <c r="H229" s="30"/>
      <c r="I229" s="30"/>
      <c r="J229" s="30"/>
      <c r="K229" s="30"/>
      <c r="L229" s="30"/>
      <c r="M229" s="30"/>
      <c r="N229" s="30"/>
      <c r="O229" s="30"/>
      <c r="P229" s="30"/>
      <c r="Q229" s="30"/>
    </row>
    <row r="230" spans="2:17" x14ac:dyDescent="0.2">
      <c r="B230" s="29"/>
      <c r="C230" s="29"/>
      <c r="D230" s="67"/>
      <c r="E230" s="30"/>
      <c r="F230" s="30"/>
      <c r="G230" s="30"/>
      <c r="H230" s="30"/>
      <c r="I230" s="30"/>
      <c r="J230" s="30"/>
      <c r="K230" s="30"/>
      <c r="L230" s="30"/>
      <c r="M230" s="30"/>
      <c r="N230" s="30"/>
      <c r="O230" s="30"/>
      <c r="P230" s="30"/>
      <c r="Q230" s="30"/>
    </row>
    <row r="231" spans="2:17" x14ac:dyDescent="0.2">
      <c r="B231" s="29"/>
      <c r="C231" s="29"/>
      <c r="D231" s="67"/>
      <c r="E231" s="30"/>
      <c r="F231" s="30"/>
      <c r="G231" s="30"/>
      <c r="H231" s="30"/>
      <c r="I231" s="30"/>
      <c r="J231" s="30"/>
      <c r="K231" s="30"/>
      <c r="L231" s="30"/>
      <c r="M231" s="30"/>
      <c r="N231" s="30"/>
      <c r="O231" s="30"/>
      <c r="P231" s="30"/>
      <c r="Q231" s="30"/>
    </row>
    <row r="232" spans="2:17" x14ac:dyDescent="0.2">
      <c r="B232" s="29"/>
      <c r="C232" s="29"/>
      <c r="D232" s="67"/>
      <c r="E232" s="30"/>
      <c r="F232" s="30"/>
      <c r="G232" s="30"/>
      <c r="H232" s="30"/>
      <c r="I232" s="30"/>
      <c r="J232" s="30"/>
      <c r="K232" s="30"/>
      <c r="L232" s="30"/>
      <c r="M232" s="30"/>
      <c r="N232" s="30"/>
      <c r="O232" s="30"/>
      <c r="P232" s="30"/>
      <c r="Q232" s="30"/>
    </row>
    <row r="233" spans="2:17" x14ac:dyDescent="0.2">
      <c r="B233" s="29"/>
      <c r="C233" s="29"/>
      <c r="D233" s="67"/>
      <c r="E233" s="30"/>
      <c r="F233" s="30"/>
      <c r="G233" s="30"/>
      <c r="H233" s="30"/>
      <c r="I233" s="30"/>
      <c r="J233" s="30"/>
      <c r="K233" s="30"/>
      <c r="L233" s="30"/>
      <c r="M233" s="30"/>
      <c r="N233" s="30"/>
      <c r="O233" s="30"/>
      <c r="P233" s="30"/>
      <c r="Q233" s="30"/>
    </row>
    <row r="234" spans="2:17" x14ac:dyDescent="0.2">
      <c r="B234" s="29"/>
      <c r="C234" s="29"/>
      <c r="D234" s="67"/>
      <c r="E234" s="30"/>
      <c r="F234" s="30"/>
      <c r="G234" s="30"/>
      <c r="H234" s="30"/>
      <c r="I234" s="30"/>
      <c r="J234" s="30"/>
      <c r="K234" s="30"/>
      <c r="L234" s="30"/>
      <c r="M234" s="30"/>
      <c r="N234" s="30"/>
      <c r="O234" s="30"/>
      <c r="P234" s="30"/>
      <c r="Q234" s="30"/>
    </row>
    <row r="235" spans="2:17" x14ac:dyDescent="0.2">
      <c r="B235" s="29"/>
      <c r="C235" s="29"/>
      <c r="D235" s="67"/>
      <c r="E235" s="30"/>
      <c r="F235" s="30"/>
      <c r="G235" s="30"/>
      <c r="H235" s="30"/>
      <c r="I235" s="30"/>
      <c r="J235" s="30"/>
      <c r="K235" s="30"/>
      <c r="L235" s="30"/>
      <c r="M235" s="30"/>
      <c r="N235" s="30"/>
      <c r="O235" s="30"/>
      <c r="P235" s="30"/>
      <c r="Q235" s="30"/>
    </row>
    <row r="236" spans="2:17" x14ac:dyDescent="0.2">
      <c r="B236" s="29"/>
      <c r="C236" s="29"/>
      <c r="D236" s="67"/>
      <c r="E236" s="30"/>
      <c r="F236" s="30"/>
      <c r="G236" s="30"/>
      <c r="H236" s="30"/>
      <c r="I236" s="30"/>
      <c r="J236" s="30"/>
      <c r="K236" s="30"/>
      <c r="L236" s="30"/>
      <c r="M236" s="30"/>
      <c r="N236" s="30"/>
      <c r="O236" s="30"/>
      <c r="P236" s="30"/>
      <c r="Q236" s="30"/>
    </row>
    <row r="237" spans="2:17" x14ac:dyDescent="0.2">
      <c r="B237" s="29"/>
      <c r="C237" s="29"/>
      <c r="D237" s="67"/>
      <c r="E237" s="30"/>
      <c r="F237" s="30"/>
      <c r="G237" s="30"/>
      <c r="H237" s="30"/>
      <c r="I237" s="30"/>
      <c r="J237" s="30"/>
      <c r="K237" s="30"/>
      <c r="L237" s="30"/>
      <c r="M237" s="30"/>
      <c r="N237" s="30"/>
      <c r="O237" s="30"/>
      <c r="P237" s="30"/>
      <c r="Q237" s="30"/>
    </row>
    <row r="238" spans="2:17" x14ac:dyDescent="0.2">
      <c r="B238" s="29"/>
      <c r="C238" s="29"/>
      <c r="D238" s="67"/>
      <c r="E238" s="30"/>
      <c r="F238" s="30"/>
      <c r="G238" s="30"/>
      <c r="H238" s="30"/>
      <c r="I238" s="30"/>
      <c r="J238" s="30"/>
      <c r="K238" s="30"/>
      <c r="L238" s="30"/>
      <c r="M238" s="30"/>
      <c r="N238" s="30"/>
      <c r="O238" s="30"/>
      <c r="P238" s="30"/>
      <c r="Q238" s="30"/>
    </row>
    <row r="239" spans="2:17" x14ac:dyDescent="0.2">
      <c r="B239" s="29"/>
      <c r="C239" s="29"/>
      <c r="D239" s="67"/>
      <c r="E239" s="30"/>
      <c r="F239" s="30"/>
      <c r="G239" s="30"/>
      <c r="H239" s="30"/>
      <c r="I239" s="30"/>
      <c r="J239" s="30"/>
      <c r="K239" s="30"/>
      <c r="L239" s="30"/>
      <c r="M239" s="30"/>
      <c r="N239" s="30"/>
      <c r="O239" s="30"/>
      <c r="P239" s="30"/>
      <c r="Q239" s="30"/>
    </row>
    <row r="240" spans="2:17" x14ac:dyDescent="0.2">
      <c r="B240" s="29"/>
      <c r="C240" s="29"/>
      <c r="D240" s="67"/>
      <c r="E240" s="30"/>
      <c r="F240" s="30"/>
      <c r="G240" s="30"/>
      <c r="H240" s="30"/>
      <c r="I240" s="30"/>
      <c r="J240" s="30"/>
      <c r="K240" s="30"/>
      <c r="L240" s="30"/>
      <c r="M240" s="30"/>
      <c r="N240" s="30"/>
      <c r="O240" s="30"/>
      <c r="P240" s="30"/>
      <c r="Q240" s="30"/>
    </row>
    <row r="241" spans="2:17" x14ac:dyDescent="0.2">
      <c r="B241" s="29"/>
      <c r="C241" s="29"/>
      <c r="D241" s="67"/>
      <c r="E241" s="30"/>
      <c r="F241" s="30"/>
      <c r="G241" s="30"/>
      <c r="H241" s="30"/>
      <c r="I241" s="30"/>
      <c r="J241" s="30"/>
      <c r="K241" s="30"/>
      <c r="L241" s="30"/>
      <c r="M241" s="30"/>
      <c r="N241" s="30"/>
      <c r="O241" s="30"/>
      <c r="P241" s="30"/>
      <c r="Q241" s="30"/>
    </row>
    <row r="242" spans="2:17" x14ac:dyDescent="0.2">
      <c r="B242" s="29"/>
      <c r="C242" s="29"/>
      <c r="D242" s="67"/>
      <c r="E242" s="30"/>
      <c r="F242" s="30"/>
      <c r="G242" s="30"/>
      <c r="H242" s="30"/>
      <c r="I242" s="30"/>
      <c r="J242" s="30"/>
      <c r="K242" s="30"/>
      <c r="L242" s="30"/>
      <c r="M242" s="30"/>
      <c r="N242" s="30"/>
      <c r="O242" s="30"/>
      <c r="P242" s="30"/>
      <c r="Q242" s="30"/>
    </row>
    <row r="243" spans="2:17" x14ac:dyDescent="0.2">
      <c r="B243" s="29"/>
      <c r="C243" s="29"/>
      <c r="D243" s="67"/>
      <c r="E243" s="30"/>
      <c r="F243" s="30"/>
      <c r="G243" s="30"/>
      <c r="H243" s="30"/>
      <c r="I243" s="30"/>
      <c r="J243" s="30"/>
      <c r="K243" s="30"/>
      <c r="L243" s="30"/>
      <c r="M243" s="30"/>
      <c r="N243" s="30"/>
      <c r="O243" s="30"/>
      <c r="P243" s="30"/>
      <c r="Q243" s="30"/>
    </row>
    <row r="244" spans="2:17" x14ac:dyDescent="0.2">
      <c r="B244" s="29"/>
      <c r="C244" s="29"/>
      <c r="D244" s="67"/>
      <c r="E244" s="30"/>
      <c r="F244" s="30"/>
      <c r="G244" s="30"/>
      <c r="H244" s="30"/>
      <c r="I244" s="30"/>
      <c r="J244" s="30"/>
      <c r="K244" s="30"/>
      <c r="L244" s="30"/>
      <c r="M244" s="30"/>
      <c r="N244" s="30"/>
      <c r="O244" s="30"/>
      <c r="P244" s="30"/>
      <c r="Q244" s="30"/>
    </row>
    <row r="245" spans="2:17" x14ac:dyDescent="0.2">
      <c r="B245" s="29"/>
      <c r="C245" s="29"/>
      <c r="D245" s="67"/>
      <c r="E245" s="30"/>
      <c r="F245" s="30"/>
      <c r="G245" s="30"/>
      <c r="H245" s="30"/>
      <c r="I245" s="30"/>
      <c r="J245" s="30"/>
      <c r="K245" s="30"/>
      <c r="L245" s="30"/>
      <c r="M245" s="30"/>
      <c r="N245" s="30"/>
      <c r="O245" s="30"/>
      <c r="P245" s="30"/>
      <c r="Q245" s="30"/>
    </row>
  </sheetData>
  <mergeCells count="2">
    <mergeCell ref="A2:D2"/>
    <mergeCell ref="A3:D3"/>
  </mergeCells>
  <phoneticPr fontId="3" type="noConversion"/>
  <printOptions horizontalCentered="1"/>
  <pageMargins left="0.78740157480314965" right="0.78740157480314965" top="1.7716535433070868"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Лист10">
    <tabColor indexed="48"/>
    <outlinePr applyStyles="1" summaryBelow="0"/>
    <pageSetUpPr fitToPage="1"/>
  </sheetPr>
  <dimension ref="A2:S251"/>
  <sheetViews>
    <sheetView topLeftCell="A4" workbookViewId="0">
      <selection activeCell="A23" sqref="A23:D23"/>
    </sheetView>
  </sheetViews>
  <sheetFormatPr defaultColWidth="9.140625" defaultRowHeight="12.75" outlineLevelRow="2" x14ac:dyDescent="0.2"/>
  <cols>
    <col min="1" max="1" width="66" style="26" bestFit="1" customWidth="1"/>
    <col min="2" max="2" width="17.7109375" style="27" customWidth="1"/>
    <col min="3" max="3" width="17.85546875" style="27" customWidth="1"/>
    <col min="4" max="4" width="11.42578125" style="76" bestFit="1" customWidth="1"/>
    <col min="5" max="5" width="9.140625" style="26" customWidth="1"/>
    <col min="6" max="16384" width="9.140625" style="26"/>
  </cols>
  <sheetData>
    <row r="2" spans="1:19" ht="37.5" customHeight="1" x14ac:dyDescent="0.3">
      <c r="A2" s="4" t="str">
        <f>DEBT_AS_OF_DATE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BY_INTEREST_RATE</f>
        <v>(by types of interest rates)</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A5" s="77"/>
      <c r="B5" s="32"/>
      <c r="C5" s="32"/>
      <c r="D5" s="31" t="str">
        <f>VALVAL</f>
        <v>bn units</v>
      </c>
    </row>
    <row r="6" spans="1:19" s="18" customFormat="1" x14ac:dyDescent="0.2">
      <c r="A6" s="78"/>
      <c r="B6" s="72" t="str">
        <f>USD</f>
        <v>USD</v>
      </c>
      <c r="C6" s="72" t="str">
        <f>UAH</f>
        <v>UAH</v>
      </c>
      <c r="D6" s="73" t="s">
        <v>0</v>
      </c>
    </row>
    <row r="7" spans="1:19" s="134" customFormat="1" ht="15.75" x14ac:dyDescent="0.2">
      <c r="A7" s="149" t="str">
        <f>DEBT_TOTAL</f>
        <v>The total amount of state and state-guaranteed debt</v>
      </c>
      <c r="B7" s="125">
        <f>SUM(B8:B18)</f>
        <v>180.96504082337</v>
      </c>
      <c r="C7" s="125">
        <f>SUM(C8:C18)</f>
        <v>7515.2066978449193</v>
      </c>
      <c r="D7" s="126">
        <f>SUM(D8:D18)</f>
        <v>1</v>
      </c>
    </row>
    <row r="8" spans="1:19" s="42" customFormat="1" outlineLevel="1" x14ac:dyDescent="0.2">
      <c r="A8" s="164" t="s">
        <v>178</v>
      </c>
      <c r="B8" s="170">
        <v>6.5922495735700002</v>
      </c>
      <c r="C8" s="170">
        <v>273.76623641662002</v>
      </c>
      <c r="D8" s="231">
        <v>3.6428000000000002E-2</v>
      </c>
    </row>
    <row r="9" spans="1:19" s="42" customFormat="1" outlineLevel="1" x14ac:dyDescent="0.2">
      <c r="A9" s="164" t="s">
        <v>179</v>
      </c>
      <c r="B9" s="170">
        <v>122.94940746426001</v>
      </c>
      <c r="C9" s="170">
        <v>5105.9044678903401</v>
      </c>
      <c r="D9" s="231">
        <v>0.67940999999999996</v>
      </c>
    </row>
    <row r="10" spans="1:19" s="42" customFormat="1" outlineLevel="1" x14ac:dyDescent="0.2">
      <c r="A10" s="164" t="s">
        <v>180</v>
      </c>
      <c r="B10" s="170">
        <v>18.963749419149998</v>
      </c>
      <c r="C10" s="170">
        <v>787.53606775318997</v>
      </c>
      <c r="D10" s="231">
        <v>0.104792</v>
      </c>
    </row>
    <row r="11" spans="1:19" outlineLevel="1" x14ac:dyDescent="0.2">
      <c r="A11" s="247" t="s">
        <v>181</v>
      </c>
      <c r="B11" s="180">
        <v>6.9969261989899998</v>
      </c>
      <c r="C11" s="180">
        <v>290.57184965370999</v>
      </c>
      <c r="D11" s="199">
        <v>3.8664999999999998E-2</v>
      </c>
      <c r="E11" s="30"/>
      <c r="F11" s="30"/>
      <c r="G11" s="30"/>
      <c r="H11" s="30"/>
      <c r="I11" s="30"/>
      <c r="J11" s="30"/>
      <c r="K11" s="30"/>
      <c r="L11" s="30"/>
      <c r="M11" s="30"/>
      <c r="N11" s="30"/>
      <c r="O11" s="30"/>
      <c r="P11" s="30"/>
      <c r="Q11" s="30"/>
    </row>
    <row r="12" spans="1:19" outlineLevel="1" x14ac:dyDescent="0.2">
      <c r="A12" s="247" t="s">
        <v>182</v>
      </c>
      <c r="B12" s="180">
        <v>20.88957839995</v>
      </c>
      <c r="C12" s="180">
        <v>867.51285658238999</v>
      </c>
      <c r="D12" s="199">
        <v>0.11543399999999999</v>
      </c>
      <c r="E12" s="30"/>
      <c r="F12" s="30"/>
      <c r="G12" s="30"/>
      <c r="H12" s="30"/>
      <c r="I12" s="30"/>
      <c r="J12" s="30"/>
      <c r="K12" s="30"/>
      <c r="L12" s="30"/>
      <c r="M12" s="30"/>
      <c r="N12" s="30"/>
      <c r="O12" s="30"/>
      <c r="P12" s="30"/>
      <c r="Q12" s="30"/>
    </row>
    <row r="13" spans="1:19" outlineLevel="1" x14ac:dyDescent="0.2">
      <c r="A13" s="247" t="s">
        <v>183</v>
      </c>
      <c r="B13" s="180">
        <v>0.19014349349000001</v>
      </c>
      <c r="C13" s="180">
        <v>7.8963740692000002</v>
      </c>
      <c r="D13" s="199">
        <v>1.0510000000000001E-3</v>
      </c>
      <c r="E13" s="30"/>
      <c r="F13" s="30"/>
      <c r="G13" s="30"/>
      <c r="H13" s="30"/>
      <c r="I13" s="30"/>
      <c r="J13" s="30"/>
      <c r="K13" s="30"/>
      <c r="L13" s="30"/>
      <c r="M13" s="30"/>
      <c r="N13" s="30"/>
      <c r="O13" s="30"/>
      <c r="P13" s="30"/>
      <c r="Q13" s="30"/>
    </row>
    <row r="14" spans="1:19" outlineLevel="1" x14ac:dyDescent="0.2">
      <c r="A14" s="247" t="s">
        <v>184</v>
      </c>
      <c r="B14" s="180">
        <v>0.23723149188000001</v>
      </c>
      <c r="C14" s="180">
        <v>9.8518680105299996</v>
      </c>
      <c r="D14" s="199">
        <v>1.3110000000000001E-3</v>
      </c>
      <c r="E14" s="30"/>
      <c r="F14" s="30"/>
      <c r="G14" s="30"/>
      <c r="H14" s="30"/>
      <c r="I14" s="30"/>
      <c r="J14" s="30"/>
      <c r="K14" s="30"/>
      <c r="L14" s="30"/>
      <c r="M14" s="30"/>
      <c r="N14" s="30"/>
      <c r="O14" s="30"/>
      <c r="P14" s="30"/>
      <c r="Q14" s="30"/>
    </row>
    <row r="15" spans="1:19" outlineLevel="1" x14ac:dyDescent="0.2">
      <c r="A15" s="247" t="s">
        <v>185</v>
      </c>
      <c r="B15" s="180">
        <v>0.65001246055999995</v>
      </c>
      <c r="C15" s="180">
        <v>26.994042468939998</v>
      </c>
      <c r="D15" s="199">
        <v>3.5920000000000001E-3</v>
      </c>
      <c r="E15" s="30"/>
      <c r="F15" s="30"/>
      <c r="G15" s="30"/>
      <c r="H15" s="30"/>
      <c r="I15" s="30"/>
      <c r="J15" s="30"/>
      <c r="K15" s="30"/>
      <c r="L15" s="30"/>
      <c r="M15" s="30"/>
      <c r="N15" s="30"/>
      <c r="O15" s="30"/>
      <c r="P15" s="30"/>
      <c r="Q15" s="30"/>
    </row>
    <row r="16" spans="1:19" outlineLevel="1" x14ac:dyDescent="0.2">
      <c r="A16" s="247" t="s">
        <v>186</v>
      </c>
      <c r="B16" s="180">
        <v>3.4957423215199999</v>
      </c>
      <c r="C16" s="180">
        <v>145.172935</v>
      </c>
      <c r="D16" s="199">
        <v>1.9317000000000001E-2</v>
      </c>
      <c r="E16" s="30"/>
      <c r="F16" s="30"/>
      <c r="G16" s="30"/>
      <c r="H16" s="30"/>
      <c r="I16" s="30"/>
      <c r="J16" s="30"/>
      <c r="K16" s="30"/>
      <c r="L16" s="30"/>
      <c r="M16" s="30"/>
      <c r="N16" s="30"/>
      <c r="O16" s="30"/>
      <c r="P16" s="30"/>
      <c r="Q16" s="30"/>
    </row>
    <row r="17" spans="1:19" x14ac:dyDescent="0.2">
      <c r="A17" s="79"/>
      <c r="B17" s="29"/>
      <c r="C17" s="29"/>
      <c r="D17" s="67"/>
      <c r="E17" s="30"/>
      <c r="F17" s="30"/>
      <c r="G17" s="30"/>
      <c r="H17" s="30"/>
      <c r="I17" s="30"/>
      <c r="J17" s="30"/>
      <c r="K17" s="30"/>
      <c r="L17" s="30"/>
      <c r="M17" s="30"/>
      <c r="N17" s="30"/>
      <c r="O17" s="30"/>
      <c r="P17" s="30"/>
      <c r="Q17" s="30"/>
    </row>
    <row r="18" spans="1:19" x14ac:dyDescent="0.2">
      <c r="A18" s="79"/>
      <c r="B18" s="29"/>
      <c r="C18" s="29"/>
      <c r="D18" s="67"/>
      <c r="E18" s="30"/>
      <c r="F18" s="30"/>
      <c r="G18" s="30"/>
      <c r="H18" s="30"/>
      <c r="I18" s="30"/>
      <c r="J18" s="30"/>
      <c r="K18" s="30"/>
      <c r="L18" s="30"/>
      <c r="M18" s="30"/>
      <c r="N18" s="30"/>
      <c r="O18" s="30"/>
      <c r="P18" s="30"/>
      <c r="Q18" s="30"/>
    </row>
    <row r="19" spans="1:19" x14ac:dyDescent="0.2">
      <c r="A19" s="157" t="str">
        <f>INCLUDING</f>
        <v>Including:</v>
      </c>
      <c r="B19" s="29"/>
      <c r="C19" s="29"/>
      <c r="D19" s="67"/>
      <c r="E19" s="30"/>
      <c r="F19" s="30"/>
      <c r="G19" s="30"/>
      <c r="H19" s="30"/>
      <c r="I19" s="30"/>
      <c r="J19" s="30"/>
      <c r="K19" s="30"/>
      <c r="L19" s="30"/>
      <c r="M19" s="30"/>
      <c r="N19" s="30"/>
      <c r="O19" s="30"/>
      <c r="P19" s="30"/>
      <c r="Q19" s="30"/>
    </row>
    <row r="20" spans="1:19" x14ac:dyDescent="0.2">
      <c r="B20" s="80" t="str">
        <f>"Державний борг України за станом на " &amp; TEXT(DREPORTDATE,"dd.MM.yyyy")</f>
        <v>Державний борг України за станом на 31.05.2025</v>
      </c>
      <c r="C20" s="29"/>
      <c r="D20" s="31" t="str">
        <f>VALVAL</f>
        <v>bn units</v>
      </c>
      <c r="E20" s="30"/>
      <c r="F20" s="30"/>
      <c r="G20" s="30"/>
      <c r="H20" s="30"/>
      <c r="I20" s="30"/>
      <c r="J20" s="30"/>
      <c r="K20" s="30"/>
      <c r="L20" s="30"/>
      <c r="M20" s="30"/>
      <c r="N20" s="30"/>
      <c r="O20" s="30"/>
      <c r="P20" s="30"/>
      <c r="Q20" s="30"/>
    </row>
    <row r="21" spans="1:19" s="38" customFormat="1" x14ac:dyDescent="0.2">
      <c r="A21" s="78"/>
      <c r="B21" s="72" t="str">
        <f>USD</f>
        <v>USD</v>
      </c>
      <c r="C21" s="72" t="str">
        <f>UAH</f>
        <v>UAH</v>
      </c>
      <c r="D21" s="73" t="s">
        <v>0</v>
      </c>
      <c r="E21" s="18"/>
      <c r="F21" s="18"/>
      <c r="G21" s="18"/>
      <c r="H21" s="18"/>
      <c r="I21" s="18"/>
      <c r="J21" s="18"/>
      <c r="K21" s="18"/>
      <c r="L21" s="18"/>
      <c r="M21" s="18"/>
      <c r="N21" s="18"/>
      <c r="O21" s="18"/>
      <c r="P21" s="18"/>
      <c r="Q21" s="18"/>
      <c r="R21" s="18"/>
      <c r="S21" s="18"/>
    </row>
    <row r="22" spans="1:19" s="138" customFormat="1" ht="15" x14ac:dyDescent="0.25">
      <c r="A22" s="299" t="str">
        <f>DEBT_TOTAL</f>
        <v>The total amount of state and state-guaranteed debt</v>
      </c>
      <c r="B22" s="300">
        <f>B$23+B$32</f>
        <v>180.96504082337003</v>
      </c>
      <c r="C22" s="300">
        <f>C$23+C$32</f>
        <v>7515.2066978449193</v>
      </c>
      <c r="D22" s="301">
        <f>D$23+D$32</f>
        <v>1.0000020000000001</v>
      </c>
      <c r="E22" s="137"/>
      <c r="F22" s="137"/>
      <c r="G22" s="137"/>
      <c r="H22" s="137"/>
      <c r="I22" s="137"/>
      <c r="J22" s="137"/>
      <c r="K22" s="137"/>
      <c r="L22" s="137"/>
      <c r="M22" s="137"/>
      <c r="N22" s="137"/>
      <c r="O22" s="137"/>
      <c r="P22" s="137"/>
      <c r="Q22" s="137"/>
    </row>
    <row r="23" spans="1:19" s="44" customFormat="1" ht="15" outlineLevel="1" x14ac:dyDescent="0.25">
      <c r="A23" s="305" t="s">
        <v>1</v>
      </c>
      <c r="B23" s="306">
        <f>SUM(B$24:B$31)</f>
        <v>174.31801932958004</v>
      </c>
      <c r="C23" s="306">
        <f>SUM(C$24:C$31)</f>
        <v>7239.165865741109</v>
      </c>
      <c r="D23" s="307">
        <f>SUM(D$24:D$31)</f>
        <v>0.96326999999999996</v>
      </c>
      <c r="E23" s="43"/>
      <c r="F23" s="43"/>
      <c r="G23" s="43"/>
      <c r="H23" s="43"/>
      <c r="I23" s="43"/>
      <c r="J23" s="43"/>
      <c r="K23" s="43"/>
      <c r="L23" s="43"/>
      <c r="M23" s="43"/>
      <c r="N23" s="43"/>
      <c r="O23" s="43"/>
      <c r="P23" s="43"/>
      <c r="Q23" s="43"/>
    </row>
    <row r="24" spans="1:19" s="44" customFormat="1" outlineLevel="2" x14ac:dyDescent="0.2">
      <c r="A24" s="246" t="s">
        <v>178</v>
      </c>
      <c r="B24" s="165">
        <v>5.3585078356200002</v>
      </c>
      <c r="C24" s="165">
        <v>222.53079265206</v>
      </c>
      <c r="D24" s="168">
        <v>2.9610999999999998E-2</v>
      </c>
      <c r="E24" s="43"/>
      <c r="F24" s="43"/>
      <c r="G24" s="43"/>
      <c r="H24" s="43"/>
      <c r="I24" s="43"/>
      <c r="J24" s="43"/>
      <c r="K24" s="43"/>
      <c r="L24" s="43"/>
      <c r="M24" s="43"/>
      <c r="N24" s="43"/>
      <c r="O24" s="43"/>
      <c r="P24" s="43"/>
      <c r="Q24" s="43"/>
    </row>
    <row r="25" spans="1:19" s="44" customFormat="1" outlineLevel="2" x14ac:dyDescent="0.2">
      <c r="A25" s="248" t="s">
        <v>179</v>
      </c>
      <c r="B25" s="249">
        <v>120.58426926424001</v>
      </c>
      <c r="C25" s="249">
        <v>5007.6838261523098</v>
      </c>
      <c r="D25" s="81">
        <v>0.66634000000000004</v>
      </c>
      <c r="E25" s="43"/>
      <c r="F25" s="43"/>
      <c r="G25" s="43"/>
      <c r="H25" s="43"/>
      <c r="I25" s="43"/>
      <c r="J25" s="43"/>
      <c r="K25" s="43"/>
      <c r="L25" s="43"/>
      <c r="M25" s="43"/>
      <c r="N25" s="43"/>
      <c r="O25" s="43"/>
      <c r="P25" s="43"/>
      <c r="Q25" s="43"/>
    </row>
    <row r="26" spans="1:19" s="44" customFormat="1" outlineLevel="2" x14ac:dyDescent="0.2">
      <c r="A26" s="250" t="s">
        <v>180</v>
      </c>
      <c r="B26" s="180">
        <v>18.14475524629</v>
      </c>
      <c r="C26" s="180">
        <v>753.52446824542994</v>
      </c>
      <c r="D26" s="199">
        <v>0.100267</v>
      </c>
      <c r="E26" s="43"/>
      <c r="F26" s="43"/>
      <c r="G26" s="43"/>
      <c r="H26" s="43"/>
      <c r="I26" s="43"/>
      <c r="J26" s="43"/>
      <c r="K26" s="43"/>
      <c r="L26" s="43"/>
      <c r="M26" s="43"/>
      <c r="N26" s="43"/>
      <c r="O26" s="43"/>
      <c r="P26" s="43"/>
      <c r="Q26" s="43"/>
    </row>
    <row r="27" spans="1:19" s="44" customFormat="1" outlineLevel="2" x14ac:dyDescent="0.2">
      <c r="A27" s="250" t="s">
        <v>181</v>
      </c>
      <c r="B27" s="180">
        <v>6.7423576580100004</v>
      </c>
      <c r="C27" s="180">
        <v>280</v>
      </c>
      <c r="D27" s="199">
        <v>3.7257999999999999E-2</v>
      </c>
      <c r="E27" s="43"/>
      <c r="F27" s="43"/>
      <c r="G27" s="43"/>
      <c r="H27" s="43"/>
      <c r="I27" s="43"/>
      <c r="J27" s="43"/>
      <c r="K27" s="43"/>
      <c r="L27" s="43"/>
      <c r="M27" s="43"/>
      <c r="N27" s="43"/>
      <c r="O27" s="43"/>
      <c r="P27" s="43"/>
      <c r="Q27" s="43"/>
    </row>
    <row r="28" spans="1:19" s="66" customFormat="1" outlineLevel="2" x14ac:dyDescent="0.2">
      <c r="A28" s="250" t="s">
        <v>182</v>
      </c>
      <c r="B28" s="180">
        <v>19.565012018529998</v>
      </c>
      <c r="C28" s="180">
        <v>812.50560161158</v>
      </c>
      <c r="D28" s="199">
        <v>0.108115</v>
      </c>
      <c r="E28" s="65"/>
      <c r="F28" s="65"/>
      <c r="G28" s="65"/>
      <c r="H28" s="65"/>
      <c r="I28" s="65"/>
      <c r="J28" s="65"/>
      <c r="K28" s="65"/>
      <c r="L28" s="65"/>
      <c r="M28" s="65"/>
      <c r="N28" s="65"/>
      <c r="O28" s="65"/>
      <c r="P28" s="65"/>
      <c r="Q28" s="65"/>
    </row>
    <row r="29" spans="1:19" s="44" customFormat="1" outlineLevel="2" x14ac:dyDescent="0.2">
      <c r="A29" s="250" t="s">
        <v>183</v>
      </c>
      <c r="B29" s="180">
        <v>0.19014349349000001</v>
      </c>
      <c r="C29" s="180">
        <v>7.8963740692000002</v>
      </c>
      <c r="D29" s="199">
        <v>1.0510000000000001E-3</v>
      </c>
      <c r="E29" s="43"/>
      <c r="F29" s="43"/>
      <c r="G29" s="43"/>
      <c r="H29" s="43"/>
      <c r="I29" s="43"/>
      <c r="J29" s="43"/>
      <c r="K29" s="43"/>
      <c r="L29" s="43"/>
      <c r="M29" s="43"/>
      <c r="N29" s="43"/>
      <c r="O29" s="43"/>
      <c r="P29" s="43"/>
      <c r="Q29" s="43"/>
    </row>
    <row r="30" spans="1:19" s="44" customFormat="1" outlineLevel="2" x14ac:dyDescent="0.2">
      <c r="A30" s="250" t="s">
        <v>184</v>
      </c>
      <c r="B30" s="180">
        <v>0.23723149188000001</v>
      </c>
      <c r="C30" s="180">
        <v>9.8518680105299996</v>
      </c>
      <c r="D30" s="199">
        <v>1.3110000000000001E-3</v>
      </c>
      <c r="E30" s="43"/>
      <c r="F30" s="43"/>
      <c r="G30" s="43"/>
      <c r="H30" s="43"/>
      <c r="I30" s="43"/>
      <c r="J30" s="43"/>
      <c r="K30" s="43"/>
      <c r="L30" s="43"/>
      <c r="M30" s="43"/>
      <c r="N30" s="43"/>
      <c r="O30" s="43"/>
      <c r="P30" s="43"/>
      <c r="Q30" s="43"/>
    </row>
    <row r="31" spans="1:19" s="44" customFormat="1" outlineLevel="2" x14ac:dyDescent="0.2">
      <c r="A31" s="250" t="s">
        <v>186</v>
      </c>
      <c r="B31" s="180">
        <v>3.4957423215199999</v>
      </c>
      <c r="C31" s="180">
        <v>145.172935</v>
      </c>
      <c r="D31" s="199">
        <v>1.9317000000000001E-2</v>
      </c>
      <c r="E31" s="43"/>
      <c r="F31" s="43"/>
      <c r="G31" s="43"/>
      <c r="H31" s="43"/>
      <c r="I31" s="43"/>
      <c r="J31" s="43"/>
      <c r="K31" s="43"/>
      <c r="L31" s="43"/>
      <c r="M31" s="43"/>
      <c r="N31" s="43"/>
      <c r="O31" s="43"/>
      <c r="P31" s="43"/>
      <c r="Q31" s="43"/>
    </row>
    <row r="32" spans="1:19" s="44" customFormat="1" ht="15" outlineLevel="1" x14ac:dyDescent="0.25">
      <c r="A32" s="302" t="s">
        <v>2</v>
      </c>
      <c r="B32" s="303">
        <f>SUM(B$33:B$38)</f>
        <v>6.6470214937900005</v>
      </c>
      <c r="C32" s="303">
        <f>SUM(C$33:C$38)</f>
        <v>276.04083210380998</v>
      </c>
      <c r="D32" s="304">
        <f>SUM(D$33:D$38)</f>
        <v>3.6731999999999994E-2</v>
      </c>
      <c r="E32" s="43"/>
      <c r="F32" s="43"/>
      <c r="G32" s="43"/>
      <c r="H32" s="43"/>
      <c r="I32" s="43"/>
      <c r="J32" s="43"/>
      <c r="K32" s="43"/>
      <c r="L32" s="43"/>
      <c r="M32" s="43"/>
      <c r="N32" s="43"/>
      <c r="O32" s="43"/>
      <c r="P32" s="43"/>
      <c r="Q32" s="43"/>
    </row>
    <row r="33" spans="1:17" outlineLevel="2" x14ac:dyDescent="0.2">
      <c r="A33" s="250" t="s">
        <v>178</v>
      </c>
      <c r="B33" s="180">
        <v>1.23374173795</v>
      </c>
      <c r="C33" s="180">
        <v>51.235443764560003</v>
      </c>
      <c r="D33" s="199">
        <v>6.8180000000000003E-3</v>
      </c>
      <c r="E33" s="30"/>
      <c r="F33" s="30"/>
      <c r="G33" s="30"/>
      <c r="H33" s="30"/>
      <c r="I33" s="30"/>
      <c r="J33" s="30"/>
      <c r="K33" s="30"/>
      <c r="L33" s="30"/>
      <c r="M33" s="30"/>
      <c r="N33" s="30"/>
      <c r="O33" s="30"/>
      <c r="P33" s="30"/>
      <c r="Q33" s="30"/>
    </row>
    <row r="34" spans="1:17" outlineLevel="2" x14ac:dyDescent="0.2">
      <c r="A34" s="250" t="s">
        <v>179</v>
      </c>
      <c r="B34" s="180">
        <v>2.3651382000200001</v>
      </c>
      <c r="C34" s="180">
        <v>98.220641738029997</v>
      </c>
      <c r="D34" s="199">
        <v>1.307E-2</v>
      </c>
      <c r="E34" s="30"/>
      <c r="F34" s="30"/>
      <c r="G34" s="30"/>
      <c r="H34" s="30"/>
      <c r="I34" s="30"/>
      <c r="J34" s="30"/>
      <c r="K34" s="30"/>
      <c r="L34" s="30"/>
      <c r="M34" s="30"/>
      <c r="N34" s="30"/>
      <c r="O34" s="30"/>
      <c r="P34" s="30"/>
      <c r="Q34" s="30"/>
    </row>
    <row r="35" spans="1:17" outlineLevel="2" x14ac:dyDescent="0.2">
      <c r="A35" s="250" t="s">
        <v>180</v>
      </c>
      <c r="B35" s="180">
        <v>0.81899417285999998</v>
      </c>
      <c r="C35" s="180">
        <v>34.011599507760003</v>
      </c>
      <c r="D35" s="199">
        <v>4.5259999999999996E-3</v>
      </c>
      <c r="E35" s="30"/>
      <c r="F35" s="30"/>
      <c r="G35" s="30"/>
      <c r="H35" s="30"/>
      <c r="I35" s="30"/>
      <c r="J35" s="30"/>
      <c r="K35" s="30"/>
      <c r="L35" s="30"/>
      <c r="M35" s="30"/>
      <c r="N35" s="30"/>
      <c r="O35" s="30"/>
      <c r="P35" s="30"/>
      <c r="Q35" s="30"/>
    </row>
    <row r="36" spans="1:17" outlineLevel="2" x14ac:dyDescent="0.2">
      <c r="A36" s="250" t="s">
        <v>181</v>
      </c>
      <c r="B36" s="180">
        <v>0.25456854097999998</v>
      </c>
      <c r="C36" s="180">
        <v>10.57184965371</v>
      </c>
      <c r="D36" s="199">
        <v>1.407E-3</v>
      </c>
      <c r="E36" s="30"/>
      <c r="F36" s="30"/>
      <c r="G36" s="30"/>
      <c r="H36" s="30"/>
      <c r="I36" s="30"/>
      <c r="J36" s="30"/>
      <c r="K36" s="30"/>
      <c r="L36" s="30"/>
      <c r="M36" s="30"/>
      <c r="N36" s="30"/>
      <c r="O36" s="30"/>
      <c r="P36" s="30"/>
      <c r="Q36" s="30"/>
    </row>
    <row r="37" spans="1:17" outlineLevel="2" x14ac:dyDescent="0.2">
      <c r="A37" s="250" t="s">
        <v>182</v>
      </c>
      <c r="B37" s="180">
        <v>1.3245663814199999</v>
      </c>
      <c r="C37" s="180">
        <v>55.007254970810003</v>
      </c>
      <c r="D37" s="199">
        <v>7.319E-3</v>
      </c>
      <c r="E37" s="30"/>
      <c r="F37" s="30"/>
      <c r="G37" s="30"/>
      <c r="H37" s="30"/>
      <c r="I37" s="30"/>
      <c r="J37" s="30"/>
      <c r="K37" s="30"/>
      <c r="L37" s="30"/>
      <c r="M37" s="30"/>
      <c r="N37" s="30"/>
      <c r="O37" s="30"/>
      <c r="P37" s="30"/>
      <c r="Q37" s="30"/>
    </row>
    <row r="38" spans="1:17" outlineLevel="2" x14ac:dyDescent="0.2">
      <c r="A38" s="250" t="s">
        <v>185</v>
      </c>
      <c r="B38" s="180">
        <v>0.65001246055999995</v>
      </c>
      <c r="C38" s="180">
        <v>26.994042468939998</v>
      </c>
      <c r="D38" s="199">
        <v>3.5920000000000001E-3</v>
      </c>
      <c r="E38" s="30"/>
      <c r="F38" s="30"/>
      <c r="G38" s="30"/>
      <c r="H38" s="30"/>
      <c r="I38" s="30"/>
      <c r="J38" s="30"/>
      <c r="K38" s="30"/>
      <c r="L38" s="30"/>
      <c r="M38" s="30"/>
      <c r="N38" s="30"/>
      <c r="O38" s="30"/>
      <c r="P38" s="30"/>
      <c r="Q38" s="30"/>
    </row>
    <row r="39" spans="1:17" x14ac:dyDescent="0.2">
      <c r="B39" s="29"/>
      <c r="C39" s="29"/>
      <c r="D39" s="67"/>
      <c r="E39" s="30"/>
      <c r="F39" s="30"/>
      <c r="G39" s="30"/>
      <c r="H39" s="30"/>
      <c r="I39" s="30"/>
      <c r="J39" s="30"/>
      <c r="K39" s="30"/>
      <c r="L39" s="30"/>
      <c r="M39" s="30"/>
      <c r="N39" s="30"/>
      <c r="O39" s="30"/>
      <c r="P39" s="30"/>
      <c r="Q39" s="30"/>
    </row>
    <row r="40" spans="1:17" x14ac:dyDescent="0.2">
      <c r="B40" s="29"/>
      <c r="C40" s="29"/>
      <c r="D40" s="67"/>
      <c r="E40" s="30"/>
      <c r="F40" s="30"/>
      <c r="G40" s="30"/>
      <c r="H40" s="30"/>
      <c r="I40" s="30"/>
      <c r="J40" s="30"/>
      <c r="K40" s="30"/>
      <c r="L40" s="30"/>
      <c r="M40" s="30"/>
      <c r="N40" s="30"/>
      <c r="O40" s="30"/>
      <c r="P40" s="30"/>
      <c r="Q40" s="30"/>
    </row>
    <row r="41" spans="1:17" x14ac:dyDescent="0.2">
      <c r="B41" s="29"/>
      <c r="C41" s="29"/>
      <c r="D41" s="67"/>
      <c r="E41" s="30"/>
      <c r="F41" s="30"/>
      <c r="G41" s="30"/>
      <c r="H41" s="30"/>
      <c r="I41" s="30"/>
      <c r="J41" s="30"/>
      <c r="K41" s="30"/>
      <c r="L41" s="30"/>
      <c r="M41" s="30"/>
      <c r="N41" s="30"/>
      <c r="O41" s="30"/>
      <c r="P41" s="30"/>
      <c r="Q41" s="30"/>
    </row>
    <row r="42" spans="1:17" x14ac:dyDescent="0.2">
      <c r="B42" s="29"/>
      <c r="C42" s="29"/>
      <c r="D42" s="67"/>
      <c r="E42" s="30"/>
      <c r="F42" s="30"/>
      <c r="G42" s="30"/>
      <c r="H42" s="30"/>
      <c r="I42" s="30"/>
      <c r="J42" s="30"/>
      <c r="K42" s="30"/>
      <c r="L42" s="30"/>
      <c r="M42" s="30"/>
      <c r="N42" s="30"/>
      <c r="O42" s="30"/>
      <c r="P42" s="30"/>
      <c r="Q42" s="30"/>
    </row>
    <row r="43" spans="1:17" x14ac:dyDescent="0.2">
      <c r="B43" s="29"/>
      <c r="C43" s="29"/>
      <c r="D43" s="67"/>
      <c r="E43" s="30"/>
      <c r="F43" s="30"/>
      <c r="G43" s="30"/>
      <c r="H43" s="30"/>
      <c r="I43" s="30"/>
      <c r="J43" s="30"/>
      <c r="K43" s="30"/>
      <c r="L43" s="30"/>
      <c r="M43" s="30"/>
      <c r="N43" s="30"/>
      <c r="O43" s="30"/>
      <c r="P43" s="30"/>
      <c r="Q43" s="30"/>
    </row>
    <row r="44" spans="1:17" x14ac:dyDescent="0.2">
      <c r="B44" s="29"/>
      <c r="C44" s="29"/>
      <c r="D44" s="67"/>
      <c r="E44" s="30"/>
      <c r="F44" s="30"/>
      <c r="G44" s="30"/>
      <c r="H44" s="30"/>
      <c r="I44" s="30"/>
      <c r="J44" s="30"/>
      <c r="K44" s="30"/>
      <c r="L44" s="30"/>
      <c r="M44" s="30"/>
      <c r="N44" s="30"/>
      <c r="O44" s="30"/>
      <c r="P44" s="30"/>
      <c r="Q44" s="30"/>
    </row>
    <row r="45" spans="1:17" x14ac:dyDescent="0.2">
      <c r="B45" s="29"/>
      <c r="C45" s="29"/>
      <c r="D45" s="67"/>
      <c r="E45" s="30"/>
      <c r="F45" s="30"/>
      <c r="G45" s="30"/>
      <c r="H45" s="30"/>
      <c r="I45" s="30"/>
      <c r="J45" s="30"/>
      <c r="K45" s="30"/>
      <c r="L45" s="30"/>
      <c r="M45" s="30"/>
      <c r="N45" s="30"/>
      <c r="O45" s="30"/>
      <c r="P45" s="30"/>
      <c r="Q45" s="30"/>
    </row>
    <row r="46" spans="1:17" x14ac:dyDescent="0.2">
      <c r="B46" s="29"/>
      <c r="C46" s="29"/>
      <c r="D46" s="67"/>
      <c r="E46" s="30"/>
      <c r="F46" s="30"/>
      <c r="G46" s="30"/>
      <c r="H46" s="30"/>
      <c r="I46" s="30"/>
      <c r="J46" s="30"/>
      <c r="K46" s="30"/>
      <c r="L46" s="30"/>
      <c r="M46" s="30"/>
      <c r="N46" s="30"/>
      <c r="O46" s="30"/>
      <c r="P46" s="30"/>
      <c r="Q46" s="30"/>
    </row>
    <row r="47" spans="1:17" x14ac:dyDescent="0.2">
      <c r="B47" s="29"/>
      <c r="C47" s="29"/>
      <c r="D47" s="67"/>
      <c r="E47" s="30"/>
      <c r="F47" s="30"/>
      <c r="G47" s="30"/>
      <c r="H47" s="30"/>
      <c r="I47" s="30"/>
      <c r="J47" s="30"/>
      <c r="K47" s="30"/>
      <c r="L47" s="30"/>
      <c r="M47" s="30"/>
      <c r="N47" s="30"/>
      <c r="O47" s="30"/>
      <c r="P47" s="30"/>
      <c r="Q47" s="30"/>
    </row>
    <row r="48" spans="1:17" x14ac:dyDescent="0.2">
      <c r="B48" s="29"/>
      <c r="C48" s="29"/>
      <c r="D48" s="67"/>
      <c r="E48" s="30"/>
      <c r="F48" s="30"/>
      <c r="G48" s="30"/>
      <c r="H48" s="30"/>
      <c r="I48" s="30"/>
      <c r="J48" s="30"/>
      <c r="K48" s="30"/>
      <c r="L48" s="30"/>
      <c r="M48" s="30"/>
      <c r="N48" s="30"/>
      <c r="O48" s="30"/>
      <c r="P48" s="30"/>
      <c r="Q48" s="30"/>
    </row>
    <row r="49" spans="2:17" x14ac:dyDescent="0.2">
      <c r="B49" s="29"/>
      <c r="C49" s="29"/>
      <c r="D49" s="67"/>
      <c r="E49" s="30"/>
      <c r="F49" s="30"/>
      <c r="G49" s="30"/>
      <c r="H49" s="30"/>
      <c r="I49" s="30"/>
      <c r="J49" s="30"/>
      <c r="K49" s="30"/>
      <c r="L49" s="30"/>
      <c r="M49" s="30"/>
      <c r="N49" s="30"/>
      <c r="O49" s="30"/>
      <c r="P49" s="30"/>
      <c r="Q49" s="30"/>
    </row>
    <row r="50" spans="2:17" x14ac:dyDescent="0.2">
      <c r="B50" s="29"/>
      <c r="C50" s="29"/>
      <c r="D50" s="67"/>
      <c r="E50" s="30"/>
      <c r="F50" s="30"/>
      <c r="G50" s="30"/>
      <c r="H50" s="30"/>
      <c r="I50" s="30"/>
      <c r="J50" s="30"/>
      <c r="K50" s="30"/>
      <c r="L50" s="30"/>
      <c r="M50" s="30"/>
      <c r="N50" s="30"/>
      <c r="O50" s="30"/>
      <c r="P50" s="30"/>
      <c r="Q50" s="30"/>
    </row>
    <row r="51" spans="2:17" x14ac:dyDescent="0.2">
      <c r="B51" s="29"/>
      <c r="C51" s="29"/>
      <c r="D51" s="67"/>
      <c r="E51" s="30"/>
      <c r="F51" s="30"/>
      <c r="G51" s="30"/>
      <c r="H51" s="30"/>
      <c r="I51" s="30"/>
      <c r="J51" s="30"/>
      <c r="K51" s="30"/>
      <c r="L51" s="30"/>
      <c r="M51" s="30"/>
      <c r="N51" s="30"/>
      <c r="O51" s="30"/>
      <c r="P51" s="30"/>
      <c r="Q51" s="30"/>
    </row>
    <row r="52" spans="2:17" x14ac:dyDescent="0.2">
      <c r="B52" s="29"/>
      <c r="C52" s="29"/>
      <c r="D52" s="67"/>
      <c r="E52" s="30"/>
      <c r="F52" s="30"/>
      <c r="G52" s="30"/>
      <c r="H52" s="30"/>
      <c r="I52" s="30"/>
      <c r="J52" s="30"/>
      <c r="K52" s="30"/>
      <c r="L52" s="30"/>
      <c r="M52" s="30"/>
      <c r="N52" s="30"/>
      <c r="O52" s="30"/>
      <c r="P52" s="30"/>
      <c r="Q52" s="30"/>
    </row>
    <row r="53" spans="2:17" x14ac:dyDescent="0.2">
      <c r="B53" s="29"/>
      <c r="C53" s="29"/>
      <c r="D53" s="67"/>
      <c r="E53" s="30"/>
      <c r="F53" s="30"/>
      <c r="G53" s="30"/>
      <c r="H53" s="30"/>
      <c r="I53" s="30"/>
      <c r="J53" s="30"/>
      <c r="K53" s="30"/>
      <c r="L53" s="30"/>
      <c r="M53" s="30"/>
      <c r="N53" s="30"/>
      <c r="O53" s="30"/>
      <c r="P53" s="30"/>
      <c r="Q53" s="30"/>
    </row>
    <row r="54" spans="2:17" x14ac:dyDescent="0.2">
      <c r="B54" s="29"/>
      <c r="C54" s="29"/>
      <c r="D54" s="67"/>
      <c r="E54" s="30"/>
      <c r="F54" s="30"/>
      <c r="G54" s="30"/>
      <c r="H54" s="30"/>
      <c r="I54" s="30"/>
      <c r="J54" s="30"/>
      <c r="K54" s="30"/>
      <c r="L54" s="30"/>
      <c r="M54" s="30"/>
      <c r="N54" s="30"/>
      <c r="O54" s="30"/>
      <c r="P54" s="30"/>
      <c r="Q54" s="30"/>
    </row>
    <row r="55" spans="2:17" x14ac:dyDescent="0.2">
      <c r="B55" s="29"/>
      <c r="C55" s="29"/>
      <c r="D55" s="67"/>
      <c r="E55" s="30"/>
      <c r="F55" s="30"/>
      <c r="G55" s="30"/>
      <c r="H55" s="30"/>
      <c r="I55" s="30"/>
      <c r="J55" s="30"/>
      <c r="K55" s="30"/>
      <c r="L55" s="30"/>
      <c r="M55" s="30"/>
      <c r="N55" s="30"/>
      <c r="O55" s="30"/>
      <c r="P55" s="30"/>
      <c r="Q55" s="30"/>
    </row>
    <row r="56" spans="2:17" x14ac:dyDescent="0.2">
      <c r="B56" s="29"/>
      <c r="C56" s="29"/>
      <c r="D56" s="67"/>
      <c r="E56" s="30"/>
      <c r="F56" s="30"/>
      <c r="G56" s="30"/>
      <c r="H56" s="30"/>
      <c r="I56" s="30"/>
      <c r="J56" s="30"/>
      <c r="K56" s="30"/>
      <c r="L56" s="30"/>
      <c r="M56" s="30"/>
      <c r="N56" s="30"/>
      <c r="O56" s="30"/>
      <c r="P56" s="30"/>
      <c r="Q56" s="30"/>
    </row>
    <row r="57" spans="2:17" x14ac:dyDescent="0.2">
      <c r="B57" s="29"/>
      <c r="C57" s="29"/>
      <c r="D57" s="67"/>
      <c r="E57" s="30"/>
      <c r="F57" s="30"/>
      <c r="G57" s="30"/>
      <c r="H57" s="30"/>
      <c r="I57" s="30"/>
      <c r="J57" s="30"/>
      <c r="K57" s="30"/>
      <c r="L57" s="30"/>
      <c r="M57" s="30"/>
      <c r="N57" s="30"/>
      <c r="O57" s="30"/>
      <c r="P57" s="30"/>
      <c r="Q57" s="30"/>
    </row>
    <row r="58" spans="2:17" x14ac:dyDescent="0.2">
      <c r="B58" s="29"/>
      <c r="C58" s="29"/>
      <c r="D58" s="67"/>
      <c r="E58" s="30"/>
      <c r="F58" s="30"/>
      <c r="G58" s="30"/>
      <c r="H58" s="30"/>
      <c r="I58" s="30"/>
      <c r="J58" s="30"/>
      <c r="K58" s="30"/>
      <c r="L58" s="30"/>
      <c r="M58" s="30"/>
      <c r="N58" s="30"/>
      <c r="O58" s="30"/>
      <c r="P58" s="30"/>
      <c r="Q58" s="30"/>
    </row>
    <row r="59" spans="2:17" x14ac:dyDescent="0.2">
      <c r="B59" s="29"/>
      <c r="C59" s="29"/>
      <c r="D59" s="67"/>
      <c r="E59" s="30"/>
      <c r="F59" s="30"/>
      <c r="G59" s="30"/>
      <c r="H59" s="30"/>
      <c r="I59" s="30"/>
      <c r="J59" s="30"/>
      <c r="K59" s="30"/>
      <c r="L59" s="30"/>
      <c r="M59" s="30"/>
      <c r="N59" s="30"/>
      <c r="O59" s="30"/>
      <c r="P59" s="30"/>
      <c r="Q59" s="30"/>
    </row>
    <row r="60" spans="2:17" x14ac:dyDescent="0.2">
      <c r="B60" s="29"/>
      <c r="C60" s="29"/>
      <c r="D60" s="67"/>
      <c r="E60" s="30"/>
      <c r="F60" s="30"/>
      <c r="G60" s="30"/>
      <c r="H60" s="30"/>
      <c r="I60" s="30"/>
      <c r="J60" s="30"/>
      <c r="K60" s="30"/>
      <c r="L60" s="30"/>
      <c r="M60" s="30"/>
      <c r="N60" s="30"/>
      <c r="O60" s="30"/>
      <c r="P60" s="30"/>
      <c r="Q60" s="30"/>
    </row>
    <row r="61" spans="2:17" x14ac:dyDescent="0.2">
      <c r="B61" s="29"/>
      <c r="C61" s="29"/>
      <c r="D61" s="67"/>
      <c r="E61" s="30"/>
      <c r="F61" s="30"/>
      <c r="G61" s="30"/>
      <c r="H61" s="30"/>
      <c r="I61" s="30"/>
      <c r="J61" s="30"/>
      <c r="K61" s="30"/>
      <c r="L61" s="30"/>
      <c r="M61" s="30"/>
      <c r="N61" s="30"/>
      <c r="O61" s="30"/>
      <c r="P61" s="30"/>
      <c r="Q61" s="30"/>
    </row>
    <row r="62" spans="2:17" x14ac:dyDescent="0.2">
      <c r="B62" s="29"/>
      <c r="C62" s="29"/>
      <c r="D62" s="67"/>
      <c r="E62" s="30"/>
      <c r="F62" s="30"/>
      <c r="G62" s="30"/>
      <c r="H62" s="30"/>
      <c r="I62" s="30"/>
      <c r="J62" s="30"/>
      <c r="K62" s="30"/>
      <c r="L62" s="30"/>
      <c r="M62" s="30"/>
      <c r="N62" s="30"/>
      <c r="O62" s="30"/>
      <c r="P62" s="30"/>
      <c r="Q62" s="30"/>
    </row>
    <row r="63" spans="2:17" x14ac:dyDescent="0.2">
      <c r="B63" s="29"/>
      <c r="C63" s="29"/>
      <c r="D63" s="67"/>
      <c r="E63" s="30"/>
      <c r="F63" s="30"/>
      <c r="G63" s="30"/>
      <c r="H63" s="30"/>
      <c r="I63" s="30"/>
      <c r="J63" s="30"/>
      <c r="K63" s="30"/>
      <c r="L63" s="30"/>
      <c r="M63" s="30"/>
      <c r="N63" s="30"/>
      <c r="O63" s="30"/>
      <c r="P63" s="30"/>
      <c r="Q63" s="30"/>
    </row>
    <row r="64" spans="2:17" x14ac:dyDescent="0.2">
      <c r="B64" s="29"/>
      <c r="C64" s="29"/>
      <c r="D64" s="67"/>
      <c r="E64" s="30"/>
      <c r="F64" s="30"/>
      <c r="G64" s="30"/>
      <c r="H64" s="30"/>
      <c r="I64" s="30"/>
      <c r="J64" s="30"/>
      <c r="K64" s="30"/>
      <c r="L64" s="30"/>
      <c r="M64" s="30"/>
      <c r="N64" s="30"/>
      <c r="O64" s="30"/>
      <c r="P64" s="30"/>
      <c r="Q64" s="30"/>
    </row>
    <row r="65" spans="2:17" x14ac:dyDescent="0.2">
      <c r="B65" s="29"/>
      <c r="C65" s="29"/>
      <c r="D65" s="67"/>
      <c r="E65" s="30"/>
      <c r="F65" s="30"/>
      <c r="G65" s="30"/>
      <c r="H65" s="30"/>
      <c r="I65" s="30"/>
      <c r="J65" s="30"/>
      <c r="K65" s="30"/>
      <c r="L65" s="30"/>
      <c r="M65" s="30"/>
      <c r="N65" s="30"/>
      <c r="O65" s="30"/>
      <c r="P65" s="30"/>
      <c r="Q65" s="30"/>
    </row>
    <row r="66" spans="2:17" x14ac:dyDescent="0.2">
      <c r="B66" s="29"/>
      <c r="C66" s="29"/>
      <c r="D66" s="67"/>
      <c r="E66" s="30"/>
      <c r="F66" s="30"/>
      <c r="G66" s="30"/>
      <c r="H66" s="30"/>
      <c r="I66" s="30"/>
      <c r="J66" s="30"/>
      <c r="K66" s="30"/>
      <c r="L66" s="30"/>
      <c r="M66" s="30"/>
      <c r="N66" s="30"/>
      <c r="O66" s="30"/>
      <c r="P66" s="30"/>
      <c r="Q66" s="30"/>
    </row>
    <row r="67" spans="2:17" x14ac:dyDescent="0.2">
      <c r="B67" s="29"/>
      <c r="C67" s="29"/>
      <c r="D67" s="67"/>
      <c r="E67" s="30"/>
      <c r="F67" s="30"/>
      <c r="G67" s="30"/>
      <c r="H67" s="30"/>
      <c r="I67" s="30"/>
      <c r="J67" s="30"/>
      <c r="K67" s="30"/>
      <c r="L67" s="30"/>
      <c r="M67" s="30"/>
      <c r="N67" s="30"/>
      <c r="O67" s="30"/>
      <c r="P67" s="30"/>
      <c r="Q67" s="30"/>
    </row>
    <row r="68" spans="2:17" x14ac:dyDescent="0.2">
      <c r="B68" s="29"/>
      <c r="C68" s="29"/>
      <c r="D68" s="67"/>
      <c r="E68" s="30"/>
      <c r="F68" s="30"/>
      <c r="G68" s="30"/>
      <c r="H68" s="30"/>
      <c r="I68" s="30"/>
      <c r="J68" s="30"/>
      <c r="K68" s="30"/>
      <c r="L68" s="30"/>
      <c r="M68" s="30"/>
      <c r="N68" s="30"/>
      <c r="O68" s="30"/>
      <c r="P68" s="30"/>
      <c r="Q68" s="30"/>
    </row>
    <row r="69" spans="2:17" x14ac:dyDescent="0.2">
      <c r="B69" s="29"/>
      <c r="C69" s="29"/>
      <c r="D69" s="67"/>
      <c r="E69" s="30"/>
      <c r="F69" s="30"/>
      <c r="G69" s="30"/>
      <c r="H69" s="30"/>
      <c r="I69" s="30"/>
      <c r="J69" s="30"/>
      <c r="K69" s="30"/>
      <c r="L69" s="30"/>
      <c r="M69" s="30"/>
      <c r="N69" s="30"/>
      <c r="O69" s="30"/>
      <c r="P69" s="30"/>
      <c r="Q69" s="30"/>
    </row>
    <row r="70" spans="2:17" x14ac:dyDescent="0.2">
      <c r="B70" s="29"/>
      <c r="C70" s="29"/>
      <c r="D70" s="67"/>
      <c r="E70" s="30"/>
      <c r="F70" s="30"/>
      <c r="G70" s="30"/>
      <c r="H70" s="30"/>
      <c r="I70" s="30"/>
      <c r="J70" s="30"/>
      <c r="K70" s="30"/>
      <c r="L70" s="30"/>
      <c r="M70" s="30"/>
      <c r="N70" s="30"/>
      <c r="O70" s="30"/>
      <c r="P70" s="30"/>
      <c r="Q70" s="30"/>
    </row>
    <row r="71" spans="2:17" x14ac:dyDescent="0.2">
      <c r="B71" s="29"/>
      <c r="C71" s="29"/>
      <c r="D71" s="67"/>
      <c r="E71" s="30"/>
      <c r="F71" s="30"/>
      <c r="G71" s="30"/>
      <c r="H71" s="30"/>
      <c r="I71" s="30"/>
      <c r="J71" s="30"/>
      <c r="K71" s="30"/>
      <c r="L71" s="30"/>
      <c r="M71" s="30"/>
      <c r="N71" s="30"/>
      <c r="O71" s="30"/>
      <c r="P71" s="30"/>
      <c r="Q71" s="30"/>
    </row>
    <row r="72" spans="2:17" x14ac:dyDescent="0.2">
      <c r="B72" s="29"/>
      <c r="C72" s="29"/>
      <c r="D72" s="67"/>
      <c r="E72" s="30"/>
      <c r="F72" s="30"/>
      <c r="G72" s="30"/>
      <c r="H72" s="30"/>
      <c r="I72" s="30"/>
      <c r="J72" s="30"/>
      <c r="K72" s="30"/>
      <c r="L72" s="30"/>
      <c r="M72" s="30"/>
      <c r="N72" s="30"/>
      <c r="O72" s="30"/>
      <c r="P72" s="30"/>
      <c r="Q72" s="30"/>
    </row>
    <row r="73" spans="2:17" x14ac:dyDescent="0.2">
      <c r="B73" s="29"/>
      <c r="C73" s="29"/>
      <c r="D73" s="67"/>
      <c r="E73" s="30"/>
      <c r="F73" s="30"/>
      <c r="G73" s="30"/>
      <c r="H73" s="30"/>
      <c r="I73" s="30"/>
      <c r="J73" s="30"/>
      <c r="K73" s="30"/>
      <c r="L73" s="30"/>
      <c r="M73" s="30"/>
      <c r="N73" s="30"/>
      <c r="O73" s="30"/>
      <c r="P73" s="30"/>
      <c r="Q73" s="30"/>
    </row>
    <row r="74" spans="2:17" x14ac:dyDescent="0.2">
      <c r="B74" s="29"/>
      <c r="C74" s="29"/>
      <c r="D74" s="67"/>
      <c r="E74" s="30"/>
      <c r="F74" s="30"/>
      <c r="G74" s="30"/>
      <c r="H74" s="30"/>
      <c r="I74" s="30"/>
      <c r="J74" s="30"/>
      <c r="K74" s="30"/>
      <c r="L74" s="30"/>
      <c r="M74" s="30"/>
      <c r="N74" s="30"/>
      <c r="O74" s="30"/>
      <c r="P74" s="30"/>
      <c r="Q74" s="30"/>
    </row>
    <row r="75" spans="2:17" x14ac:dyDescent="0.2">
      <c r="B75" s="29"/>
      <c r="C75" s="29"/>
      <c r="D75" s="67"/>
      <c r="E75" s="30"/>
      <c r="F75" s="30"/>
      <c r="G75" s="30"/>
      <c r="H75" s="30"/>
      <c r="I75" s="30"/>
      <c r="J75" s="30"/>
      <c r="K75" s="30"/>
      <c r="L75" s="30"/>
      <c r="M75" s="30"/>
      <c r="N75" s="30"/>
      <c r="O75" s="30"/>
      <c r="P75" s="30"/>
      <c r="Q75" s="30"/>
    </row>
    <row r="76" spans="2:17" x14ac:dyDescent="0.2">
      <c r="B76" s="29"/>
      <c r="C76" s="29"/>
      <c r="D76" s="67"/>
      <c r="E76" s="30"/>
      <c r="F76" s="30"/>
      <c r="G76" s="30"/>
      <c r="H76" s="30"/>
      <c r="I76" s="30"/>
      <c r="J76" s="30"/>
      <c r="K76" s="30"/>
      <c r="L76" s="30"/>
      <c r="M76" s="30"/>
      <c r="N76" s="30"/>
      <c r="O76" s="30"/>
      <c r="P76" s="30"/>
      <c r="Q76" s="30"/>
    </row>
    <row r="77" spans="2:17" x14ac:dyDescent="0.2">
      <c r="B77" s="29"/>
      <c r="C77" s="29"/>
      <c r="D77" s="67"/>
      <c r="E77" s="30"/>
      <c r="F77" s="30"/>
      <c r="G77" s="30"/>
      <c r="H77" s="30"/>
      <c r="I77" s="30"/>
      <c r="J77" s="30"/>
      <c r="K77" s="30"/>
      <c r="L77" s="30"/>
      <c r="M77" s="30"/>
      <c r="N77" s="30"/>
      <c r="O77" s="30"/>
      <c r="P77" s="30"/>
      <c r="Q77" s="30"/>
    </row>
    <row r="78" spans="2:17" x14ac:dyDescent="0.2">
      <c r="B78" s="29"/>
      <c r="C78" s="29"/>
      <c r="D78" s="67"/>
      <c r="E78" s="30"/>
      <c r="F78" s="30"/>
      <c r="G78" s="30"/>
      <c r="H78" s="30"/>
      <c r="I78" s="30"/>
      <c r="J78" s="30"/>
      <c r="K78" s="30"/>
      <c r="L78" s="30"/>
      <c r="M78" s="30"/>
      <c r="N78" s="30"/>
      <c r="O78" s="30"/>
      <c r="P78" s="30"/>
      <c r="Q78" s="30"/>
    </row>
    <row r="79" spans="2:17" x14ac:dyDescent="0.2">
      <c r="B79" s="29"/>
      <c r="C79" s="29"/>
      <c r="D79" s="67"/>
      <c r="E79" s="30"/>
      <c r="F79" s="30"/>
      <c r="G79" s="30"/>
      <c r="H79" s="30"/>
      <c r="I79" s="30"/>
      <c r="J79" s="30"/>
      <c r="K79" s="30"/>
      <c r="L79" s="30"/>
      <c r="M79" s="30"/>
      <c r="N79" s="30"/>
      <c r="O79" s="30"/>
      <c r="P79" s="30"/>
      <c r="Q79" s="30"/>
    </row>
    <row r="80" spans="2:17" x14ac:dyDescent="0.2">
      <c r="B80" s="29"/>
      <c r="C80" s="29"/>
      <c r="D80" s="67"/>
      <c r="E80" s="30"/>
      <c r="F80" s="30"/>
      <c r="G80" s="30"/>
      <c r="H80" s="30"/>
      <c r="I80" s="30"/>
      <c r="J80" s="30"/>
      <c r="K80" s="30"/>
      <c r="L80" s="30"/>
      <c r="M80" s="30"/>
      <c r="N80" s="30"/>
      <c r="O80" s="30"/>
      <c r="P80" s="30"/>
      <c r="Q80" s="30"/>
    </row>
    <row r="81" spans="2:17" x14ac:dyDescent="0.2">
      <c r="B81" s="29"/>
      <c r="C81" s="29"/>
      <c r="D81" s="67"/>
      <c r="E81" s="30"/>
      <c r="F81" s="30"/>
      <c r="G81" s="30"/>
      <c r="H81" s="30"/>
      <c r="I81" s="30"/>
      <c r="J81" s="30"/>
      <c r="K81" s="30"/>
      <c r="L81" s="30"/>
      <c r="M81" s="30"/>
      <c r="N81" s="30"/>
      <c r="O81" s="30"/>
      <c r="P81" s="30"/>
      <c r="Q81" s="30"/>
    </row>
    <row r="82" spans="2:17" x14ac:dyDescent="0.2">
      <c r="B82" s="29"/>
      <c r="C82" s="29"/>
      <c r="D82" s="67"/>
      <c r="E82" s="30"/>
      <c r="F82" s="30"/>
      <c r="G82" s="30"/>
      <c r="H82" s="30"/>
      <c r="I82" s="30"/>
      <c r="J82" s="30"/>
      <c r="K82" s="30"/>
      <c r="L82" s="30"/>
      <c r="M82" s="30"/>
      <c r="N82" s="30"/>
      <c r="O82" s="30"/>
      <c r="P82" s="30"/>
      <c r="Q82" s="30"/>
    </row>
    <row r="83" spans="2:17" x14ac:dyDescent="0.2">
      <c r="B83" s="29"/>
      <c r="C83" s="29"/>
      <c r="D83" s="67"/>
      <c r="E83" s="30"/>
      <c r="F83" s="30"/>
      <c r="G83" s="30"/>
      <c r="H83" s="30"/>
      <c r="I83" s="30"/>
      <c r="J83" s="30"/>
      <c r="K83" s="30"/>
      <c r="L83" s="30"/>
      <c r="M83" s="30"/>
      <c r="N83" s="30"/>
      <c r="O83" s="30"/>
      <c r="P83" s="30"/>
      <c r="Q83" s="30"/>
    </row>
    <row r="84" spans="2:17" x14ac:dyDescent="0.2">
      <c r="B84" s="29"/>
      <c r="C84" s="29"/>
      <c r="D84" s="67"/>
      <c r="E84" s="30"/>
      <c r="F84" s="30"/>
      <c r="G84" s="30"/>
      <c r="H84" s="30"/>
      <c r="I84" s="30"/>
      <c r="J84" s="30"/>
      <c r="K84" s="30"/>
      <c r="L84" s="30"/>
      <c r="M84" s="30"/>
      <c r="N84" s="30"/>
      <c r="O84" s="30"/>
      <c r="P84" s="30"/>
      <c r="Q84" s="30"/>
    </row>
    <row r="85" spans="2:17" x14ac:dyDescent="0.2">
      <c r="B85" s="29"/>
      <c r="C85" s="29"/>
      <c r="D85" s="67"/>
      <c r="E85" s="30"/>
      <c r="F85" s="30"/>
      <c r="G85" s="30"/>
      <c r="H85" s="30"/>
      <c r="I85" s="30"/>
      <c r="J85" s="30"/>
      <c r="K85" s="30"/>
      <c r="L85" s="30"/>
      <c r="M85" s="30"/>
      <c r="N85" s="30"/>
      <c r="O85" s="30"/>
      <c r="P85" s="30"/>
      <c r="Q85" s="30"/>
    </row>
    <row r="86" spans="2:17" x14ac:dyDescent="0.2">
      <c r="B86" s="29"/>
      <c r="C86" s="29"/>
      <c r="D86" s="67"/>
      <c r="E86" s="30"/>
      <c r="F86" s="30"/>
      <c r="G86" s="30"/>
      <c r="H86" s="30"/>
      <c r="I86" s="30"/>
      <c r="J86" s="30"/>
      <c r="K86" s="30"/>
      <c r="L86" s="30"/>
      <c r="M86" s="30"/>
      <c r="N86" s="30"/>
      <c r="O86" s="30"/>
      <c r="P86" s="30"/>
      <c r="Q86" s="30"/>
    </row>
    <row r="87" spans="2:17" x14ac:dyDescent="0.2">
      <c r="B87" s="29"/>
      <c r="C87" s="29"/>
      <c r="D87" s="67"/>
      <c r="E87" s="30"/>
      <c r="F87" s="30"/>
      <c r="G87" s="30"/>
      <c r="H87" s="30"/>
      <c r="I87" s="30"/>
      <c r="J87" s="30"/>
      <c r="K87" s="30"/>
      <c r="L87" s="30"/>
      <c r="M87" s="30"/>
      <c r="N87" s="30"/>
      <c r="O87" s="30"/>
      <c r="P87" s="30"/>
      <c r="Q87" s="30"/>
    </row>
    <row r="88" spans="2:17" x14ac:dyDescent="0.2">
      <c r="B88" s="29"/>
      <c r="C88" s="29"/>
      <c r="D88" s="67"/>
      <c r="E88" s="30"/>
      <c r="F88" s="30"/>
      <c r="G88" s="30"/>
      <c r="H88" s="30"/>
      <c r="I88" s="30"/>
      <c r="J88" s="30"/>
      <c r="K88" s="30"/>
      <c r="L88" s="30"/>
      <c r="M88" s="30"/>
      <c r="N88" s="30"/>
      <c r="O88" s="30"/>
      <c r="P88" s="30"/>
      <c r="Q88" s="30"/>
    </row>
    <row r="89" spans="2:17" x14ac:dyDescent="0.2">
      <c r="B89" s="29"/>
      <c r="C89" s="29"/>
      <c r="D89" s="67"/>
      <c r="E89" s="30"/>
      <c r="F89" s="30"/>
      <c r="G89" s="30"/>
      <c r="H89" s="30"/>
      <c r="I89" s="30"/>
      <c r="J89" s="30"/>
      <c r="K89" s="30"/>
      <c r="L89" s="30"/>
      <c r="M89" s="30"/>
      <c r="N89" s="30"/>
      <c r="O89" s="30"/>
      <c r="P89" s="30"/>
      <c r="Q89" s="30"/>
    </row>
    <row r="90" spans="2:17" x14ac:dyDescent="0.2">
      <c r="B90" s="29"/>
      <c r="C90" s="29"/>
      <c r="D90" s="67"/>
      <c r="E90" s="30"/>
      <c r="F90" s="30"/>
      <c r="G90" s="30"/>
      <c r="H90" s="30"/>
      <c r="I90" s="30"/>
      <c r="J90" s="30"/>
      <c r="K90" s="30"/>
      <c r="L90" s="30"/>
      <c r="M90" s="30"/>
      <c r="N90" s="30"/>
      <c r="O90" s="30"/>
      <c r="P90" s="30"/>
      <c r="Q90" s="30"/>
    </row>
    <row r="91" spans="2:17" x14ac:dyDescent="0.2">
      <c r="B91" s="29"/>
      <c r="C91" s="29"/>
      <c r="D91" s="67"/>
      <c r="E91" s="30"/>
      <c r="F91" s="30"/>
      <c r="G91" s="30"/>
      <c r="H91" s="30"/>
      <c r="I91" s="30"/>
      <c r="J91" s="30"/>
      <c r="K91" s="30"/>
      <c r="L91" s="30"/>
      <c r="M91" s="30"/>
      <c r="N91" s="30"/>
      <c r="O91" s="30"/>
      <c r="P91" s="30"/>
      <c r="Q91" s="30"/>
    </row>
    <row r="92" spans="2:17" x14ac:dyDescent="0.2">
      <c r="B92" s="29"/>
      <c r="C92" s="29"/>
      <c r="D92" s="67"/>
      <c r="E92" s="30"/>
      <c r="F92" s="30"/>
      <c r="G92" s="30"/>
      <c r="H92" s="30"/>
      <c r="I92" s="30"/>
      <c r="J92" s="30"/>
      <c r="K92" s="30"/>
      <c r="L92" s="30"/>
      <c r="M92" s="30"/>
      <c r="N92" s="30"/>
      <c r="O92" s="30"/>
      <c r="P92" s="30"/>
      <c r="Q92" s="30"/>
    </row>
    <row r="93" spans="2:17" x14ac:dyDescent="0.2">
      <c r="B93" s="29"/>
      <c r="C93" s="29"/>
      <c r="D93" s="67"/>
      <c r="E93" s="30"/>
      <c r="F93" s="30"/>
      <c r="G93" s="30"/>
      <c r="H93" s="30"/>
      <c r="I93" s="30"/>
      <c r="J93" s="30"/>
      <c r="K93" s="30"/>
      <c r="L93" s="30"/>
      <c r="M93" s="30"/>
      <c r="N93" s="30"/>
      <c r="O93" s="30"/>
      <c r="P93" s="30"/>
      <c r="Q93" s="30"/>
    </row>
    <row r="94" spans="2:17" x14ac:dyDescent="0.2">
      <c r="B94" s="29"/>
      <c r="C94" s="29"/>
      <c r="D94" s="67"/>
      <c r="E94" s="30"/>
      <c r="F94" s="30"/>
      <c r="G94" s="30"/>
      <c r="H94" s="30"/>
      <c r="I94" s="30"/>
      <c r="J94" s="30"/>
      <c r="K94" s="30"/>
      <c r="L94" s="30"/>
      <c r="M94" s="30"/>
      <c r="N94" s="30"/>
      <c r="O94" s="30"/>
      <c r="P94" s="30"/>
      <c r="Q94" s="30"/>
    </row>
    <row r="95" spans="2:17" x14ac:dyDescent="0.2">
      <c r="B95" s="29"/>
      <c r="C95" s="29"/>
      <c r="D95" s="67"/>
      <c r="E95" s="30"/>
      <c r="F95" s="30"/>
      <c r="G95" s="30"/>
      <c r="H95" s="30"/>
      <c r="I95" s="30"/>
      <c r="J95" s="30"/>
      <c r="K95" s="30"/>
      <c r="L95" s="30"/>
      <c r="M95" s="30"/>
      <c r="N95" s="30"/>
      <c r="O95" s="30"/>
      <c r="P95" s="30"/>
      <c r="Q95" s="30"/>
    </row>
    <row r="96" spans="2:17" x14ac:dyDescent="0.2">
      <c r="B96" s="29"/>
      <c r="C96" s="29"/>
      <c r="D96" s="67"/>
      <c r="E96" s="30"/>
      <c r="F96" s="30"/>
      <c r="G96" s="30"/>
      <c r="H96" s="30"/>
      <c r="I96" s="30"/>
      <c r="J96" s="30"/>
      <c r="K96" s="30"/>
      <c r="L96" s="30"/>
      <c r="M96" s="30"/>
      <c r="N96" s="30"/>
      <c r="O96" s="30"/>
      <c r="P96" s="30"/>
      <c r="Q96" s="30"/>
    </row>
    <row r="97" spans="2:17" x14ac:dyDescent="0.2">
      <c r="B97" s="29"/>
      <c r="C97" s="29"/>
      <c r="D97" s="67"/>
      <c r="E97" s="30"/>
      <c r="F97" s="30"/>
      <c r="G97" s="30"/>
      <c r="H97" s="30"/>
      <c r="I97" s="30"/>
      <c r="J97" s="30"/>
      <c r="K97" s="30"/>
      <c r="L97" s="30"/>
      <c r="M97" s="30"/>
      <c r="N97" s="30"/>
      <c r="O97" s="30"/>
      <c r="P97" s="30"/>
      <c r="Q97" s="30"/>
    </row>
    <row r="98" spans="2:17" x14ac:dyDescent="0.2">
      <c r="B98" s="29"/>
      <c r="C98" s="29"/>
      <c r="D98" s="67"/>
      <c r="E98" s="30"/>
      <c r="F98" s="30"/>
      <c r="G98" s="30"/>
      <c r="H98" s="30"/>
      <c r="I98" s="30"/>
      <c r="J98" s="30"/>
      <c r="K98" s="30"/>
      <c r="L98" s="30"/>
      <c r="M98" s="30"/>
      <c r="N98" s="30"/>
      <c r="O98" s="30"/>
      <c r="P98" s="30"/>
      <c r="Q98" s="30"/>
    </row>
    <row r="99" spans="2:17" x14ac:dyDescent="0.2">
      <c r="B99" s="29"/>
      <c r="C99" s="29"/>
      <c r="D99" s="67"/>
      <c r="E99" s="30"/>
      <c r="F99" s="30"/>
      <c r="G99" s="30"/>
      <c r="H99" s="30"/>
      <c r="I99" s="30"/>
      <c r="J99" s="30"/>
      <c r="K99" s="30"/>
      <c r="L99" s="30"/>
      <c r="M99" s="30"/>
      <c r="N99" s="30"/>
      <c r="O99" s="30"/>
      <c r="P99" s="30"/>
      <c r="Q99" s="30"/>
    </row>
    <row r="100" spans="2:17" x14ac:dyDescent="0.2">
      <c r="B100" s="29"/>
      <c r="C100" s="29"/>
      <c r="D100" s="67"/>
      <c r="E100" s="30"/>
      <c r="F100" s="30"/>
      <c r="G100" s="30"/>
      <c r="H100" s="30"/>
      <c r="I100" s="30"/>
      <c r="J100" s="30"/>
      <c r="K100" s="30"/>
      <c r="L100" s="30"/>
      <c r="M100" s="30"/>
      <c r="N100" s="30"/>
      <c r="O100" s="30"/>
      <c r="P100" s="30"/>
      <c r="Q100" s="30"/>
    </row>
    <row r="101" spans="2:17" x14ac:dyDescent="0.2">
      <c r="B101" s="29"/>
      <c r="C101" s="29"/>
      <c r="D101" s="67"/>
      <c r="E101" s="30"/>
      <c r="F101" s="30"/>
      <c r="G101" s="30"/>
      <c r="H101" s="30"/>
      <c r="I101" s="30"/>
      <c r="J101" s="30"/>
      <c r="K101" s="30"/>
      <c r="L101" s="30"/>
      <c r="M101" s="30"/>
      <c r="N101" s="30"/>
      <c r="O101" s="30"/>
      <c r="P101" s="30"/>
      <c r="Q101" s="30"/>
    </row>
    <row r="102" spans="2:17" x14ac:dyDescent="0.2">
      <c r="B102" s="29"/>
      <c r="C102" s="29"/>
      <c r="D102" s="67"/>
      <c r="E102" s="30"/>
      <c r="F102" s="30"/>
      <c r="G102" s="30"/>
      <c r="H102" s="30"/>
      <c r="I102" s="30"/>
      <c r="J102" s="30"/>
      <c r="K102" s="30"/>
      <c r="L102" s="30"/>
      <c r="M102" s="30"/>
      <c r="N102" s="30"/>
      <c r="O102" s="30"/>
      <c r="P102" s="30"/>
      <c r="Q102" s="30"/>
    </row>
    <row r="103" spans="2:17" x14ac:dyDescent="0.2">
      <c r="B103" s="29"/>
      <c r="C103" s="29"/>
      <c r="D103" s="67"/>
      <c r="E103" s="30"/>
      <c r="F103" s="30"/>
      <c r="G103" s="30"/>
      <c r="H103" s="30"/>
      <c r="I103" s="30"/>
      <c r="J103" s="30"/>
      <c r="K103" s="30"/>
      <c r="L103" s="30"/>
      <c r="M103" s="30"/>
      <c r="N103" s="30"/>
      <c r="O103" s="30"/>
      <c r="P103" s="30"/>
      <c r="Q103" s="30"/>
    </row>
    <row r="104" spans="2:17" x14ac:dyDescent="0.2">
      <c r="B104" s="29"/>
      <c r="C104" s="29"/>
      <c r="D104" s="67"/>
      <c r="E104" s="30"/>
      <c r="F104" s="30"/>
      <c r="G104" s="30"/>
      <c r="H104" s="30"/>
      <c r="I104" s="30"/>
      <c r="J104" s="30"/>
      <c r="K104" s="30"/>
      <c r="L104" s="30"/>
      <c r="M104" s="30"/>
      <c r="N104" s="30"/>
      <c r="O104" s="30"/>
      <c r="P104" s="30"/>
      <c r="Q104" s="30"/>
    </row>
    <row r="105" spans="2:17" x14ac:dyDescent="0.2">
      <c r="B105" s="29"/>
      <c r="C105" s="29"/>
      <c r="D105" s="67"/>
      <c r="E105" s="30"/>
      <c r="F105" s="30"/>
      <c r="G105" s="30"/>
      <c r="H105" s="30"/>
      <c r="I105" s="30"/>
      <c r="J105" s="30"/>
      <c r="K105" s="30"/>
      <c r="L105" s="30"/>
      <c r="M105" s="30"/>
      <c r="N105" s="30"/>
      <c r="O105" s="30"/>
      <c r="P105" s="30"/>
      <c r="Q105" s="30"/>
    </row>
    <row r="106" spans="2:17" x14ac:dyDescent="0.2">
      <c r="B106" s="29"/>
      <c r="C106" s="29"/>
      <c r="D106" s="67"/>
      <c r="E106" s="30"/>
      <c r="F106" s="30"/>
      <c r="G106" s="30"/>
      <c r="H106" s="30"/>
      <c r="I106" s="30"/>
      <c r="J106" s="30"/>
      <c r="K106" s="30"/>
      <c r="L106" s="30"/>
      <c r="M106" s="30"/>
      <c r="N106" s="30"/>
      <c r="O106" s="30"/>
      <c r="P106" s="30"/>
      <c r="Q106" s="30"/>
    </row>
    <row r="107" spans="2:17" x14ac:dyDescent="0.2">
      <c r="B107" s="29"/>
      <c r="C107" s="29"/>
      <c r="D107" s="67"/>
      <c r="E107" s="30"/>
      <c r="F107" s="30"/>
      <c r="G107" s="30"/>
      <c r="H107" s="30"/>
      <c r="I107" s="30"/>
      <c r="J107" s="30"/>
      <c r="K107" s="30"/>
      <c r="L107" s="30"/>
      <c r="M107" s="30"/>
      <c r="N107" s="30"/>
      <c r="O107" s="30"/>
      <c r="P107" s="30"/>
      <c r="Q107" s="30"/>
    </row>
    <row r="108" spans="2:17" x14ac:dyDescent="0.2">
      <c r="B108" s="29"/>
      <c r="C108" s="29"/>
      <c r="D108" s="67"/>
      <c r="E108" s="30"/>
      <c r="F108" s="30"/>
      <c r="G108" s="30"/>
      <c r="H108" s="30"/>
      <c r="I108" s="30"/>
      <c r="J108" s="30"/>
      <c r="K108" s="30"/>
      <c r="L108" s="30"/>
      <c r="M108" s="30"/>
      <c r="N108" s="30"/>
      <c r="O108" s="30"/>
      <c r="P108" s="30"/>
      <c r="Q108" s="30"/>
    </row>
    <row r="109" spans="2:17" x14ac:dyDescent="0.2">
      <c r="B109" s="29"/>
      <c r="C109" s="29"/>
      <c r="D109" s="67"/>
      <c r="E109" s="30"/>
      <c r="F109" s="30"/>
      <c r="G109" s="30"/>
      <c r="H109" s="30"/>
      <c r="I109" s="30"/>
      <c r="J109" s="30"/>
      <c r="K109" s="30"/>
      <c r="L109" s="30"/>
      <c r="M109" s="30"/>
      <c r="N109" s="30"/>
      <c r="O109" s="30"/>
      <c r="P109" s="30"/>
      <c r="Q109" s="30"/>
    </row>
    <row r="110" spans="2:17" x14ac:dyDescent="0.2">
      <c r="B110" s="29"/>
      <c r="C110" s="29"/>
      <c r="D110" s="67"/>
      <c r="E110" s="30"/>
      <c r="F110" s="30"/>
      <c r="G110" s="30"/>
      <c r="H110" s="30"/>
      <c r="I110" s="30"/>
      <c r="J110" s="30"/>
      <c r="K110" s="30"/>
      <c r="L110" s="30"/>
      <c r="M110" s="30"/>
      <c r="N110" s="30"/>
      <c r="O110" s="30"/>
      <c r="P110" s="30"/>
      <c r="Q110" s="30"/>
    </row>
    <row r="111" spans="2:17" x14ac:dyDescent="0.2">
      <c r="B111" s="29"/>
      <c r="C111" s="29"/>
      <c r="D111" s="67"/>
      <c r="E111" s="30"/>
      <c r="F111" s="30"/>
      <c r="G111" s="30"/>
      <c r="H111" s="30"/>
      <c r="I111" s="30"/>
      <c r="J111" s="30"/>
      <c r="K111" s="30"/>
      <c r="L111" s="30"/>
      <c r="M111" s="30"/>
      <c r="N111" s="30"/>
      <c r="O111" s="30"/>
      <c r="P111" s="30"/>
      <c r="Q111" s="30"/>
    </row>
    <row r="112" spans="2:17" x14ac:dyDescent="0.2">
      <c r="B112" s="29"/>
      <c r="C112" s="29"/>
      <c r="D112" s="67"/>
      <c r="E112" s="30"/>
      <c r="F112" s="30"/>
      <c r="G112" s="30"/>
      <c r="H112" s="30"/>
      <c r="I112" s="30"/>
      <c r="J112" s="30"/>
      <c r="K112" s="30"/>
      <c r="L112" s="30"/>
      <c r="M112" s="30"/>
      <c r="N112" s="30"/>
      <c r="O112" s="30"/>
      <c r="P112" s="30"/>
      <c r="Q112" s="30"/>
    </row>
    <row r="113" spans="2:17" x14ac:dyDescent="0.2">
      <c r="B113" s="29"/>
      <c r="C113" s="29"/>
      <c r="D113" s="67"/>
      <c r="E113" s="30"/>
      <c r="F113" s="30"/>
      <c r="G113" s="30"/>
      <c r="H113" s="30"/>
      <c r="I113" s="30"/>
      <c r="J113" s="30"/>
      <c r="K113" s="30"/>
      <c r="L113" s="30"/>
      <c r="M113" s="30"/>
      <c r="N113" s="30"/>
      <c r="O113" s="30"/>
      <c r="P113" s="30"/>
      <c r="Q113" s="30"/>
    </row>
    <row r="114" spans="2:17" x14ac:dyDescent="0.2">
      <c r="B114" s="29"/>
      <c r="C114" s="29"/>
      <c r="D114" s="67"/>
      <c r="E114" s="30"/>
      <c r="F114" s="30"/>
      <c r="G114" s="30"/>
      <c r="H114" s="30"/>
      <c r="I114" s="30"/>
      <c r="J114" s="30"/>
      <c r="K114" s="30"/>
      <c r="L114" s="30"/>
      <c r="M114" s="30"/>
      <c r="N114" s="30"/>
      <c r="O114" s="30"/>
      <c r="P114" s="30"/>
      <c r="Q114" s="30"/>
    </row>
    <row r="115" spans="2:17" x14ac:dyDescent="0.2">
      <c r="B115" s="29"/>
      <c r="C115" s="29"/>
      <c r="D115" s="67"/>
      <c r="E115" s="30"/>
      <c r="F115" s="30"/>
      <c r="G115" s="30"/>
      <c r="H115" s="30"/>
      <c r="I115" s="30"/>
      <c r="J115" s="30"/>
      <c r="K115" s="30"/>
      <c r="L115" s="30"/>
      <c r="M115" s="30"/>
      <c r="N115" s="30"/>
      <c r="O115" s="30"/>
      <c r="P115" s="30"/>
      <c r="Q115" s="30"/>
    </row>
    <row r="116" spans="2:17" x14ac:dyDescent="0.2">
      <c r="B116" s="29"/>
      <c r="C116" s="29"/>
      <c r="D116" s="67"/>
      <c r="E116" s="30"/>
      <c r="F116" s="30"/>
      <c r="G116" s="30"/>
      <c r="H116" s="30"/>
      <c r="I116" s="30"/>
      <c r="J116" s="30"/>
      <c r="K116" s="30"/>
      <c r="L116" s="30"/>
      <c r="M116" s="30"/>
      <c r="N116" s="30"/>
      <c r="O116" s="30"/>
      <c r="P116" s="30"/>
      <c r="Q116" s="30"/>
    </row>
    <row r="117" spans="2:17" x14ac:dyDescent="0.2">
      <c r="B117" s="29"/>
      <c r="C117" s="29"/>
      <c r="D117" s="67"/>
      <c r="E117" s="30"/>
      <c r="F117" s="30"/>
      <c r="G117" s="30"/>
      <c r="H117" s="30"/>
      <c r="I117" s="30"/>
      <c r="J117" s="30"/>
      <c r="K117" s="30"/>
      <c r="L117" s="30"/>
      <c r="M117" s="30"/>
      <c r="N117" s="30"/>
      <c r="O117" s="30"/>
      <c r="P117" s="30"/>
      <c r="Q117" s="30"/>
    </row>
    <row r="118" spans="2:17" x14ac:dyDescent="0.2">
      <c r="B118" s="29"/>
      <c r="C118" s="29"/>
      <c r="D118" s="67"/>
      <c r="E118" s="30"/>
      <c r="F118" s="30"/>
      <c r="G118" s="30"/>
      <c r="H118" s="30"/>
      <c r="I118" s="30"/>
      <c r="J118" s="30"/>
      <c r="K118" s="30"/>
      <c r="L118" s="30"/>
      <c r="M118" s="30"/>
      <c r="N118" s="30"/>
      <c r="O118" s="30"/>
      <c r="P118" s="30"/>
      <c r="Q118" s="30"/>
    </row>
    <row r="119" spans="2:17" x14ac:dyDescent="0.2">
      <c r="B119" s="29"/>
      <c r="C119" s="29"/>
      <c r="D119" s="67"/>
      <c r="E119" s="30"/>
      <c r="F119" s="30"/>
      <c r="G119" s="30"/>
      <c r="H119" s="30"/>
      <c r="I119" s="30"/>
      <c r="J119" s="30"/>
      <c r="K119" s="30"/>
      <c r="L119" s="30"/>
      <c r="M119" s="30"/>
      <c r="N119" s="30"/>
      <c r="O119" s="30"/>
      <c r="P119" s="30"/>
      <c r="Q119" s="30"/>
    </row>
    <row r="120" spans="2:17" x14ac:dyDescent="0.2">
      <c r="B120" s="29"/>
      <c r="C120" s="29"/>
      <c r="D120" s="67"/>
      <c r="E120" s="30"/>
      <c r="F120" s="30"/>
      <c r="G120" s="30"/>
      <c r="H120" s="30"/>
      <c r="I120" s="30"/>
      <c r="J120" s="30"/>
      <c r="K120" s="30"/>
      <c r="L120" s="30"/>
      <c r="M120" s="30"/>
      <c r="N120" s="30"/>
      <c r="O120" s="30"/>
      <c r="P120" s="30"/>
      <c r="Q120" s="30"/>
    </row>
    <row r="121" spans="2:17" x14ac:dyDescent="0.2">
      <c r="B121" s="29"/>
      <c r="C121" s="29"/>
      <c r="D121" s="67"/>
      <c r="E121" s="30"/>
      <c r="F121" s="30"/>
      <c r="G121" s="30"/>
      <c r="H121" s="30"/>
      <c r="I121" s="30"/>
      <c r="J121" s="30"/>
      <c r="K121" s="30"/>
      <c r="L121" s="30"/>
      <c r="M121" s="30"/>
      <c r="N121" s="30"/>
      <c r="O121" s="30"/>
      <c r="P121" s="30"/>
      <c r="Q121" s="30"/>
    </row>
    <row r="122" spans="2:17" x14ac:dyDescent="0.2">
      <c r="B122" s="29"/>
      <c r="C122" s="29"/>
      <c r="D122" s="67"/>
      <c r="E122" s="30"/>
      <c r="F122" s="30"/>
      <c r="G122" s="30"/>
      <c r="H122" s="30"/>
      <c r="I122" s="30"/>
      <c r="J122" s="30"/>
      <c r="K122" s="30"/>
      <c r="L122" s="30"/>
      <c r="M122" s="30"/>
      <c r="N122" s="30"/>
      <c r="O122" s="30"/>
      <c r="P122" s="30"/>
      <c r="Q122" s="30"/>
    </row>
    <row r="123" spans="2:17" x14ac:dyDescent="0.2">
      <c r="B123" s="29"/>
      <c r="C123" s="29"/>
      <c r="D123" s="67"/>
      <c r="E123" s="30"/>
      <c r="F123" s="30"/>
      <c r="G123" s="30"/>
      <c r="H123" s="30"/>
      <c r="I123" s="30"/>
      <c r="J123" s="30"/>
      <c r="K123" s="30"/>
      <c r="L123" s="30"/>
      <c r="M123" s="30"/>
      <c r="N123" s="30"/>
      <c r="O123" s="30"/>
      <c r="P123" s="30"/>
      <c r="Q123" s="30"/>
    </row>
    <row r="124" spans="2:17" x14ac:dyDescent="0.2">
      <c r="B124" s="29"/>
      <c r="C124" s="29"/>
      <c r="D124" s="67"/>
      <c r="E124" s="30"/>
      <c r="F124" s="30"/>
      <c r="G124" s="30"/>
      <c r="H124" s="30"/>
      <c r="I124" s="30"/>
      <c r="J124" s="30"/>
      <c r="K124" s="30"/>
      <c r="L124" s="30"/>
      <c r="M124" s="30"/>
      <c r="N124" s="30"/>
      <c r="O124" s="30"/>
      <c r="P124" s="30"/>
      <c r="Q124" s="30"/>
    </row>
    <row r="125" spans="2:17" x14ac:dyDescent="0.2">
      <c r="B125" s="29"/>
      <c r="C125" s="29"/>
      <c r="D125" s="67"/>
      <c r="E125" s="30"/>
      <c r="F125" s="30"/>
      <c r="G125" s="30"/>
      <c r="H125" s="30"/>
      <c r="I125" s="30"/>
      <c r="J125" s="30"/>
      <c r="K125" s="30"/>
      <c r="L125" s="30"/>
      <c r="M125" s="30"/>
      <c r="N125" s="30"/>
      <c r="O125" s="30"/>
      <c r="P125" s="30"/>
      <c r="Q125" s="30"/>
    </row>
    <row r="126" spans="2:17" x14ac:dyDescent="0.2">
      <c r="B126" s="29"/>
      <c r="C126" s="29"/>
      <c r="D126" s="67"/>
      <c r="E126" s="30"/>
      <c r="F126" s="30"/>
      <c r="G126" s="30"/>
      <c r="H126" s="30"/>
      <c r="I126" s="30"/>
      <c r="J126" s="30"/>
      <c r="K126" s="30"/>
      <c r="L126" s="30"/>
      <c r="M126" s="30"/>
      <c r="N126" s="30"/>
      <c r="O126" s="30"/>
      <c r="P126" s="30"/>
      <c r="Q126" s="30"/>
    </row>
    <row r="127" spans="2:17" x14ac:dyDescent="0.2">
      <c r="B127" s="29"/>
      <c r="C127" s="29"/>
      <c r="D127" s="67"/>
      <c r="E127" s="30"/>
      <c r="F127" s="30"/>
      <c r="G127" s="30"/>
      <c r="H127" s="30"/>
      <c r="I127" s="30"/>
      <c r="J127" s="30"/>
      <c r="K127" s="30"/>
      <c r="L127" s="30"/>
      <c r="M127" s="30"/>
      <c r="N127" s="30"/>
      <c r="O127" s="30"/>
      <c r="P127" s="30"/>
      <c r="Q127" s="30"/>
    </row>
    <row r="128" spans="2: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row r="184" spans="2:17" x14ac:dyDescent="0.2">
      <c r="B184" s="29"/>
      <c r="C184" s="29"/>
      <c r="D184" s="67"/>
      <c r="E184" s="30"/>
      <c r="F184" s="30"/>
      <c r="G184" s="30"/>
      <c r="H184" s="30"/>
      <c r="I184" s="30"/>
      <c r="J184" s="30"/>
      <c r="K184" s="30"/>
      <c r="L184" s="30"/>
      <c r="M184" s="30"/>
      <c r="N184" s="30"/>
      <c r="O184" s="30"/>
      <c r="P184" s="30"/>
      <c r="Q184" s="30"/>
    </row>
    <row r="185" spans="2:17" x14ac:dyDescent="0.2">
      <c r="B185" s="29"/>
      <c r="C185" s="29"/>
      <c r="D185" s="67"/>
      <c r="E185" s="30"/>
      <c r="F185" s="30"/>
      <c r="G185" s="30"/>
      <c r="H185" s="30"/>
      <c r="I185" s="30"/>
      <c r="J185" s="30"/>
      <c r="K185" s="30"/>
      <c r="L185" s="30"/>
      <c r="M185" s="30"/>
      <c r="N185" s="30"/>
      <c r="O185" s="30"/>
      <c r="P185" s="30"/>
      <c r="Q185" s="30"/>
    </row>
    <row r="186" spans="2:17" x14ac:dyDescent="0.2">
      <c r="B186" s="29"/>
      <c r="C186" s="29"/>
      <c r="D186" s="67"/>
      <c r="E186" s="30"/>
      <c r="F186" s="30"/>
      <c r="G186" s="30"/>
      <c r="H186" s="30"/>
      <c r="I186" s="30"/>
      <c r="J186" s="30"/>
      <c r="K186" s="30"/>
      <c r="L186" s="30"/>
      <c r="M186" s="30"/>
      <c r="N186" s="30"/>
      <c r="O186" s="30"/>
      <c r="P186" s="30"/>
      <c r="Q186" s="30"/>
    </row>
    <row r="187" spans="2:17" x14ac:dyDescent="0.2">
      <c r="B187" s="29"/>
      <c r="C187" s="29"/>
      <c r="D187" s="67"/>
      <c r="E187" s="30"/>
      <c r="F187" s="30"/>
      <c r="G187" s="30"/>
      <c r="H187" s="30"/>
      <c r="I187" s="30"/>
      <c r="J187" s="30"/>
      <c r="K187" s="30"/>
      <c r="L187" s="30"/>
      <c r="M187" s="30"/>
      <c r="N187" s="30"/>
      <c r="O187" s="30"/>
      <c r="P187" s="30"/>
      <c r="Q187" s="30"/>
    </row>
    <row r="188" spans="2:17" x14ac:dyDescent="0.2">
      <c r="B188" s="29"/>
      <c r="C188" s="29"/>
      <c r="D188" s="67"/>
      <c r="E188" s="30"/>
      <c r="F188" s="30"/>
      <c r="G188" s="30"/>
      <c r="H188" s="30"/>
      <c r="I188" s="30"/>
      <c r="J188" s="30"/>
      <c r="K188" s="30"/>
      <c r="L188" s="30"/>
      <c r="M188" s="30"/>
      <c r="N188" s="30"/>
      <c r="O188" s="30"/>
      <c r="P188" s="30"/>
      <c r="Q188" s="30"/>
    </row>
    <row r="189" spans="2:17" x14ac:dyDescent="0.2">
      <c r="B189" s="29"/>
      <c r="C189" s="29"/>
      <c r="D189" s="67"/>
      <c r="E189" s="30"/>
      <c r="F189" s="30"/>
      <c r="G189" s="30"/>
      <c r="H189" s="30"/>
      <c r="I189" s="30"/>
      <c r="J189" s="30"/>
      <c r="K189" s="30"/>
      <c r="L189" s="30"/>
      <c r="M189" s="30"/>
      <c r="N189" s="30"/>
      <c r="O189" s="30"/>
      <c r="P189" s="30"/>
      <c r="Q189" s="30"/>
    </row>
    <row r="190" spans="2:17" x14ac:dyDescent="0.2">
      <c r="B190" s="29"/>
      <c r="C190" s="29"/>
      <c r="D190" s="67"/>
      <c r="E190" s="30"/>
      <c r="F190" s="30"/>
      <c r="G190" s="30"/>
      <c r="H190" s="30"/>
      <c r="I190" s="30"/>
      <c r="J190" s="30"/>
      <c r="K190" s="30"/>
      <c r="L190" s="30"/>
      <c r="M190" s="30"/>
      <c r="N190" s="30"/>
      <c r="O190" s="30"/>
      <c r="P190" s="30"/>
      <c r="Q190" s="30"/>
    </row>
    <row r="191" spans="2:17" x14ac:dyDescent="0.2">
      <c r="B191" s="29"/>
      <c r="C191" s="29"/>
      <c r="D191" s="67"/>
      <c r="E191" s="30"/>
      <c r="F191" s="30"/>
      <c r="G191" s="30"/>
      <c r="H191" s="30"/>
      <c r="I191" s="30"/>
      <c r="J191" s="30"/>
      <c r="K191" s="30"/>
      <c r="L191" s="30"/>
      <c r="M191" s="30"/>
      <c r="N191" s="30"/>
      <c r="O191" s="30"/>
      <c r="P191" s="30"/>
      <c r="Q191" s="30"/>
    </row>
    <row r="192" spans="2:17" x14ac:dyDescent="0.2">
      <c r="B192" s="29"/>
      <c r="C192" s="29"/>
      <c r="D192" s="67"/>
      <c r="E192" s="30"/>
      <c r="F192" s="30"/>
      <c r="G192" s="30"/>
      <c r="H192" s="30"/>
      <c r="I192" s="30"/>
      <c r="J192" s="30"/>
      <c r="K192" s="30"/>
      <c r="L192" s="30"/>
      <c r="M192" s="30"/>
      <c r="N192" s="30"/>
      <c r="O192" s="30"/>
      <c r="P192" s="30"/>
      <c r="Q192" s="30"/>
    </row>
    <row r="193" spans="2:17" x14ac:dyDescent="0.2">
      <c r="B193" s="29"/>
      <c r="C193" s="29"/>
      <c r="D193" s="67"/>
      <c r="E193" s="30"/>
      <c r="F193" s="30"/>
      <c r="G193" s="30"/>
      <c r="H193" s="30"/>
      <c r="I193" s="30"/>
      <c r="J193" s="30"/>
      <c r="K193" s="30"/>
      <c r="L193" s="30"/>
      <c r="M193" s="30"/>
      <c r="N193" s="30"/>
      <c r="O193" s="30"/>
      <c r="P193" s="30"/>
      <c r="Q193" s="30"/>
    </row>
    <row r="194" spans="2:17" x14ac:dyDescent="0.2">
      <c r="B194" s="29"/>
      <c r="C194" s="29"/>
      <c r="D194" s="67"/>
      <c r="E194" s="30"/>
      <c r="F194" s="30"/>
      <c r="G194" s="30"/>
      <c r="H194" s="30"/>
      <c r="I194" s="30"/>
      <c r="J194" s="30"/>
      <c r="K194" s="30"/>
      <c r="L194" s="30"/>
      <c r="M194" s="30"/>
      <c r="N194" s="30"/>
      <c r="O194" s="30"/>
      <c r="P194" s="30"/>
      <c r="Q194" s="30"/>
    </row>
    <row r="195" spans="2:17" x14ac:dyDescent="0.2">
      <c r="B195" s="29"/>
      <c r="C195" s="29"/>
      <c r="D195" s="67"/>
      <c r="E195" s="30"/>
      <c r="F195" s="30"/>
      <c r="G195" s="30"/>
      <c r="H195" s="30"/>
      <c r="I195" s="30"/>
      <c r="J195" s="30"/>
      <c r="K195" s="30"/>
      <c r="L195" s="30"/>
      <c r="M195" s="30"/>
      <c r="N195" s="30"/>
      <c r="O195" s="30"/>
      <c r="P195" s="30"/>
      <c r="Q195" s="30"/>
    </row>
    <row r="196" spans="2:17" x14ac:dyDescent="0.2">
      <c r="B196" s="29"/>
      <c r="C196" s="29"/>
      <c r="D196" s="67"/>
      <c r="E196" s="30"/>
      <c r="F196" s="30"/>
      <c r="G196" s="30"/>
      <c r="H196" s="30"/>
      <c r="I196" s="30"/>
      <c r="J196" s="30"/>
      <c r="K196" s="30"/>
      <c r="L196" s="30"/>
      <c r="M196" s="30"/>
      <c r="N196" s="30"/>
      <c r="O196" s="30"/>
      <c r="P196" s="30"/>
      <c r="Q196" s="30"/>
    </row>
    <row r="197" spans="2:17" x14ac:dyDescent="0.2">
      <c r="B197" s="29"/>
      <c r="C197" s="29"/>
      <c r="D197" s="67"/>
      <c r="E197" s="30"/>
      <c r="F197" s="30"/>
      <c r="G197" s="30"/>
      <c r="H197" s="30"/>
      <c r="I197" s="30"/>
      <c r="J197" s="30"/>
      <c r="K197" s="30"/>
      <c r="L197" s="30"/>
      <c r="M197" s="30"/>
      <c r="N197" s="30"/>
      <c r="O197" s="30"/>
      <c r="P197" s="30"/>
      <c r="Q197" s="30"/>
    </row>
    <row r="198" spans="2:17" x14ac:dyDescent="0.2">
      <c r="B198" s="29"/>
      <c r="C198" s="29"/>
      <c r="D198" s="67"/>
      <c r="E198" s="30"/>
      <c r="F198" s="30"/>
      <c r="G198" s="30"/>
      <c r="H198" s="30"/>
      <c r="I198" s="30"/>
      <c r="J198" s="30"/>
      <c r="K198" s="30"/>
      <c r="L198" s="30"/>
      <c r="M198" s="30"/>
      <c r="N198" s="30"/>
      <c r="O198" s="30"/>
      <c r="P198" s="30"/>
      <c r="Q198" s="30"/>
    </row>
    <row r="199" spans="2:17" x14ac:dyDescent="0.2">
      <c r="B199" s="29"/>
      <c r="C199" s="29"/>
      <c r="D199" s="67"/>
      <c r="E199" s="30"/>
      <c r="F199" s="30"/>
      <c r="G199" s="30"/>
      <c r="H199" s="30"/>
      <c r="I199" s="30"/>
      <c r="J199" s="30"/>
      <c r="K199" s="30"/>
      <c r="L199" s="30"/>
      <c r="M199" s="30"/>
      <c r="N199" s="30"/>
      <c r="O199" s="30"/>
      <c r="P199" s="30"/>
      <c r="Q199" s="30"/>
    </row>
    <row r="200" spans="2:17" x14ac:dyDescent="0.2">
      <c r="B200" s="29"/>
      <c r="C200" s="29"/>
      <c r="D200" s="67"/>
      <c r="E200" s="30"/>
      <c r="F200" s="30"/>
      <c r="G200" s="30"/>
      <c r="H200" s="30"/>
      <c r="I200" s="30"/>
      <c r="J200" s="30"/>
      <c r="K200" s="30"/>
      <c r="L200" s="30"/>
      <c r="M200" s="30"/>
      <c r="N200" s="30"/>
      <c r="O200" s="30"/>
      <c r="P200" s="30"/>
      <c r="Q200" s="30"/>
    </row>
    <row r="201" spans="2:17" x14ac:dyDescent="0.2">
      <c r="B201" s="29"/>
      <c r="C201" s="29"/>
      <c r="D201" s="67"/>
      <c r="E201" s="30"/>
      <c r="F201" s="30"/>
      <c r="G201" s="30"/>
      <c r="H201" s="30"/>
      <c r="I201" s="30"/>
      <c r="J201" s="30"/>
      <c r="K201" s="30"/>
      <c r="L201" s="30"/>
      <c r="M201" s="30"/>
      <c r="N201" s="30"/>
      <c r="O201" s="30"/>
      <c r="P201" s="30"/>
      <c r="Q201" s="30"/>
    </row>
    <row r="202" spans="2:17" x14ac:dyDescent="0.2">
      <c r="B202" s="29"/>
      <c r="C202" s="29"/>
      <c r="D202" s="67"/>
      <c r="E202" s="30"/>
      <c r="F202" s="30"/>
      <c r="G202" s="30"/>
      <c r="H202" s="30"/>
      <c r="I202" s="30"/>
      <c r="J202" s="30"/>
      <c r="K202" s="30"/>
      <c r="L202" s="30"/>
      <c r="M202" s="30"/>
      <c r="N202" s="30"/>
      <c r="O202" s="30"/>
      <c r="P202" s="30"/>
      <c r="Q202" s="30"/>
    </row>
    <row r="203" spans="2:17" x14ac:dyDescent="0.2">
      <c r="B203" s="29"/>
      <c r="C203" s="29"/>
      <c r="D203" s="67"/>
      <c r="E203" s="30"/>
      <c r="F203" s="30"/>
      <c r="G203" s="30"/>
      <c r="H203" s="30"/>
      <c r="I203" s="30"/>
      <c r="J203" s="30"/>
      <c r="K203" s="30"/>
      <c r="L203" s="30"/>
      <c r="M203" s="30"/>
      <c r="N203" s="30"/>
      <c r="O203" s="30"/>
      <c r="P203" s="30"/>
      <c r="Q203" s="30"/>
    </row>
    <row r="204" spans="2:17" x14ac:dyDescent="0.2">
      <c r="B204" s="29"/>
      <c r="C204" s="29"/>
      <c r="D204" s="67"/>
      <c r="E204" s="30"/>
      <c r="F204" s="30"/>
      <c r="G204" s="30"/>
      <c r="H204" s="30"/>
      <c r="I204" s="30"/>
      <c r="J204" s="30"/>
      <c r="K204" s="30"/>
      <c r="L204" s="30"/>
      <c r="M204" s="30"/>
      <c r="N204" s="30"/>
      <c r="O204" s="30"/>
      <c r="P204" s="30"/>
      <c r="Q204" s="30"/>
    </row>
    <row r="205" spans="2:17" x14ac:dyDescent="0.2">
      <c r="B205" s="29"/>
      <c r="C205" s="29"/>
      <c r="D205" s="67"/>
      <c r="E205" s="30"/>
      <c r="F205" s="30"/>
      <c r="G205" s="30"/>
      <c r="H205" s="30"/>
      <c r="I205" s="30"/>
      <c r="J205" s="30"/>
      <c r="K205" s="30"/>
      <c r="L205" s="30"/>
      <c r="M205" s="30"/>
      <c r="N205" s="30"/>
      <c r="O205" s="30"/>
      <c r="P205" s="30"/>
      <c r="Q205" s="30"/>
    </row>
    <row r="206" spans="2:17" x14ac:dyDescent="0.2">
      <c r="B206" s="29"/>
      <c r="C206" s="29"/>
      <c r="D206" s="67"/>
      <c r="E206" s="30"/>
      <c r="F206" s="30"/>
      <c r="G206" s="30"/>
      <c r="H206" s="30"/>
      <c r="I206" s="30"/>
      <c r="J206" s="30"/>
      <c r="K206" s="30"/>
      <c r="L206" s="30"/>
      <c r="M206" s="30"/>
      <c r="N206" s="30"/>
      <c r="O206" s="30"/>
      <c r="P206" s="30"/>
      <c r="Q206" s="30"/>
    </row>
    <row r="207" spans="2:17" x14ac:dyDescent="0.2">
      <c r="B207" s="29"/>
      <c r="C207" s="29"/>
      <c r="D207" s="67"/>
      <c r="E207" s="30"/>
      <c r="F207" s="30"/>
      <c r="G207" s="30"/>
      <c r="H207" s="30"/>
      <c r="I207" s="30"/>
      <c r="J207" s="30"/>
      <c r="K207" s="30"/>
      <c r="L207" s="30"/>
      <c r="M207" s="30"/>
      <c r="N207" s="30"/>
      <c r="O207" s="30"/>
      <c r="P207" s="30"/>
      <c r="Q207" s="30"/>
    </row>
    <row r="208" spans="2:17" x14ac:dyDescent="0.2">
      <c r="B208" s="29"/>
      <c r="C208" s="29"/>
      <c r="D208" s="67"/>
      <c r="E208" s="30"/>
      <c r="F208" s="30"/>
      <c r="G208" s="30"/>
      <c r="H208" s="30"/>
      <c r="I208" s="30"/>
      <c r="J208" s="30"/>
      <c r="K208" s="30"/>
      <c r="L208" s="30"/>
      <c r="M208" s="30"/>
      <c r="N208" s="30"/>
      <c r="O208" s="30"/>
      <c r="P208" s="30"/>
      <c r="Q208" s="30"/>
    </row>
    <row r="209" spans="2:17" x14ac:dyDescent="0.2">
      <c r="B209" s="29"/>
      <c r="C209" s="29"/>
      <c r="D209" s="67"/>
      <c r="E209" s="30"/>
      <c r="F209" s="30"/>
      <c r="G209" s="30"/>
      <c r="H209" s="30"/>
      <c r="I209" s="30"/>
      <c r="J209" s="30"/>
      <c r="K209" s="30"/>
      <c r="L209" s="30"/>
      <c r="M209" s="30"/>
      <c r="N209" s="30"/>
      <c r="O209" s="30"/>
      <c r="P209" s="30"/>
      <c r="Q209" s="30"/>
    </row>
    <row r="210" spans="2:17" x14ac:dyDescent="0.2">
      <c r="B210" s="29"/>
      <c r="C210" s="29"/>
      <c r="D210" s="67"/>
      <c r="E210" s="30"/>
      <c r="F210" s="30"/>
      <c r="G210" s="30"/>
      <c r="H210" s="30"/>
      <c r="I210" s="30"/>
      <c r="J210" s="30"/>
      <c r="K210" s="30"/>
      <c r="L210" s="30"/>
      <c r="M210" s="30"/>
      <c r="N210" s="30"/>
      <c r="O210" s="30"/>
      <c r="P210" s="30"/>
      <c r="Q210" s="30"/>
    </row>
    <row r="211" spans="2:17" x14ac:dyDescent="0.2">
      <c r="B211" s="29"/>
      <c r="C211" s="29"/>
      <c r="D211" s="67"/>
      <c r="E211" s="30"/>
      <c r="F211" s="30"/>
      <c r="G211" s="30"/>
      <c r="H211" s="30"/>
      <c r="I211" s="30"/>
      <c r="J211" s="30"/>
      <c r="K211" s="30"/>
      <c r="L211" s="30"/>
      <c r="M211" s="30"/>
      <c r="N211" s="30"/>
      <c r="O211" s="30"/>
      <c r="P211" s="30"/>
      <c r="Q211" s="30"/>
    </row>
    <row r="212" spans="2:17" x14ac:dyDescent="0.2">
      <c r="B212" s="29"/>
      <c r="C212" s="29"/>
      <c r="D212" s="67"/>
      <c r="E212" s="30"/>
      <c r="F212" s="30"/>
      <c r="G212" s="30"/>
      <c r="H212" s="30"/>
      <c r="I212" s="30"/>
      <c r="J212" s="30"/>
      <c r="K212" s="30"/>
      <c r="L212" s="30"/>
      <c r="M212" s="30"/>
      <c r="N212" s="30"/>
      <c r="O212" s="30"/>
      <c r="P212" s="30"/>
      <c r="Q212" s="30"/>
    </row>
    <row r="213" spans="2:17" x14ac:dyDescent="0.2">
      <c r="B213" s="29"/>
      <c r="C213" s="29"/>
      <c r="D213" s="67"/>
      <c r="E213" s="30"/>
      <c r="F213" s="30"/>
      <c r="G213" s="30"/>
      <c r="H213" s="30"/>
      <c r="I213" s="30"/>
      <c r="J213" s="30"/>
      <c r="K213" s="30"/>
      <c r="L213" s="30"/>
      <c r="M213" s="30"/>
      <c r="N213" s="30"/>
      <c r="O213" s="30"/>
      <c r="P213" s="30"/>
      <c r="Q213" s="30"/>
    </row>
    <row r="214" spans="2:17" x14ac:dyDescent="0.2">
      <c r="B214" s="29"/>
      <c r="C214" s="29"/>
      <c r="D214" s="67"/>
      <c r="E214" s="30"/>
      <c r="F214" s="30"/>
      <c r="G214" s="30"/>
      <c r="H214" s="30"/>
      <c r="I214" s="30"/>
      <c r="J214" s="30"/>
      <c r="K214" s="30"/>
      <c r="L214" s="30"/>
      <c r="M214" s="30"/>
      <c r="N214" s="30"/>
      <c r="O214" s="30"/>
      <c r="P214" s="30"/>
      <c r="Q214" s="30"/>
    </row>
    <row r="215" spans="2:17" x14ac:dyDescent="0.2">
      <c r="B215" s="29"/>
      <c r="C215" s="29"/>
      <c r="D215" s="67"/>
      <c r="E215" s="30"/>
      <c r="F215" s="30"/>
      <c r="G215" s="30"/>
      <c r="H215" s="30"/>
      <c r="I215" s="30"/>
      <c r="J215" s="30"/>
      <c r="K215" s="30"/>
      <c r="L215" s="30"/>
      <c r="M215" s="30"/>
      <c r="N215" s="30"/>
      <c r="O215" s="30"/>
      <c r="P215" s="30"/>
      <c r="Q215" s="30"/>
    </row>
    <row r="216" spans="2:17" x14ac:dyDescent="0.2">
      <c r="B216" s="29"/>
      <c r="C216" s="29"/>
      <c r="D216" s="67"/>
      <c r="E216" s="30"/>
      <c r="F216" s="30"/>
      <c r="G216" s="30"/>
      <c r="H216" s="30"/>
      <c r="I216" s="30"/>
      <c r="J216" s="30"/>
      <c r="K216" s="30"/>
      <c r="L216" s="30"/>
      <c r="M216" s="30"/>
      <c r="N216" s="30"/>
      <c r="O216" s="30"/>
      <c r="P216" s="30"/>
      <c r="Q216" s="30"/>
    </row>
    <row r="217" spans="2:17" x14ac:dyDescent="0.2">
      <c r="B217" s="29"/>
      <c r="C217" s="29"/>
      <c r="D217" s="67"/>
      <c r="E217" s="30"/>
      <c r="F217" s="30"/>
      <c r="G217" s="30"/>
      <c r="H217" s="30"/>
      <c r="I217" s="30"/>
      <c r="J217" s="30"/>
      <c r="K217" s="30"/>
      <c r="L217" s="30"/>
      <c r="M217" s="30"/>
      <c r="N217" s="30"/>
      <c r="O217" s="30"/>
      <c r="P217" s="30"/>
      <c r="Q217" s="30"/>
    </row>
    <row r="218" spans="2:17" x14ac:dyDescent="0.2">
      <c r="B218" s="29"/>
      <c r="C218" s="29"/>
      <c r="D218" s="67"/>
      <c r="E218" s="30"/>
      <c r="F218" s="30"/>
      <c r="G218" s="30"/>
      <c r="H218" s="30"/>
      <c r="I218" s="30"/>
      <c r="J218" s="30"/>
      <c r="K218" s="30"/>
      <c r="L218" s="30"/>
      <c r="M218" s="30"/>
      <c r="N218" s="30"/>
      <c r="O218" s="30"/>
      <c r="P218" s="30"/>
      <c r="Q218" s="30"/>
    </row>
    <row r="219" spans="2:17" x14ac:dyDescent="0.2">
      <c r="B219" s="29"/>
      <c r="C219" s="29"/>
      <c r="D219" s="67"/>
      <c r="E219" s="30"/>
      <c r="F219" s="30"/>
      <c r="G219" s="30"/>
      <c r="H219" s="30"/>
      <c r="I219" s="30"/>
      <c r="J219" s="30"/>
      <c r="K219" s="30"/>
      <c r="L219" s="30"/>
      <c r="M219" s="30"/>
      <c r="N219" s="30"/>
      <c r="O219" s="30"/>
      <c r="P219" s="30"/>
      <c r="Q219" s="30"/>
    </row>
    <row r="220" spans="2:17" x14ac:dyDescent="0.2">
      <c r="B220" s="29"/>
      <c r="C220" s="29"/>
      <c r="D220" s="67"/>
      <c r="E220" s="30"/>
      <c r="F220" s="30"/>
      <c r="G220" s="30"/>
      <c r="H220" s="30"/>
      <c r="I220" s="30"/>
      <c r="J220" s="30"/>
      <c r="K220" s="30"/>
      <c r="L220" s="30"/>
      <c r="M220" s="30"/>
      <c r="N220" s="30"/>
      <c r="O220" s="30"/>
      <c r="P220" s="30"/>
      <c r="Q220" s="30"/>
    </row>
    <row r="221" spans="2:17" x14ac:dyDescent="0.2">
      <c r="B221" s="29"/>
      <c r="C221" s="29"/>
      <c r="D221" s="67"/>
      <c r="E221" s="30"/>
      <c r="F221" s="30"/>
      <c r="G221" s="30"/>
      <c r="H221" s="30"/>
      <c r="I221" s="30"/>
      <c r="J221" s="30"/>
      <c r="K221" s="30"/>
      <c r="L221" s="30"/>
      <c r="M221" s="30"/>
      <c r="N221" s="30"/>
      <c r="O221" s="30"/>
      <c r="P221" s="30"/>
      <c r="Q221" s="30"/>
    </row>
    <row r="222" spans="2:17" x14ac:dyDescent="0.2">
      <c r="B222" s="29"/>
      <c r="C222" s="29"/>
      <c r="D222" s="67"/>
      <c r="E222" s="30"/>
      <c r="F222" s="30"/>
      <c r="G222" s="30"/>
      <c r="H222" s="30"/>
      <c r="I222" s="30"/>
      <c r="J222" s="30"/>
      <c r="K222" s="30"/>
      <c r="L222" s="30"/>
      <c r="M222" s="30"/>
      <c r="N222" s="30"/>
      <c r="O222" s="30"/>
      <c r="P222" s="30"/>
      <c r="Q222" s="30"/>
    </row>
    <row r="223" spans="2:17" x14ac:dyDescent="0.2">
      <c r="B223" s="29"/>
      <c r="C223" s="29"/>
      <c r="D223" s="67"/>
      <c r="E223" s="30"/>
      <c r="F223" s="30"/>
      <c r="G223" s="30"/>
      <c r="H223" s="30"/>
      <c r="I223" s="30"/>
      <c r="J223" s="30"/>
      <c r="K223" s="30"/>
      <c r="L223" s="30"/>
      <c r="M223" s="30"/>
      <c r="N223" s="30"/>
      <c r="O223" s="30"/>
      <c r="P223" s="30"/>
      <c r="Q223" s="30"/>
    </row>
    <row r="224" spans="2:17" x14ac:dyDescent="0.2">
      <c r="B224" s="29"/>
      <c r="C224" s="29"/>
      <c r="D224" s="67"/>
      <c r="E224" s="30"/>
      <c r="F224" s="30"/>
      <c r="G224" s="30"/>
      <c r="H224" s="30"/>
      <c r="I224" s="30"/>
      <c r="J224" s="30"/>
      <c r="K224" s="30"/>
      <c r="L224" s="30"/>
      <c r="M224" s="30"/>
      <c r="N224" s="30"/>
      <c r="O224" s="30"/>
      <c r="P224" s="30"/>
      <c r="Q224" s="30"/>
    </row>
    <row r="225" spans="2:17" x14ac:dyDescent="0.2">
      <c r="B225" s="29"/>
      <c r="C225" s="29"/>
      <c r="D225" s="67"/>
      <c r="E225" s="30"/>
      <c r="F225" s="30"/>
      <c r="G225" s="30"/>
      <c r="H225" s="30"/>
      <c r="I225" s="30"/>
      <c r="J225" s="30"/>
      <c r="K225" s="30"/>
      <c r="L225" s="30"/>
      <c r="M225" s="30"/>
      <c r="N225" s="30"/>
      <c r="O225" s="30"/>
      <c r="P225" s="30"/>
      <c r="Q225" s="30"/>
    </row>
    <row r="226" spans="2:17" x14ac:dyDescent="0.2">
      <c r="B226" s="29"/>
      <c r="C226" s="29"/>
      <c r="D226" s="67"/>
      <c r="E226" s="30"/>
      <c r="F226" s="30"/>
      <c r="G226" s="30"/>
      <c r="H226" s="30"/>
      <c r="I226" s="30"/>
      <c r="J226" s="30"/>
      <c r="K226" s="30"/>
      <c r="L226" s="30"/>
      <c r="M226" s="30"/>
      <c r="N226" s="30"/>
      <c r="O226" s="30"/>
      <c r="P226" s="30"/>
      <c r="Q226" s="30"/>
    </row>
    <row r="227" spans="2:17" x14ac:dyDescent="0.2">
      <c r="B227" s="29"/>
      <c r="C227" s="29"/>
      <c r="D227" s="67"/>
      <c r="E227" s="30"/>
      <c r="F227" s="30"/>
      <c r="G227" s="30"/>
      <c r="H227" s="30"/>
      <c r="I227" s="30"/>
      <c r="J227" s="30"/>
      <c r="K227" s="30"/>
      <c r="L227" s="30"/>
      <c r="M227" s="30"/>
      <c r="N227" s="30"/>
      <c r="O227" s="30"/>
      <c r="P227" s="30"/>
      <c r="Q227" s="30"/>
    </row>
    <row r="228" spans="2:17" x14ac:dyDescent="0.2">
      <c r="B228" s="29"/>
      <c r="C228" s="29"/>
      <c r="D228" s="67"/>
      <c r="E228" s="30"/>
      <c r="F228" s="30"/>
      <c r="G228" s="30"/>
      <c r="H228" s="30"/>
      <c r="I228" s="30"/>
      <c r="J228" s="30"/>
      <c r="K228" s="30"/>
      <c r="L228" s="30"/>
      <c r="M228" s="30"/>
      <c r="N228" s="30"/>
      <c r="O228" s="30"/>
      <c r="P228" s="30"/>
      <c r="Q228" s="30"/>
    </row>
    <row r="229" spans="2:17" x14ac:dyDescent="0.2">
      <c r="B229" s="29"/>
      <c r="C229" s="29"/>
      <c r="D229" s="67"/>
      <c r="E229" s="30"/>
      <c r="F229" s="30"/>
      <c r="G229" s="30"/>
      <c r="H229" s="30"/>
      <c r="I229" s="30"/>
      <c r="J229" s="30"/>
      <c r="K229" s="30"/>
      <c r="L229" s="30"/>
      <c r="M229" s="30"/>
      <c r="N229" s="30"/>
      <c r="O229" s="30"/>
      <c r="P229" s="30"/>
      <c r="Q229" s="30"/>
    </row>
    <row r="230" spans="2:17" x14ac:dyDescent="0.2">
      <c r="B230" s="29"/>
      <c r="C230" s="29"/>
      <c r="D230" s="67"/>
      <c r="E230" s="30"/>
      <c r="F230" s="30"/>
      <c r="G230" s="30"/>
      <c r="H230" s="30"/>
      <c r="I230" s="30"/>
      <c r="J230" s="30"/>
      <c r="K230" s="30"/>
      <c r="L230" s="30"/>
      <c r="M230" s="30"/>
      <c r="N230" s="30"/>
      <c r="O230" s="30"/>
      <c r="P230" s="30"/>
      <c r="Q230" s="30"/>
    </row>
    <row r="231" spans="2:17" x14ac:dyDescent="0.2">
      <c r="B231" s="29"/>
      <c r="C231" s="29"/>
      <c r="D231" s="67"/>
      <c r="E231" s="30"/>
      <c r="F231" s="30"/>
      <c r="G231" s="30"/>
      <c r="H231" s="30"/>
      <c r="I231" s="30"/>
      <c r="J231" s="30"/>
      <c r="K231" s="30"/>
      <c r="L231" s="30"/>
      <c r="M231" s="30"/>
      <c r="N231" s="30"/>
      <c r="O231" s="30"/>
      <c r="P231" s="30"/>
      <c r="Q231" s="30"/>
    </row>
    <row r="232" spans="2:17" x14ac:dyDescent="0.2">
      <c r="B232" s="29"/>
      <c r="C232" s="29"/>
      <c r="D232" s="67"/>
      <c r="E232" s="30"/>
      <c r="F232" s="30"/>
      <c r="G232" s="30"/>
      <c r="H232" s="30"/>
      <c r="I232" s="30"/>
      <c r="J232" s="30"/>
      <c r="K232" s="30"/>
      <c r="L232" s="30"/>
      <c r="M232" s="30"/>
      <c r="N232" s="30"/>
      <c r="O232" s="30"/>
      <c r="P232" s="30"/>
      <c r="Q232" s="30"/>
    </row>
    <row r="233" spans="2:17" x14ac:dyDescent="0.2">
      <c r="B233" s="29"/>
      <c r="C233" s="29"/>
      <c r="D233" s="67"/>
      <c r="E233" s="30"/>
      <c r="F233" s="30"/>
      <c r="G233" s="30"/>
      <c r="H233" s="30"/>
      <c r="I233" s="30"/>
      <c r="J233" s="30"/>
      <c r="K233" s="30"/>
      <c r="L233" s="30"/>
      <c r="M233" s="30"/>
      <c r="N233" s="30"/>
      <c r="O233" s="30"/>
      <c r="P233" s="30"/>
      <c r="Q233" s="30"/>
    </row>
    <row r="234" spans="2:17" x14ac:dyDescent="0.2">
      <c r="B234" s="29"/>
      <c r="C234" s="29"/>
      <c r="D234" s="67"/>
      <c r="E234" s="30"/>
      <c r="F234" s="30"/>
      <c r="G234" s="30"/>
      <c r="H234" s="30"/>
      <c r="I234" s="30"/>
      <c r="J234" s="30"/>
      <c r="K234" s="30"/>
      <c r="L234" s="30"/>
      <c r="M234" s="30"/>
      <c r="N234" s="30"/>
      <c r="O234" s="30"/>
      <c r="P234" s="30"/>
      <c r="Q234" s="30"/>
    </row>
    <row r="235" spans="2:17" x14ac:dyDescent="0.2">
      <c r="B235" s="29"/>
      <c r="C235" s="29"/>
      <c r="D235" s="67"/>
      <c r="E235" s="30"/>
      <c r="F235" s="30"/>
      <c r="G235" s="30"/>
      <c r="H235" s="30"/>
      <c r="I235" s="30"/>
      <c r="J235" s="30"/>
      <c r="K235" s="30"/>
      <c r="L235" s="30"/>
      <c r="M235" s="30"/>
      <c r="N235" s="30"/>
      <c r="O235" s="30"/>
      <c r="P235" s="30"/>
      <c r="Q235" s="30"/>
    </row>
    <row r="236" spans="2:17" x14ac:dyDescent="0.2">
      <c r="B236" s="29"/>
      <c r="C236" s="29"/>
      <c r="D236" s="67"/>
      <c r="E236" s="30"/>
      <c r="F236" s="30"/>
      <c r="G236" s="30"/>
      <c r="H236" s="30"/>
      <c r="I236" s="30"/>
      <c r="J236" s="30"/>
      <c r="K236" s="30"/>
      <c r="L236" s="30"/>
      <c r="M236" s="30"/>
      <c r="N236" s="30"/>
      <c r="O236" s="30"/>
      <c r="P236" s="30"/>
      <c r="Q236" s="30"/>
    </row>
    <row r="237" spans="2:17" x14ac:dyDescent="0.2">
      <c r="B237" s="29"/>
      <c r="C237" s="29"/>
      <c r="D237" s="67"/>
      <c r="E237" s="30"/>
      <c r="F237" s="30"/>
      <c r="G237" s="30"/>
      <c r="H237" s="30"/>
      <c r="I237" s="30"/>
      <c r="J237" s="30"/>
      <c r="K237" s="30"/>
      <c r="L237" s="30"/>
      <c r="M237" s="30"/>
      <c r="N237" s="30"/>
      <c r="O237" s="30"/>
      <c r="P237" s="30"/>
      <c r="Q237" s="30"/>
    </row>
    <row r="238" spans="2:17" x14ac:dyDescent="0.2">
      <c r="B238" s="29"/>
      <c r="C238" s="29"/>
      <c r="D238" s="67"/>
      <c r="E238" s="30"/>
      <c r="F238" s="30"/>
      <c r="G238" s="30"/>
      <c r="H238" s="30"/>
      <c r="I238" s="30"/>
      <c r="J238" s="30"/>
      <c r="K238" s="30"/>
      <c r="L238" s="30"/>
      <c r="M238" s="30"/>
      <c r="N238" s="30"/>
      <c r="O238" s="30"/>
      <c r="P238" s="30"/>
      <c r="Q238" s="30"/>
    </row>
    <row r="239" spans="2:17" x14ac:dyDescent="0.2">
      <c r="B239" s="29"/>
      <c r="C239" s="29"/>
      <c r="D239" s="67"/>
      <c r="E239" s="30"/>
      <c r="F239" s="30"/>
      <c r="G239" s="30"/>
      <c r="H239" s="30"/>
      <c r="I239" s="30"/>
      <c r="J239" s="30"/>
      <c r="K239" s="30"/>
      <c r="L239" s="30"/>
      <c r="M239" s="30"/>
      <c r="N239" s="30"/>
      <c r="O239" s="30"/>
      <c r="P239" s="30"/>
      <c r="Q239" s="30"/>
    </row>
    <row r="240" spans="2:17" x14ac:dyDescent="0.2">
      <c r="B240" s="29"/>
      <c r="C240" s="29"/>
      <c r="D240" s="67"/>
      <c r="E240" s="30"/>
      <c r="F240" s="30"/>
      <c r="G240" s="30"/>
      <c r="H240" s="30"/>
      <c r="I240" s="30"/>
      <c r="J240" s="30"/>
      <c r="K240" s="30"/>
      <c r="L240" s="30"/>
      <c r="M240" s="30"/>
      <c r="N240" s="30"/>
      <c r="O240" s="30"/>
      <c r="P240" s="30"/>
      <c r="Q240" s="30"/>
    </row>
    <row r="241" spans="2:17" x14ac:dyDescent="0.2">
      <c r="B241" s="29"/>
      <c r="C241" s="29"/>
      <c r="D241" s="67"/>
      <c r="E241" s="30"/>
      <c r="F241" s="30"/>
      <c r="G241" s="30"/>
      <c r="H241" s="30"/>
      <c r="I241" s="30"/>
      <c r="J241" s="30"/>
      <c r="K241" s="30"/>
      <c r="L241" s="30"/>
      <c r="M241" s="30"/>
      <c r="N241" s="30"/>
      <c r="O241" s="30"/>
      <c r="P241" s="30"/>
      <c r="Q241" s="30"/>
    </row>
    <row r="242" spans="2:17" x14ac:dyDescent="0.2">
      <c r="B242" s="29"/>
      <c r="C242" s="29"/>
      <c r="D242" s="67"/>
      <c r="E242" s="30"/>
      <c r="F242" s="30"/>
      <c r="G242" s="30"/>
      <c r="H242" s="30"/>
      <c r="I242" s="30"/>
      <c r="J242" s="30"/>
      <c r="K242" s="30"/>
      <c r="L242" s="30"/>
      <c r="M242" s="30"/>
      <c r="N242" s="30"/>
      <c r="O242" s="30"/>
      <c r="P242" s="30"/>
      <c r="Q242" s="30"/>
    </row>
    <row r="243" spans="2:17" x14ac:dyDescent="0.2">
      <c r="B243" s="29"/>
      <c r="C243" s="29"/>
      <c r="D243" s="67"/>
      <c r="E243" s="30"/>
      <c r="F243" s="30"/>
      <c r="G243" s="30"/>
      <c r="H243" s="30"/>
      <c r="I243" s="30"/>
      <c r="J243" s="30"/>
      <c r="K243" s="30"/>
      <c r="L243" s="30"/>
      <c r="M243" s="30"/>
      <c r="N243" s="30"/>
      <c r="O243" s="30"/>
      <c r="P243" s="30"/>
      <c r="Q243" s="30"/>
    </row>
    <row r="244" spans="2:17" x14ac:dyDescent="0.2">
      <c r="E244" s="30"/>
      <c r="F244" s="30"/>
      <c r="G244" s="30"/>
      <c r="H244" s="30"/>
      <c r="I244" s="30"/>
      <c r="J244" s="30"/>
      <c r="K244" s="30"/>
      <c r="L244" s="30"/>
      <c r="M244" s="30"/>
      <c r="N244" s="30"/>
      <c r="O244" s="30"/>
      <c r="P244" s="30"/>
      <c r="Q244" s="30"/>
    </row>
    <row r="245" spans="2:17" x14ac:dyDescent="0.2">
      <c r="E245" s="30"/>
      <c r="F245" s="30"/>
      <c r="G245" s="30"/>
      <c r="H245" s="30"/>
      <c r="I245" s="30"/>
      <c r="J245" s="30"/>
      <c r="K245" s="30"/>
      <c r="L245" s="30"/>
      <c r="M245" s="30"/>
      <c r="N245" s="30"/>
      <c r="O245" s="30"/>
      <c r="P245" s="30"/>
      <c r="Q245" s="30"/>
    </row>
    <row r="246" spans="2:17" x14ac:dyDescent="0.2">
      <c r="E246" s="30"/>
      <c r="F246" s="30"/>
      <c r="G246" s="30"/>
      <c r="H246" s="30"/>
      <c r="I246" s="30"/>
      <c r="J246" s="30"/>
      <c r="K246" s="30"/>
      <c r="L246" s="30"/>
      <c r="M246" s="30"/>
      <c r="N246" s="30"/>
      <c r="O246" s="30"/>
      <c r="P246" s="30"/>
      <c r="Q246" s="30"/>
    </row>
    <row r="247" spans="2:17" x14ac:dyDescent="0.2">
      <c r="E247" s="30"/>
      <c r="F247" s="30"/>
      <c r="G247" s="30"/>
      <c r="H247" s="30"/>
      <c r="I247" s="30"/>
      <c r="J247" s="30"/>
      <c r="K247" s="30"/>
      <c r="L247" s="30"/>
      <c r="M247" s="30"/>
      <c r="N247" s="30"/>
      <c r="O247" s="30"/>
      <c r="P247" s="30"/>
      <c r="Q247" s="30"/>
    </row>
    <row r="248" spans="2:17" x14ac:dyDescent="0.2">
      <c r="E248" s="30"/>
      <c r="F248" s="30"/>
      <c r="G248" s="30"/>
      <c r="H248" s="30"/>
      <c r="I248" s="30"/>
      <c r="J248" s="30"/>
      <c r="K248" s="30"/>
      <c r="L248" s="30"/>
      <c r="M248" s="30"/>
      <c r="N248" s="30"/>
      <c r="O248" s="30"/>
      <c r="P248" s="30"/>
      <c r="Q248" s="30"/>
    </row>
    <row r="249" spans="2:17" x14ac:dyDescent="0.2">
      <c r="E249" s="30"/>
      <c r="F249" s="30"/>
      <c r="G249" s="30"/>
      <c r="H249" s="30"/>
      <c r="I249" s="30"/>
      <c r="J249" s="30"/>
      <c r="K249" s="30"/>
      <c r="L249" s="30"/>
      <c r="M249" s="30"/>
      <c r="N249" s="30"/>
      <c r="O249" s="30"/>
      <c r="P249" s="30"/>
      <c r="Q249" s="30"/>
    </row>
    <row r="250" spans="2:17" x14ac:dyDescent="0.2">
      <c r="E250" s="30"/>
      <c r="F250" s="30"/>
      <c r="G250" s="30"/>
      <c r="H250" s="30"/>
      <c r="I250" s="30"/>
      <c r="J250" s="30"/>
      <c r="K250" s="30"/>
      <c r="L250" s="30"/>
      <c r="M250" s="30"/>
      <c r="N250" s="30"/>
      <c r="O250" s="30"/>
      <c r="P250" s="30"/>
      <c r="Q250" s="30"/>
    </row>
    <row r="251" spans="2:17" x14ac:dyDescent="0.2">
      <c r="E251" s="30"/>
      <c r="F251" s="30"/>
      <c r="G251" s="30"/>
      <c r="H251" s="30"/>
      <c r="I251" s="30"/>
      <c r="J251" s="30"/>
      <c r="K251" s="30"/>
      <c r="L251" s="30"/>
      <c r="M251" s="30"/>
      <c r="N251" s="30"/>
      <c r="O251" s="30"/>
      <c r="P251" s="30"/>
      <c r="Q251" s="30"/>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8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Лист9">
    <tabColor indexed="48"/>
    <outlinePr applyStyles="1" summaryBelow="0"/>
    <pageSetUpPr fitToPage="1"/>
  </sheetPr>
  <dimension ref="A2:S238"/>
  <sheetViews>
    <sheetView workbookViewId="0">
      <selection activeCell="B19" sqref="B19"/>
    </sheetView>
  </sheetViews>
  <sheetFormatPr defaultColWidth="9.140625" defaultRowHeight="12.75" outlineLevelRow="2" x14ac:dyDescent="0.2"/>
  <cols>
    <col min="1" max="1" width="66" style="26" bestFit="1" customWidth="1"/>
    <col min="2" max="2" width="17.42578125" style="27" customWidth="1"/>
    <col min="3" max="3" width="18.140625" style="27" customWidth="1"/>
    <col min="4" max="4" width="11.42578125" style="76" bestFit="1" customWidth="1"/>
    <col min="5" max="5" width="17.140625" style="27" customWidth="1"/>
    <col min="6" max="6" width="17.5703125" style="27" customWidth="1"/>
    <col min="7" max="7" width="11.42578125" style="76" bestFit="1" customWidth="1"/>
    <col min="8" max="8" width="16.140625" style="27" bestFit="1" customWidth="1"/>
    <col min="9" max="9" width="9.140625" style="26" customWidth="1"/>
    <col min="10" max="16384" width="9.140625" style="26"/>
  </cols>
  <sheetData>
    <row r="2" spans="1:19" ht="18.75" x14ac:dyDescent="0.3">
      <c r="A2" s="5" t="str">
        <f>DEBT_BY_RATE_TYPE</f>
        <v>Debt structure by rate type at the end of the previous year and reporting date</v>
      </c>
      <c r="B2" s="3"/>
      <c r="C2" s="3"/>
      <c r="D2" s="3"/>
      <c r="E2" s="3"/>
      <c r="F2" s="3"/>
      <c r="G2" s="3"/>
      <c r="H2" s="3"/>
      <c r="I2" s="30"/>
      <c r="J2" s="30"/>
      <c r="K2" s="30"/>
      <c r="L2" s="30"/>
      <c r="M2" s="30"/>
      <c r="N2" s="30"/>
      <c r="O2" s="30"/>
      <c r="P2" s="30"/>
      <c r="Q2" s="30"/>
      <c r="R2" s="30"/>
      <c r="S2" s="30"/>
    </row>
    <row r="3" spans="1:19" x14ac:dyDescent="0.2">
      <c r="A3" s="28"/>
    </row>
    <row r="4" spans="1:19" s="31" customFormat="1" x14ac:dyDescent="0.2">
      <c r="B4" s="32"/>
      <c r="C4" s="32"/>
      <c r="D4" s="71"/>
      <c r="E4" s="32"/>
      <c r="F4" s="32"/>
      <c r="G4" s="71"/>
      <c r="H4" s="31" t="str">
        <f>VALVAL</f>
        <v>bn units</v>
      </c>
    </row>
    <row r="5" spans="1:19" s="57" customFormat="1" x14ac:dyDescent="0.2">
      <c r="A5" s="82"/>
      <c r="B5" s="271">
        <v>45657</v>
      </c>
      <c r="C5" s="272"/>
      <c r="D5" s="273"/>
      <c r="E5" s="271">
        <v>45808</v>
      </c>
      <c r="F5" s="272"/>
      <c r="G5" s="273"/>
      <c r="H5" s="83"/>
    </row>
    <row r="6" spans="1:19" s="84" customFormat="1" x14ac:dyDescent="0.2">
      <c r="A6" s="16"/>
      <c r="B6" s="72" t="str">
        <f>USD</f>
        <v>USD</v>
      </c>
      <c r="C6" s="72" t="str">
        <f>UAH</f>
        <v>UAH</v>
      </c>
      <c r="D6" s="73" t="s">
        <v>0</v>
      </c>
      <c r="E6" s="72" t="str">
        <f>USD</f>
        <v>USD</v>
      </c>
      <c r="F6" s="72" t="str">
        <f>UAH</f>
        <v>UAH</v>
      </c>
      <c r="G6" s="73" t="s">
        <v>0</v>
      </c>
      <c r="H6" s="72" t="str">
        <f>CHANGE_OF_STRUCTURE</f>
        <v>Change of structure</v>
      </c>
    </row>
    <row r="7" spans="1:19" s="134" customFormat="1" ht="15.75" x14ac:dyDescent="0.2">
      <c r="A7" s="146" t="str">
        <f>DEBT_TOTAL</f>
        <v>The total amount of state and state-guaranteed debt</v>
      </c>
      <c r="B7" s="132">
        <f t="shared" ref="B7:H7" si="0">SUM(B8:B15)</f>
        <v>162.60645948398999</v>
      </c>
      <c r="C7" s="132">
        <f t="shared" si="0"/>
        <v>6835.8129502455895</v>
      </c>
      <c r="D7" s="133">
        <f t="shared" si="0"/>
        <v>0.97920699999999983</v>
      </c>
      <c r="E7" s="132">
        <f t="shared" si="0"/>
        <v>177.46929850185001</v>
      </c>
      <c r="F7" s="132">
        <f t="shared" si="0"/>
        <v>7370.0337628449197</v>
      </c>
      <c r="G7" s="133">
        <f t="shared" si="0"/>
        <v>0.98068299999999997</v>
      </c>
      <c r="H7" s="132">
        <f t="shared" si="0"/>
        <v>1.4779999999999997E-3</v>
      </c>
    </row>
    <row r="8" spans="1:19" s="42" customFormat="1" outlineLevel="1" x14ac:dyDescent="0.2">
      <c r="A8" s="164" t="s">
        <v>178</v>
      </c>
      <c r="B8" s="170">
        <v>6.3168314976</v>
      </c>
      <c r="C8" s="170">
        <v>265.55327932928998</v>
      </c>
      <c r="D8" s="231">
        <v>3.8039999999999997E-2</v>
      </c>
      <c r="E8" s="170">
        <v>6.5922495735700002</v>
      </c>
      <c r="F8" s="170">
        <v>273.76623641662002</v>
      </c>
      <c r="G8" s="231">
        <v>3.6428000000000002E-2</v>
      </c>
      <c r="H8" s="170">
        <v>-1.611E-3</v>
      </c>
    </row>
    <row r="9" spans="1:19" s="42" customFormat="1" outlineLevel="1" x14ac:dyDescent="0.2">
      <c r="A9" s="164" t="s">
        <v>179</v>
      </c>
      <c r="B9" s="170">
        <v>108.59042625645</v>
      </c>
      <c r="C9" s="170">
        <v>4565.03292939108</v>
      </c>
      <c r="D9" s="231">
        <v>0.65392399999999995</v>
      </c>
      <c r="E9" s="170">
        <v>122.94940746426001</v>
      </c>
      <c r="F9" s="170">
        <v>5105.9044678903401</v>
      </c>
      <c r="G9" s="231">
        <v>0.67940999999999996</v>
      </c>
      <c r="H9" s="170">
        <v>2.5486000000000002E-2</v>
      </c>
    </row>
    <row r="10" spans="1:19" s="42" customFormat="1" outlineLevel="1" x14ac:dyDescent="0.2">
      <c r="A10" s="164" t="s">
        <v>180</v>
      </c>
      <c r="B10" s="170">
        <v>18.916013072719998</v>
      </c>
      <c r="C10" s="170">
        <v>795.21027356530999</v>
      </c>
      <c r="D10" s="231">
        <v>0.113911</v>
      </c>
      <c r="E10" s="170">
        <v>18.963749419149998</v>
      </c>
      <c r="F10" s="170">
        <v>787.53606775318997</v>
      </c>
      <c r="G10" s="231">
        <v>0.104792</v>
      </c>
      <c r="H10" s="170">
        <v>-9.1190000000000004E-3</v>
      </c>
    </row>
    <row r="11" spans="1:19" s="42" customFormat="1" outlineLevel="1" x14ac:dyDescent="0.2">
      <c r="A11" s="164" t="s">
        <v>181</v>
      </c>
      <c r="B11" s="170">
        <v>6.92263601288</v>
      </c>
      <c r="C11" s="170">
        <v>291.02069534536002</v>
      </c>
      <c r="D11" s="231">
        <v>4.1688000000000003E-2</v>
      </c>
      <c r="E11" s="170">
        <v>6.9969261989899998</v>
      </c>
      <c r="F11" s="170">
        <v>290.57184965370999</v>
      </c>
      <c r="G11" s="231">
        <v>3.8664999999999998E-2</v>
      </c>
      <c r="H11" s="170">
        <v>-3.0230000000000001E-3</v>
      </c>
    </row>
    <row r="12" spans="1:19" s="42" customFormat="1" outlineLevel="1" x14ac:dyDescent="0.2">
      <c r="A12" s="164" t="s">
        <v>182</v>
      </c>
      <c r="B12" s="170">
        <v>21.02874116161</v>
      </c>
      <c r="C12" s="170">
        <v>884.02724969296003</v>
      </c>
      <c r="D12" s="231">
        <v>0.126634</v>
      </c>
      <c r="E12" s="170">
        <v>20.88957839995</v>
      </c>
      <c r="F12" s="170">
        <v>867.51285658238999</v>
      </c>
      <c r="G12" s="231">
        <v>0.11543399999999999</v>
      </c>
      <c r="H12" s="170">
        <v>-1.1199000000000001E-2</v>
      </c>
    </row>
    <row r="13" spans="1:19" s="42" customFormat="1" outlineLevel="1" x14ac:dyDescent="0.2">
      <c r="A13" s="164" t="s">
        <v>183</v>
      </c>
      <c r="B13" s="170">
        <v>0.16700042806000001</v>
      </c>
      <c r="C13" s="170">
        <v>7.0205309950499997</v>
      </c>
      <c r="D13" s="231">
        <v>1.0059999999999999E-3</v>
      </c>
      <c r="E13" s="170">
        <v>0.19014349349000001</v>
      </c>
      <c r="F13" s="170">
        <v>7.8963740692000002</v>
      </c>
      <c r="G13" s="231">
        <v>1.0510000000000001E-3</v>
      </c>
      <c r="H13" s="251">
        <v>4.5000000000000003E-5</v>
      </c>
    </row>
    <row r="14" spans="1:19" outlineLevel="1" x14ac:dyDescent="0.2">
      <c r="A14" s="242" t="s">
        <v>184</v>
      </c>
      <c r="B14" s="180">
        <v>0.21848330896000001</v>
      </c>
      <c r="C14" s="180">
        <v>9.1848198253500009</v>
      </c>
      <c r="D14" s="199">
        <v>1.3159999999999999E-3</v>
      </c>
      <c r="E14" s="180">
        <v>0.23723149188000001</v>
      </c>
      <c r="F14" s="180">
        <v>9.8518680105299996</v>
      </c>
      <c r="G14" s="199">
        <v>1.3110000000000001E-3</v>
      </c>
      <c r="H14" s="252">
        <v>-5.0000000000000004E-6</v>
      </c>
      <c r="I14" s="30"/>
      <c r="J14" s="30"/>
      <c r="K14" s="30"/>
      <c r="L14" s="30"/>
      <c r="M14" s="30"/>
      <c r="N14" s="30"/>
      <c r="O14" s="30"/>
      <c r="P14" s="30"/>
      <c r="Q14" s="30"/>
    </row>
    <row r="15" spans="1:19" outlineLevel="1" x14ac:dyDescent="0.2">
      <c r="A15" s="242" t="s">
        <v>185</v>
      </c>
      <c r="B15" s="180">
        <v>0.44632774571</v>
      </c>
      <c r="C15" s="180">
        <v>18.763172101190001</v>
      </c>
      <c r="D15" s="199">
        <v>2.6879999999999999E-3</v>
      </c>
      <c r="E15" s="180">
        <v>0.65001246055999995</v>
      </c>
      <c r="F15" s="180">
        <v>26.994042468939998</v>
      </c>
      <c r="G15" s="199">
        <v>3.5920000000000001E-3</v>
      </c>
      <c r="H15" s="252">
        <v>9.0399999999999996E-4</v>
      </c>
      <c r="I15" s="30"/>
      <c r="J15" s="30"/>
      <c r="K15" s="30"/>
      <c r="L15" s="30"/>
      <c r="M15" s="30"/>
      <c r="N15" s="30"/>
      <c r="O15" s="30"/>
      <c r="P15" s="30"/>
      <c r="Q15" s="30"/>
    </row>
    <row r="16" spans="1:19" outlineLevel="1" x14ac:dyDescent="0.2">
      <c r="A16" s="242" t="s">
        <v>186</v>
      </c>
      <c r="B16" s="180">
        <v>3.4532918243499999</v>
      </c>
      <c r="C16" s="180">
        <v>145.172935</v>
      </c>
      <c r="D16" s="199">
        <v>2.0795000000000001E-2</v>
      </c>
      <c r="E16" s="180">
        <v>3.4957423215199999</v>
      </c>
      <c r="F16" s="180">
        <v>145.172935</v>
      </c>
      <c r="G16" s="199">
        <v>1.9317000000000001E-2</v>
      </c>
      <c r="H16" s="180">
        <v>-1.4779999999999999E-3</v>
      </c>
      <c r="I16" s="30"/>
      <c r="J16" s="30"/>
      <c r="K16" s="30"/>
      <c r="L16" s="30"/>
      <c r="M16" s="30"/>
      <c r="N16" s="30"/>
      <c r="O16" s="30"/>
      <c r="P16" s="30"/>
      <c r="Q16" s="30"/>
    </row>
    <row r="17" spans="1:19" x14ac:dyDescent="0.2">
      <c r="B17" s="29"/>
      <c r="C17" s="29"/>
      <c r="D17" s="67"/>
      <c r="E17" s="29"/>
      <c r="F17" s="29"/>
      <c r="G17" s="67"/>
      <c r="H17" s="31" t="str">
        <f>VALVAL</f>
        <v>bn units</v>
      </c>
      <c r="I17" s="30"/>
      <c r="J17" s="30"/>
      <c r="K17" s="30"/>
      <c r="L17" s="30"/>
      <c r="M17" s="30"/>
      <c r="N17" s="30"/>
      <c r="O17" s="30"/>
      <c r="P17" s="30"/>
      <c r="Q17" s="30"/>
    </row>
    <row r="18" spans="1:19" x14ac:dyDescent="0.2">
      <c r="A18" s="82"/>
      <c r="B18" s="271">
        <v>45657</v>
      </c>
      <c r="C18" s="272"/>
      <c r="D18" s="273"/>
      <c r="E18" s="271">
        <v>45808</v>
      </c>
      <c r="F18" s="272"/>
      <c r="G18" s="273"/>
      <c r="H18" s="83"/>
      <c r="I18" s="57"/>
      <c r="J18" s="57"/>
      <c r="K18" s="57"/>
      <c r="L18" s="57"/>
      <c r="M18" s="57"/>
      <c r="N18" s="57"/>
      <c r="O18" s="57"/>
      <c r="P18" s="57"/>
      <c r="Q18" s="57"/>
      <c r="R18" s="57"/>
      <c r="S18" s="57"/>
    </row>
    <row r="19" spans="1:19" s="87" customFormat="1" x14ac:dyDescent="0.2">
      <c r="A19" s="85"/>
      <c r="B19" s="93" t="str">
        <f>USD</f>
        <v>USD</v>
      </c>
      <c r="C19" s="93" t="str">
        <f>UAH</f>
        <v>UAH</v>
      </c>
      <c r="D19" s="94" t="s">
        <v>0</v>
      </c>
      <c r="E19" s="93" t="str">
        <f>USD</f>
        <v>USD</v>
      </c>
      <c r="F19" s="93" t="str">
        <f>UAH</f>
        <v>UAH</v>
      </c>
      <c r="G19" s="94" t="s">
        <v>0</v>
      </c>
      <c r="H19" s="93" t="str">
        <f>CHANGE_OF_STRUCTURE</f>
        <v>Change of structure</v>
      </c>
      <c r="I19" s="86"/>
      <c r="J19" s="86"/>
      <c r="K19" s="86"/>
      <c r="L19" s="86"/>
      <c r="M19" s="86"/>
      <c r="N19" s="86"/>
      <c r="O19" s="86"/>
      <c r="P19" s="86"/>
      <c r="Q19" s="86"/>
    </row>
    <row r="20" spans="1:19" s="138" customFormat="1" ht="15" x14ac:dyDescent="0.25">
      <c r="A20" s="155" t="str">
        <f>DEBT_TOTAL</f>
        <v>The total amount of state and state-guaranteed debt</v>
      </c>
      <c r="B20" s="140">
        <f t="shared" ref="B20:H20" si="1">B$21+B$30</f>
        <v>166.05975130834</v>
      </c>
      <c r="C20" s="140">
        <f t="shared" si="1"/>
        <v>6980.98588524559</v>
      </c>
      <c r="D20" s="141">
        <f t="shared" si="1"/>
        <v>1.0000020000000001</v>
      </c>
      <c r="E20" s="140">
        <f t="shared" si="1"/>
        <v>180.96504082337003</v>
      </c>
      <c r="F20" s="140">
        <f t="shared" si="1"/>
        <v>7515.2066978449193</v>
      </c>
      <c r="G20" s="141">
        <f t="shared" si="1"/>
        <v>1.0000020000000001</v>
      </c>
      <c r="H20" s="140">
        <f t="shared" si="1"/>
        <v>9.9999999999753064E-7</v>
      </c>
      <c r="I20" s="137"/>
      <c r="J20" s="137"/>
      <c r="K20" s="137"/>
      <c r="L20" s="137"/>
      <c r="M20" s="137"/>
      <c r="N20" s="137"/>
      <c r="O20" s="137"/>
      <c r="P20" s="137"/>
      <c r="Q20" s="137"/>
    </row>
    <row r="21" spans="1:19" s="66" customFormat="1" ht="15" outlineLevel="1" x14ac:dyDescent="0.25">
      <c r="A21" s="243" t="s">
        <v>1</v>
      </c>
      <c r="B21" s="253">
        <f t="shared" ref="B21:H21" si="2">SUM(B$22:B$29)</f>
        <v>159.19681191121001</v>
      </c>
      <c r="C21" s="253">
        <f t="shared" si="2"/>
        <v>6692.4747759279799</v>
      </c>
      <c r="D21" s="254">
        <f t="shared" si="2"/>
        <v>0.958673</v>
      </c>
      <c r="E21" s="253">
        <f t="shared" si="2"/>
        <v>174.31801932958004</v>
      </c>
      <c r="F21" s="253">
        <f t="shared" si="2"/>
        <v>7239.165865741109</v>
      </c>
      <c r="G21" s="254">
        <f t="shared" si="2"/>
        <v>0.96326999999999996</v>
      </c>
      <c r="H21" s="253">
        <f t="shared" si="2"/>
        <v>4.5979999999999979E-3</v>
      </c>
      <c r="I21" s="65"/>
      <c r="J21" s="65"/>
      <c r="K21" s="65"/>
      <c r="L21" s="65"/>
      <c r="M21" s="65"/>
      <c r="N21" s="65"/>
      <c r="O21" s="65"/>
      <c r="P21" s="65"/>
      <c r="Q21" s="65"/>
    </row>
    <row r="22" spans="1:19" s="44" customFormat="1" outlineLevel="2" x14ac:dyDescent="0.2">
      <c r="A22" s="246" t="s">
        <v>178</v>
      </c>
      <c r="B22" s="165">
        <v>5.0463515835699999</v>
      </c>
      <c r="C22" s="165">
        <v>212.14357422275</v>
      </c>
      <c r="D22" s="168">
        <v>3.0388999999999999E-2</v>
      </c>
      <c r="E22" s="165">
        <v>5.3585078356200002</v>
      </c>
      <c r="F22" s="165">
        <v>222.53079265206</v>
      </c>
      <c r="G22" s="168">
        <v>2.9610999999999998E-2</v>
      </c>
      <c r="H22" s="165">
        <v>-7.7800000000000005E-4</v>
      </c>
      <c r="I22" s="43"/>
      <c r="J22" s="43"/>
      <c r="K22" s="43"/>
      <c r="L22" s="43"/>
      <c r="M22" s="43"/>
      <c r="N22" s="43"/>
      <c r="O22" s="43"/>
      <c r="P22" s="43"/>
      <c r="Q22" s="43"/>
    </row>
    <row r="23" spans="1:19" outlineLevel="2" x14ac:dyDescent="0.2">
      <c r="A23" s="255" t="s">
        <v>179</v>
      </c>
      <c r="B23" s="180">
        <v>106.29559888061</v>
      </c>
      <c r="C23" s="180">
        <v>4468.5606813369504</v>
      </c>
      <c r="D23" s="199">
        <v>0.64010500000000004</v>
      </c>
      <c r="E23" s="180">
        <v>120.58426926424001</v>
      </c>
      <c r="F23" s="180">
        <v>5007.6838261523098</v>
      </c>
      <c r="G23" s="199">
        <v>0.66634000000000004</v>
      </c>
      <c r="H23" s="180">
        <v>2.6235999999999999E-2</v>
      </c>
      <c r="I23" s="30"/>
      <c r="J23" s="30"/>
      <c r="K23" s="30"/>
      <c r="L23" s="30"/>
      <c r="M23" s="30"/>
      <c r="N23" s="30"/>
      <c r="O23" s="30"/>
      <c r="P23" s="30"/>
      <c r="Q23" s="30"/>
    </row>
    <row r="24" spans="1:19" outlineLevel="2" x14ac:dyDescent="0.2">
      <c r="A24" s="255" t="s">
        <v>180</v>
      </c>
      <c r="B24" s="180">
        <v>17.665421749109999</v>
      </c>
      <c r="C24" s="180">
        <v>742.63666491172</v>
      </c>
      <c r="D24" s="199">
        <v>0.10638</v>
      </c>
      <c r="E24" s="180">
        <v>18.14475524629</v>
      </c>
      <c r="F24" s="180">
        <v>753.52446824542994</v>
      </c>
      <c r="G24" s="199">
        <v>0.100267</v>
      </c>
      <c r="H24" s="180">
        <v>-6.1130000000000004E-3</v>
      </c>
      <c r="I24" s="30"/>
      <c r="J24" s="30"/>
      <c r="K24" s="30"/>
      <c r="L24" s="30"/>
      <c r="M24" s="30"/>
      <c r="N24" s="30"/>
      <c r="O24" s="30"/>
      <c r="P24" s="30"/>
      <c r="Q24" s="30"/>
    </row>
    <row r="25" spans="1:19" outlineLevel="2" x14ac:dyDescent="0.2">
      <c r="A25" s="255" t="s">
        <v>181</v>
      </c>
      <c r="B25" s="180">
        <v>6.6604819334499998</v>
      </c>
      <c r="C25" s="180">
        <v>280</v>
      </c>
      <c r="D25" s="199">
        <v>4.0108999999999999E-2</v>
      </c>
      <c r="E25" s="180">
        <v>6.7423576580100004</v>
      </c>
      <c r="F25" s="180">
        <v>280</v>
      </c>
      <c r="G25" s="199">
        <v>3.7257999999999999E-2</v>
      </c>
      <c r="H25" s="180">
        <v>-2.8509999999999998E-3</v>
      </c>
      <c r="I25" s="30"/>
      <c r="J25" s="30"/>
      <c r="K25" s="30"/>
      <c r="L25" s="30"/>
      <c r="M25" s="30"/>
      <c r="N25" s="30"/>
      <c r="O25" s="30"/>
      <c r="P25" s="30"/>
      <c r="Q25" s="30"/>
    </row>
    <row r="26" spans="1:19" outlineLevel="2" x14ac:dyDescent="0.2">
      <c r="A26" s="255" t="s">
        <v>182</v>
      </c>
      <c r="B26" s="180">
        <v>19.690182203100001</v>
      </c>
      <c r="C26" s="180">
        <v>827.75556963615998</v>
      </c>
      <c r="D26" s="199">
        <v>0.118573</v>
      </c>
      <c r="E26" s="180">
        <v>19.565012018529998</v>
      </c>
      <c r="F26" s="180">
        <v>812.50560161158</v>
      </c>
      <c r="G26" s="199">
        <v>0.108115</v>
      </c>
      <c r="H26" s="180">
        <v>-1.0458E-2</v>
      </c>
      <c r="I26" s="30"/>
      <c r="J26" s="30"/>
      <c r="K26" s="30"/>
      <c r="L26" s="30"/>
      <c r="M26" s="30"/>
      <c r="N26" s="30"/>
      <c r="O26" s="30"/>
      <c r="P26" s="30"/>
      <c r="Q26" s="30"/>
    </row>
    <row r="27" spans="1:19" outlineLevel="2" x14ac:dyDescent="0.2">
      <c r="A27" s="255" t="s">
        <v>183</v>
      </c>
      <c r="B27" s="180">
        <v>0.16700042806000001</v>
      </c>
      <c r="C27" s="180">
        <v>7.0205309950499997</v>
      </c>
      <c r="D27" s="199">
        <v>1.0059999999999999E-3</v>
      </c>
      <c r="E27" s="180">
        <v>0.19014349349000001</v>
      </c>
      <c r="F27" s="180">
        <v>7.8963740692000002</v>
      </c>
      <c r="G27" s="199">
        <v>1.0510000000000001E-3</v>
      </c>
      <c r="H27" s="180">
        <v>4.5000000000000003E-5</v>
      </c>
      <c r="I27" s="30"/>
      <c r="J27" s="30"/>
      <c r="K27" s="30"/>
      <c r="L27" s="30"/>
      <c r="M27" s="30"/>
      <c r="N27" s="30"/>
      <c r="O27" s="30"/>
      <c r="P27" s="30"/>
      <c r="Q27" s="30"/>
    </row>
    <row r="28" spans="1:19" outlineLevel="2" x14ac:dyDescent="0.2">
      <c r="A28" s="255" t="s">
        <v>184</v>
      </c>
      <c r="B28" s="180">
        <v>0.21848330896000001</v>
      </c>
      <c r="C28" s="180">
        <v>9.1848198253500009</v>
      </c>
      <c r="D28" s="199">
        <v>1.3159999999999999E-3</v>
      </c>
      <c r="E28" s="180">
        <v>0.23723149188000001</v>
      </c>
      <c r="F28" s="180">
        <v>9.8518680105299996</v>
      </c>
      <c r="G28" s="199">
        <v>1.3110000000000001E-3</v>
      </c>
      <c r="H28" s="180">
        <v>-5.0000000000000004E-6</v>
      </c>
      <c r="I28" s="30"/>
      <c r="J28" s="30"/>
      <c r="K28" s="30"/>
      <c r="L28" s="30"/>
      <c r="M28" s="30"/>
      <c r="N28" s="30"/>
      <c r="O28" s="30"/>
      <c r="P28" s="30"/>
      <c r="Q28" s="30"/>
    </row>
    <row r="29" spans="1:19" outlineLevel="2" x14ac:dyDescent="0.2">
      <c r="A29" s="255" t="s">
        <v>186</v>
      </c>
      <c r="B29" s="180">
        <v>3.4532918243499999</v>
      </c>
      <c r="C29" s="180">
        <v>145.172935</v>
      </c>
      <c r="D29" s="199">
        <v>2.0795000000000001E-2</v>
      </c>
      <c r="E29" s="180">
        <v>3.4957423215199999</v>
      </c>
      <c r="F29" s="180">
        <v>145.172935</v>
      </c>
      <c r="G29" s="199">
        <v>1.9317000000000001E-2</v>
      </c>
      <c r="H29" s="180">
        <v>-1.4779999999999999E-3</v>
      </c>
      <c r="I29" s="30"/>
      <c r="J29" s="30"/>
      <c r="K29" s="30"/>
      <c r="L29" s="30"/>
      <c r="M29" s="30"/>
      <c r="N29" s="30"/>
      <c r="O29" s="30"/>
      <c r="P29" s="30"/>
      <c r="Q29" s="30"/>
    </row>
    <row r="30" spans="1:19" ht="15" outlineLevel="1" x14ac:dyDescent="0.25">
      <c r="A30" s="228" t="s">
        <v>2</v>
      </c>
      <c r="B30" s="229">
        <f t="shared" ref="B30:H30" si="3">SUM(B$31:B$36)</f>
        <v>6.8629393971299999</v>
      </c>
      <c r="C30" s="229">
        <f t="shared" si="3"/>
        <v>288.51110931761002</v>
      </c>
      <c r="D30" s="230">
        <f t="shared" si="3"/>
        <v>4.1329000000000005E-2</v>
      </c>
      <c r="E30" s="229">
        <f t="shared" si="3"/>
        <v>6.6470214937900005</v>
      </c>
      <c r="F30" s="229">
        <f t="shared" si="3"/>
        <v>276.04083210380998</v>
      </c>
      <c r="G30" s="230">
        <f t="shared" si="3"/>
        <v>3.6731999999999994E-2</v>
      </c>
      <c r="H30" s="229">
        <f t="shared" si="3"/>
        <v>-4.5970000000000004E-3</v>
      </c>
      <c r="I30" s="30"/>
      <c r="J30" s="30"/>
      <c r="K30" s="30"/>
      <c r="L30" s="30"/>
      <c r="M30" s="30"/>
      <c r="N30" s="30"/>
      <c r="O30" s="30"/>
      <c r="P30" s="30"/>
      <c r="Q30" s="30"/>
    </row>
    <row r="31" spans="1:19" outlineLevel="2" x14ac:dyDescent="0.2">
      <c r="A31" s="255" t="s">
        <v>178</v>
      </c>
      <c r="B31" s="180">
        <v>1.27047991403</v>
      </c>
      <c r="C31" s="180">
        <v>53.409705106540002</v>
      </c>
      <c r="D31" s="199">
        <v>7.6509999999999998E-3</v>
      </c>
      <c r="E31" s="180">
        <v>1.23374173795</v>
      </c>
      <c r="F31" s="180">
        <v>51.235443764560003</v>
      </c>
      <c r="G31" s="199">
        <v>6.8180000000000003E-3</v>
      </c>
      <c r="H31" s="180">
        <v>-8.3299999999999997E-4</v>
      </c>
      <c r="I31" s="30"/>
      <c r="J31" s="30"/>
      <c r="K31" s="30"/>
      <c r="L31" s="30"/>
      <c r="M31" s="30"/>
      <c r="N31" s="30"/>
      <c r="O31" s="30"/>
      <c r="P31" s="30"/>
      <c r="Q31" s="30"/>
    </row>
    <row r="32" spans="1:19" outlineLevel="2" x14ac:dyDescent="0.2">
      <c r="A32" s="255" t="s">
        <v>179</v>
      </c>
      <c r="B32" s="180">
        <v>2.2948273758400002</v>
      </c>
      <c r="C32" s="180">
        <v>96.472248054130006</v>
      </c>
      <c r="D32" s="199">
        <v>1.3819E-2</v>
      </c>
      <c r="E32" s="180">
        <v>2.3651382000200001</v>
      </c>
      <c r="F32" s="180">
        <v>98.220641738029997</v>
      </c>
      <c r="G32" s="199">
        <v>1.307E-2</v>
      </c>
      <c r="H32" s="180">
        <v>-7.5000000000000002E-4</v>
      </c>
      <c r="I32" s="30"/>
      <c r="J32" s="30"/>
      <c r="K32" s="30"/>
      <c r="L32" s="30"/>
      <c r="M32" s="30"/>
      <c r="N32" s="30"/>
      <c r="O32" s="30"/>
      <c r="P32" s="30"/>
      <c r="Q32" s="30"/>
    </row>
    <row r="33" spans="1:17" outlineLevel="2" x14ac:dyDescent="0.2">
      <c r="A33" s="255" t="s">
        <v>180</v>
      </c>
      <c r="B33" s="180">
        <v>1.2505913236099999</v>
      </c>
      <c r="C33" s="180">
        <v>52.57360865359</v>
      </c>
      <c r="D33" s="199">
        <v>7.5310000000000004E-3</v>
      </c>
      <c r="E33" s="180">
        <v>0.81899417285999998</v>
      </c>
      <c r="F33" s="180">
        <v>34.011599507760003</v>
      </c>
      <c r="G33" s="199">
        <v>4.5259999999999996E-3</v>
      </c>
      <c r="H33" s="180">
        <v>-3.0049999999999999E-3</v>
      </c>
      <c r="I33" s="30"/>
      <c r="J33" s="30"/>
      <c r="K33" s="30"/>
      <c r="L33" s="30"/>
      <c r="M33" s="30"/>
      <c r="N33" s="30"/>
      <c r="O33" s="30"/>
      <c r="P33" s="30"/>
      <c r="Q33" s="30"/>
    </row>
    <row r="34" spans="1:17" outlineLevel="2" x14ac:dyDescent="0.2">
      <c r="A34" s="255" t="s">
        <v>181</v>
      </c>
      <c r="B34" s="180">
        <v>0.26215407943000002</v>
      </c>
      <c r="C34" s="180">
        <v>11.02069534536</v>
      </c>
      <c r="D34" s="199">
        <v>1.5790000000000001E-3</v>
      </c>
      <c r="E34" s="180">
        <v>0.25456854097999998</v>
      </c>
      <c r="F34" s="180">
        <v>10.57184965371</v>
      </c>
      <c r="G34" s="199">
        <v>1.407E-3</v>
      </c>
      <c r="H34" s="180">
        <v>-1.7200000000000001E-4</v>
      </c>
      <c r="I34" s="30"/>
      <c r="J34" s="30"/>
      <c r="K34" s="30"/>
      <c r="L34" s="30"/>
      <c r="M34" s="30"/>
      <c r="N34" s="30"/>
      <c r="O34" s="30"/>
      <c r="P34" s="30"/>
      <c r="Q34" s="30"/>
    </row>
    <row r="35" spans="1:17" outlineLevel="2" x14ac:dyDescent="0.2">
      <c r="A35" s="255" t="s">
        <v>182</v>
      </c>
      <c r="B35" s="180">
        <v>1.33855895851</v>
      </c>
      <c r="C35" s="180">
        <v>56.271680056800001</v>
      </c>
      <c r="D35" s="199">
        <v>8.0610000000000005E-3</v>
      </c>
      <c r="E35" s="180">
        <v>1.3245663814199999</v>
      </c>
      <c r="F35" s="180">
        <v>55.007254970810003</v>
      </c>
      <c r="G35" s="199">
        <v>7.319E-3</v>
      </c>
      <c r="H35" s="180">
        <v>-7.4100000000000001E-4</v>
      </c>
      <c r="I35" s="30"/>
      <c r="J35" s="30"/>
      <c r="K35" s="30"/>
      <c r="L35" s="30"/>
      <c r="M35" s="30"/>
      <c r="N35" s="30"/>
      <c r="O35" s="30"/>
      <c r="P35" s="30"/>
      <c r="Q35" s="30"/>
    </row>
    <row r="36" spans="1:17" outlineLevel="2" x14ac:dyDescent="0.2">
      <c r="A36" s="255" t="s">
        <v>185</v>
      </c>
      <c r="B36" s="180">
        <v>0.44632774571</v>
      </c>
      <c r="C36" s="180">
        <v>18.763172101190001</v>
      </c>
      <c r="D36" s="199">
        <v>2.6879999999999999E-3</v>
      </c>
      <c r="E36" s="180">
        <v>0.65001246055999995</v>
      </c>
      <c r="F36" s="180">
        <v>26.994042468939998</v>
      </c>
      <c r="G36" s="199">
        <v>3.5920000000000001E-3</v>
      </c>
      <c r="H36" s="180">
        <v>9.0399999999999996E-4</v>
      </c>
      <c r="I36" s="30"/>
      <c r="J36" s="30"/>
      <c r="K36" s="30"/>
      <c r="L36" s="30"/>
      <c r="M36" s="30"/>
      <c r="N36" s="30"/>
      <c r="O36" s="30"/>
      <c r="P36" s="30"/>
      <c r="Q36" s="30"/>
    </row>
    <row r="37" spans="1:17" x14ac:dyDescent="0.2">
      <c r="B37" s="29"/>
      <c r="C37" s="29"/>
      <c r="D37" s="67"/>
      <c r="E37" s="29"/>
      <c r="F37" s="29"/>
      <c r="G37" s="67"/>
      <c r="H37" s="29"/>
      <c r="I37" s="30"/>
      <c r="J37" s="30"/>
      <c r="K37" s="30"/>
      <c r="L37" s="30"/>
      <c r="M37" s="30"/>
      <c r="N37" s="30"/>
      <c r="O37" s="30"/>
      <c r="P37" s="30"/>
      <c r="Q37" s="30"/>
    </row>
    <row r="38" spans="1:17" x14ac:dyDescent="0.2">
      <c r="B38" s="29"/>
      <c r="C38" s="29"/>
      <c r="D38" s="67"/>
      <c r="E38" s="29"/>
      <c r="F38" s="29"/>
      <c r="G38" s="67"/>
      <c r="H38" s="29"/>
      <c r="I38" s="30"/>
      <c r="J38" s="30"/>
      <c r="K38" s="30"/>
      <c r="L38" s="30"/>
      <c r="M38" s="30"/>
      <c r="N38" s="30"/>
      <c r="O38" s="30"/>
      <c r="P38" s="30"/>
      <c r="Q38" s="30"/>
    </row>
    <row r="39" spans="1:17" x14ac:dyDescent="0.2">
      <c r="B39" s="29"/>
      <c r="C39" s="29"/>
      <c r="D39" s="67"/>
      <c r="E39" s="29"/>
      <c r="F39" s="29"/>
      <c r="G39" s="67"/>
      <c r="H39" s="29"/>
      <c r="I39" s="30"/>
      <c r="J39" s="30"/>
      <c r="K39" s="30"/>
      <c r="L39" s="30"/>
      <c r="M39" s="30"/>
      <c r="N39" s="30"/>
      <c r="O39" s="30"/>
      <c r="P39" s="30"/>
      <c r="Q39" s="30"/>
    </row>
    <row r="40" spans="1:17" x14ac:dyDescent="0.2">
      <c r="B40" s="29"/>
      <c r="C40" s="29"/>
      <c r="D40" s="67"/>
      <c r="E40" s="29"/>
      <c r="F40" s="29"/>
      <c r="G40" s="67"/>
      <c r="H40" s="29"/>
      <c r="I40" s="30"/>
      <c r="J40" s="30"/>
      <c r="K40" s="30"/>
      <c r="L40" s="30"/>
      <c r="M40" s="30"/>
      <c r="N40" s="30"/>
      <c r="O40" s="30"/>
      <c r="P40" s="30"/>
      <c r="Q40" s="30"/>
    </row>
    <row r="41" spans="1:17" x14ac:dyDescent="0.2">
      <c r="B41" s="29"/>
      <c r="C41" s="29"/>
      <c r="D41" s="67"/>
      <c r="E41" s="29"/>
      <c r="F41" s="29"/>
      <c r="G41" s="67"/>
      <c r="H41" s="29"/>
      <c r="I41" s="30"/>
      <c r="J41" s="30"/>
      <c r="K41" s="30"/>
      <c r="L41" s="30"/>
      <c r="M41" s="30"/>
      <c r="N41" s="30"/>
      <c r="O41" s="30"/>
      <c r="P41" s="30"/>
      <c r="Q41" s="30"/>
    </row>
    <row r="42" spans="1:17" x14ac:dyDescent="0.2">
      <c r="B42" s="29"/>
      <c r="C42" s="29"/>
      <c r="D42" s="67"/>
      <c r="E42" s="29"/>
      <c r="F42" s="29"/>
      <c r="G42" s="67"/>
      <c r="H42" s="29"/>
      <c r="I42" s="30"/>
      <c r="J42" s="30"/>
      <c r="K42" s="30"/>
      <c r="L42" s="30"/>
      <c r="M42" s="30"/>
      <c r="N42" s="30"/>
      <c r="O42" s="30"/>
      <c r="P42" s="30"/>
      <c r="Q42" s="30"/>
    </row>
    <row r="43" spans="1:17" x14ac:dyDescent="0.2">
      <c r="B43" s="29"/>
      <c r="C43" s="29"/>
      <c r="D43" s="67"/>
      <c r="E43" s="29"/>
      <c r="F43" s="29"/>
      <c r="G43" s="67"/>
      <c r="H43" s="29"/>
      <c r="I43" s="30"/>
      <c r="J43" s="30"/>
      <c r="K43" s="30"/>
      <c r="L43" s="30"/>
      <c r="M43" s="30"/>
      <c r="N43" s="30"/>
      <c r="O43" s="30"/>
      <c r="P43" s="30"/>
      <c r="Q43" s="30"/>
    </row>
    <row r="44" spans="1:17" x14ac:dyDescent="0.2">
      <c r="B44" s="29"/>
      <c r="C44" s="29"/>
      <c r="D44" s="67"/>
      <c r="E44" s="29"/>
      <c r="F44" s="29"/>
      <c r="G44" s="67"/>
      <c r="H44" s="29"/>
      <c r="I44" s="30"/>
      <c r="J44" s="30"/>
      <c r="K44" s="30"/>
      <c r="L44" s="30"/>
      <c r="M44" s="30"/>
      <c r="N44" s="30"/>
      <c r="O44" s="30"/>
      <c r="P44" s="30"/>
      <c r="Q44" s="30"/>
    </row>
    <row r="45" spans="1:17" x14ac:dyDescent="0.2">
      <c r="B45" s="29"/>
      <c r="C45" s="29"/>
      <c r="D45" s="67"/>
      <c r="E45" s="29"/>
      <c r="F45" s="29"/>
      <c r="G45" s="67"/>
      <c r="H45" s="29"/>
      <c r="I45" s="30"/>
      <c r="J45" s="30"/>
      <c r="K45" s="30"/>
      <c r="L45" s="30"/>
      <c r="M45" s="30"/>
      <c r="N45" s="30"/>
      <c r="O45" s="30"/>
      <c r="P45" s="30"/>
      <c r="Q45" s="30"/>
    </row>
    <row r="46" spans="1:17" x14ac:dyDescent="0.2">
      <c r="B46" s="29"/>
      <c r="C46" s="29"/>
      <c r="D46" s="67"/>
      <c r="E46" s="29"/>
      <c r="F46" s="29"/>
      <c r="G46" s="67"/>
      <c r="H46" s="29"/>
      <c r="I46" s="30"/>
      <c r="J46" s="30"/>
      <c r="K46" s="30"/>
      <c r="L46" s="30"/>
      <c r="M46" s="30"/>
      <c r="N46" s="30"/>
      <c r="O46" s="30"/>
      <c r="P46" s="30"/>
      <c r="Q46" s="30"/>
    </row>
    <row r="47" spans="1:17" x14ac:dyDescent="0.2">
      <c r="B47" s="29"/>
      <c r="C47" s="29"/>
      <c r="D47" s="67"/>
      <c r="E47" s="29"/>
      <c r="F47" s="29"/>
      <c r="G47" s="67"/>
      <c r="H47" s="29"/>
      <c r="I47" s="30"/>
      <c r="J47" s="30"/>
      <c r="K47" s="30"/>
      <c r="L47" s="30"/>
      <c r="M47" s="30"/>
      <c r="N47" s="30"/>
      <c r="O47" s="30"/>
      <c r="P47" s="30"/>
      <c r="Q47" s="30"/>
    </row>
    <row r="48" spans="1:17" x14ac:dyDescent="0.2">
      <c r="B48" s="29"/>
      <c r="C48" s="29"/>
      <c r="D48" s="67"/>
      <c r="E48" s="29"/>
      <c r="F48" s="29"/>
      <c r="G48" s="67"/>
      <c r="H48" s="29"/>
      <c r="I48" s="30"/>
      <c r="J48" s="30"/>
      <c r="K48" s="30"/>
      <c r="L48" s="30"/>
      <c r="M48" s="30"/>
      <c r="N48" s="30"/>
      <c r="O48" s="30"/>
      <c r="P48" s="30"/>
      <c r="Q48" s="30"/>
    </row>
    <row r="49" spans="2:17" x14ac:dyDescent="0.2">
      <c r="B49" s="29"/>
      <c r="C49" s="29"/>
      <c r="D49" s="67"/>
      <c r="E49" s="29"/>
      <c r="F49" s="29"/>
      <c r="G49" s="67"/>
      <c r="H49" s="29"/>
      <c r="I49" s="30"/>
      <c r="J49" s="30"/>
      <c r="K49" s="30"/>
      <c r="L49" s="30"/>
      <c r="M49" s="30"/>
      <c r="N49" s="30"/>
      <c r="O49" s="30"/>
      <c r="P49" s="30"/>
      <c r="Q49" s="30"/>
    </row>
    <row r="50" spans="2:17" x14ac:dyDescent="0.2">
      <c r="B50" s="29"/>
      <c r="C50" s="29"/>
      <c r="D50" s="67"/>
      <c r="E50" s="29"/>
      <c r="F50" s="29"/>
      <c r="G50" s="67"/>
      <c r="H50" s="29"/>
      <c r="I50" s="30"/>
      <c r="J50" s="30"/>
      <c r="K50" s="30"/>
      <c r="L50" s="30"/>
      <c r="M50" s="30"/>
      <c r="N50" s="30"/>
      <c r="O50" s="30"/>
      <c r="P50" s="30"/>
      <c r="Q50" s="30"/>
    </row>
    <row r="51" spans="2:17" x14ac:dyDescent="0.2">
      <c r="B51" s="29"/>
      <c r="C51" s="29"/>
      <c r="D51" s="67"/>
      <c r="E51" s="29"/>
      <c r="F51" s="29"/>
      <c r="G51" s="67"/>
      <c r="H51" s="29"/>
      <c r="I51" s="30"/>
      <c r="J51" s="30"/>
      <c r="K51" s="30"/>
      <c r="L51" s="30"/>
      <c r="M51" s="30"/>
      <c r="N51" s="30"/>
      <c r="O51" s="30"/>
      <c r="P51" s="30"/>
      <c r="Q51" s="30"/>
    </row>
    <row r="52" spans="2:17" x14ac:dyDescent="0.2">
      <c r="B52" s="29"/>
      <c r="C52" s="29"/>
      <c r="D52" s="67"/>
      <c r="E52" s="29"/>
      <c r="F52" s="29"/>
      <c r="G52" s="67"/>
      <c r="H52" s="29"/>
      <c r="I52" s="30"/>
      <c r="J52" s="30"/>
      <c r="K52" s="30"/>
      <c r="L52" s="30"/>
      <c r="M52" s="30"/>
      <c r="N52" s="30"/>
      <c r="O52" s="30"/>
      <c r="P52" s="30"/>
      <c r="Q52" s="30"/>
    </row>
    <row r="53" spans="2:17" x14ac:dyDescent="0.2">
      <c r="B53" s="29"/>
      <c r="C53" s="29"/>
      <c r="D53" s="67"/>
      <c r="E53" s="29"/>
      <c r="F53" s="29"/>
      <c r="G53" s="67"/>
      <c r="H53" s="29"/>
      <c r="I53" s="30"/>
      <c r="J53" s="30"/>
      <c r="K53" s="30"/>
      <c r="L53" s="30"/>
      <c r="M53" s="30"/>
      <c r="N53" s="30"/>
      <c r="O53" s="30"/>
      <c r="P53" s="30"/>
      <c r="Q53" s="30"/>
    </row>
    <row r="54" spans="2:17" x14ac:dyDescent="0.2">
      <c r="B54" s="29"/>
      <c r="C54" s="29"/>
      <c r="D54" s="67"/>
      <c r="E54" s="29"/>
      <c r="F54" s="29"/>
      <c r="G54" s="67"/>
      <c r="H54" s="29"/>
      <c r="I54" s="30"/>
      <c r="J54" s="30"/>
      <c r="K54" s="30"/>
      <c r="L54" s="30"/>
      <c r="M54" s="30"/>
      <c r="N54" s="30"/>
      <c r="O54" s="30"/>
      <c r="P54" s="30"/>
      <c r="Q54" s="30"/>
    </row>
    <row r="55" spans="2:17" x14ac:dyDescent="0.2">
      <c r="B55" s="29"/>
      <c r="C55" s="29"/>
      <c r="D55" s="67"/>
      <c r="E55" s="29"/>
      <c r="F55" s="29"/>
      <c r="G55" s="67"/>
      <c r="H55" s="29"/>
      <c r="I55" s="30"/>
      <c r="J55" s="30"/>
      <c r="K55" s="30"/>
      <c r="L55" s="30"/>
      <c r="M55" s="30"/>
      <c r="N55" s="30"/>
      <c r="O55" s="30"/>
      <c r="P55" s="30"/>
      <c r="Q55" s="30"/>
    </row>
    <row r="56" spans="2:17" x14ac:dyDescent="0.2">
      <c r="B56" s="29"/>
      <c r="C56" s="29"/>
      <c r="D56" s="67"/>
      <c r="E56" s="29"/>
      <c r="F56" s="29"/>
      <c r="G56" s="67"/>
      <c r="H56" s="29"/>
      <c r="I56" s="30"/>
      <c r="J56" s="30"/>
      <c r="K56" s="30"/>
      <c r="L56" s="30"/>
      <c r="M56" s="30"/>
      <c r="N56" s="30"/>
      <c r="O56" s="30"/>
      <c r="P56" s="30"/>
      <c r="Q56" s="30"/>
    </row>
    <row r="57" spans="2:17" x14ac:dyDescent="0.2">
      <c r="B57" s="29"/>
      <c r="C57" s="29"/>
      <c r="D57" s="67"/>
      <c r="E57" s="29"/>
      <c r="F57" s="29"/>
      <c r="G57" s="67"/>
      <c r="H57" s="29"/>
      <c r="I57" s="30"/>
      <c r="J57" s="30"/>
      <c r="K57" s="30"/>
      <c r="L57" s="30"/>
      <c r="M57" s="30"/>
      <c r="N57" s="30"/>
      <c r="O57" s="30"/>
      <c r="P57" s="30"/>
      <c r="Q57" s="30"/>
    </row>
    <row r="58" spans="2:17" x14ac:dyDescent="0.2">
      <c r="B58" s="29"/>
      <c r="C58" s="29"/>
      <c r="D58" s="67"/>
      <c r="E58" s="29"/>
      <c r="F58" s="29"/>
      <c r="G58" s="67"/>
      <c r="H58" s="29"/>
      <c r="I58" s="30"/>
      <c r="J58" s="30"/>
      <c r="K58" s="30"/>
      <c r="L58" s="30"/>
      <c r="M58" s="30"/>
      <c r="N58" s="30"/>
      <c r="O58" s="30"/>
      <c r="P58" s="30"/>
      <c r="Q58" s="30"/>
    </row>
    <row r="59" spans="2:17" x14ac:dyDescent="0.2">
      <c r="B59" s="29"/>
      <c r="C59" s="29"/>
      <c r="D59" s="67"/>
      <c r="E59" s="29"/>
      <c r="F59" s="29"/>
      <c r="G59" s="67"/>
      <c r="H59" s="29"/>
      <c r="I59" s="30"/>
      <c r="J59" s="30"/>
      <c r="K59" s="30"/>
      <c r="L59" s="30"/>
      <c r="M59" s="30"/>
      <c r="N59" s="30"/>
      <c r="O59" s="30"/>
      <c r="P59" s="30"/>
      <c r="Q59" s="30"/>
    </row>
    <row r="60" spans="2:17" x14ac:dyDescent="0.2">
      <c r="B60" s="29"/>
      <c r="C60" s="29"/>
      <c r="D60" s="67"/>
      <c r="E60" s="29"/>
      <c r="F60" s="29"/>
      <c r="G60" s="67"/>
      <c r="H60" s="29"/>
      <c r="I60" s="30"/>
      <c r="J60" s="30"/>
      <c r="K60" s="30"/>
      <c r="L60" s="30"/>
      <c r="M60" s="30"/>
      <c r="N60" s="30"/>
      <c r="O60" s="30"/>
      <c r="P60" s="30"/>
      <c r="Q60" s="30"/>
    </row>
    <row r="61" spans="2:17" x14ac:dyDescent="0.2">
      <c r="B61" s="29"/>
      <c r="C61" s="29"/>
      <c r="D61" s="67"/>
      <c r="E61" s="29"/>
      <c r="F61" s="29"/>
      <c r="G61" s="67"/>
      <c r="H61" s="29"/>
      <c r="I61" s="30"/>
      <c r="J61" s="30"/>
      <c r="K61" s="30"/>
      <c r="L61" s="30"/>
      <c r="M61" s="30"/>
      <c r="N61" s="30"/>
      <c r="O61" s="30"/>
      <c r="P61" s="30"/>
      <c r="Q61" s="30"/>
    </row>
    <row r="62" spans="2:17" x14ac:dyDescent="0.2">
      <c r="B62" s="29"/>
      <c r="C62" s="29"/>
      <c r="D62" s="67"/>
      <c r="E62" s="29"/>
      <c r="F62" s="29"/>
      <c r="G62" s="67"/>
      <c r="H62" s="29"/>
      <c r="I62" s="30"/>
      <c r="J62" s="30"/>
      <c r="K62" s="30"/>
      <c r="L62" s="30"/>
      <c r="M62" s="30"/>
      <c r="N62" s="30"/>
      <c r="O62" s="30"/>
      <c r="P62" s="30"/>
      <c r="Q62" s="30"/>
    </row>
    <row r="63" spans="2:17" x14ac:dyDescent="0.2">
      <c r="B63" s="29"/>
      <c r="C63" s="29"/>
      <c r="D63" s="67"/>
      <c r="E63" s="29"/>
      <c r="F63" s="29"/>
      <c r="G63" s="67"/>
      <c r="H63" s="29"/>
      <c r="I63" s="30"/>
      <c r="J63" s="30"/>
      <c r="K63" s="30"/>
      <c r="L63" s="30"/>
      <c r="M63" s="30"/>
      <c r="N63" s="30"/>
      <c r="O63" s="30"/>
      <c r="P63" s="30"/>
      <c r="Q63" s="30"/>
    </row>
    <row r="64" spans="2:17" x14ac:dyDescent="0.2">
      <c r="B64" s="29"/>
      <c r="C64" s="29"/>
      <c r="D64" s="67"/>
      <c r="E64" s="29"/>
      <c r="F64" s="29"/>
      <c r="G64" s="67"/>
      <c r="H64" s="29"/>
      <c r="I64" s="30"/>
      <c r="J64" s="30"/>
      <c r="K64" s="30"/>
      <c r="L64" s="30"/>
      <c r="M64" s="30"/>
      <c r="N64" s="30"/>
      <c r="O64" s="30"/>
      <c r="P64" s="30"/>
      <c r="Q64" s="30"/>
    </row>
    <row r="65" spans="2:17" x14ac:dyDescent="0.2">
      <c r="B65" s="29"/>
      <c r="C65" s="29"/>
      <c r="D65" s="67"/>
      <c r="E65" s="29"/>
      <c r="F65" s="29"/>
      <c r="G65" s="67"/>
      <c r="H65" s="29"/>
      <c r="I65" s="30"/>
      <c r="J65" s="30"/>
      <c r="K65" s="30"/>
      <c r="L65" s="30"/>
      <c r="M65" s="30"/>
      <c r="N65" s="30"/>
      <c r="O65" s="30"/>
      <c r="P65" s="30"/>
      <c r="Q65" s="30"/>
    </row>
    <row r="66" spans="2:17" x14ac:dyDescent="0.2">
      <c r="B66" s="29"/>
      <c r="C66" s="29"/>
      <c r="D66" s="67"/>
      <c r="E66" s="29"/>
      <c r="F66" s="29"/>
      <c r="G66" s="67"/>
      <c r="H66" s="29"/>
      <c r="I66" s="30"/>
      <c r="J66" s="30"/>
      <c r="K66" s="30"/>
      <c r="L66" s="30"/>
      <c r="M66" s="30"/>
      <c r="N66" s="30"/>
      <c r="O66" s="30"/>
      <c r="P66" s="30"/>
      <c r="Q66" s="30"/>
    </row>
    <row r="67" spans="2:17" x14ac:dyDescent="0.2">
      <c r="B67" s="29"/>
      <c r="C67" s="29"/>
      <c r="D67" s="67"/>
      <c r="E67" s="29"/>
      <c r="F67" s="29"/>
      <c r="G67" s="67"/>
      <c r="H67" s="29"/>
      <c r="I67" s="30"/>
      <c r="J67" s="30"/>
      <c r="K67" s="30"/>
      <c r="L67" s="30"/>
      <c r="M67" s="30"/>
      <c r="N67" s="30"/>
      <c r="O67" s="30"/>
      <c r="P67" s="30"/>
      <c r="Q67" s="30"/>
    </row>
    <row r="68" spans="2:17" x14ac:dyDescent="0.2">
      <c r="B68" s="29"/>
      <c r="C68" s="29"/>
      <c r="D68" s="67"/>
      <c r="E68" s="29"/>
      <c r="F68" s="29"/>
      <c r="G68" s="67"/>
      <c r="H68" s="29"/>
      <c r="I68" s="30"/>
      <c r="J68" s="30"/>
      <c r="K68" s="30"/>
      <c r="L68" s="30"/>
      <c r="M68" s="30"/>
      <c r="N68" s="30"/>
      <c r="O68" s="30"/>
      <c r="P68" s="30"/>
      <c r="Q68" s="30"/>
    </row>
    <row r="69" spans="2:17" x14ac:dyDescent="0.2">
      <c r="B69" s="29"/>
      <c r="C69" s="29"/>
      <c r="D69" s="67"/>
      <c r="E69" s="29"/>
      <c r="F69" s="29"/>
      <c r="G69" s="67"/>
      <c r="H69" s="29"/>
      <c r="I69" s="30"/>
      <c r="J69" s="30"/>
      <c r="K69" s="30"/>
      <c r="L69" s="30"/>
      <c r="M69" s="30"/>
      <c r="N69" s="30"/>
      <c r="O69" s="30"/>
      <c r="P69" s="30"/>
      <c r="Q69" s="30"/>
    </row>
    <row r="70" spans="2:17" x14ac:dyDescent="0.2">
      <c r="B70" s="29"/>
      <c r="C70" s="29"/>
      <c r="D70" s="67"/>
      <c r="E70" s="29"/>
      <c r="F70" s="29"/>
      <c r="G70" s="67"/>
      <c r="H70" s="29"/>
      <c r="I70" s="30"/>
      <c r="J70" s="30"/>
      <c r="K70" s="30"/>
      <c r="L70" s="30"/>
      <c r="M70" s="30"/>
      <c r="N70" s="30"/>
      <c r="O70" s="30"/>
      <c r="P70" s="30"/>
      <c r="Q70" s="30"/>
    </row>
    <row r="71" spans="2:17" x14ac:dyDescent="0.2">
      <c r="B71" s="29"/>
      <c r="C71" s="29"/>
      <c r="D71" s="67"/>
      <c r="E71" s="29"/>
      <c r="F71" s="29"/>
      <c r="G71" s="67"/>
      <c r="H71" s="29"/>
      <c r="I71" s="30"/>
      <c r="J71" s="30"/>
      <c r="K71" s="30"/>
      <c r="L71" s="30"/>
      <c r="M71" s="30"/>
      <c r="N71" s="30"/>
      <c r="O71" s="30"/>
      <c r="P71" s="30"/>
      <c r="Q71" s="30"/>
    </row>
    <row r="72" spans="2:17" x14ac:dyDescent="0.2">
      <c r="B72" s="29"/>
      <c r="C72" s="29"/>
      <c r="D72" s="67"/>
      <c r="E72" s="29"/>
      <c r="F72" s="29"/>
      <c r="G72" s="67"/>
      <c r="H72" s="29"/>
      <c r="I72" s="30"/>
      <c r="J72" s="30"/>
      <c r="K72" s="30"/>
      <c r="L72" s="30"/>
      <c r="M72" s="30"/>
      <c r="N72" s="30"/>
      <c r="O72" s="30"/>
      <c r="P72" s="30"/>
      <c r="Q72" s="30"/>
    </row>
    <row r="73" spans="2:17" x14ac:dyDescent="0.2">
      <c r="B73" s="29"/>
      <c r="C73" s="29"/>
      <c r="D73" s="67"/>
      <c r="E73" s="29"/>
      <c r="F73" s="29"/>
      <c r="G73" s="67"/>
      <c r="H73" s="29"/>
      <c r="I73" s="30"/>
      <c r="J73" s="30"/>
      <c r="K73" s="30"/>
      <c r="L73" s="30"/>
      <c r="M73" s="30"/>
      <c r="N73" s="30"/>
      <c r="O73" s="30"/>
      <c r="P73" s="30"/>
      <c r="Q73" s="30"/>
    </row>
    <row r="74" spans="2:17" x14ac:dyDescent="0.2">
      <c r="B74" s="29"/>
      <c r="C74" s="29"/>
      <c r="D74" s="67"/>
      <c r="E74" s="29"/>
      <c r="F74" s="29"/>
      <c r="G74" s="67"/>
      <c r="H74" s="29"/>
      <c r="I74" s="30"/>
      <c r="J74" s="30"/>
      <c r="K74" s="30"/>
      <c r="L74" s="30"/>
      <c r="M74" s="30"/>
      <c r="N74" s="30"/>
      <c r="O74" s="30"/>
      <c r="P74" s="30"/>
      <c r="Q74" s="30"/>
    </row>
    <row r="75" spans="2:17" x14ac:dyDescent="0.2">
      <c r="B75" s="29"/>
      <c r="C75" s="29"/>
      <c r="D75" s="67"/>
      <c r="E75" s="29"/>
      <c r="F75" s="29"/>
      <c r="G75" s="67"/>
      <c r="H75" s="29"/>
      <c r="I75" s="30"/>
      <c r="J75" s="30"/>
      <c r="K75" s="30"/>
      <c r="L75" s="30"/>
      <c r="M75" s="30"/>
      <c r="N75" s="30"/>
      <c r="O75" s="30"/>
      <c r="P75" s="30"/>
      <c r="Q75" s="30"/>
    </row>
    <row r="76" spans="2:17" x14ac:dyDescent="0.2">
      <c r="B76" s="29"/>
      <c r="C76" s="29"/>
      <c r="D76" s="67"/>
      <c r="E76" s="29"/>
      <c r="F76" s="29"/>
      <c r="G76" s="67"/>
      <c r="H76" s="29"/>
      <c r="I76" s="30"/>
      <c r="J76" s="30"/>
      <c r="K76" s="30"/>
      <c r="L76" s="30"/>
      <c r="M76" s="30"/>
      <c r="N76" s="30"/>
      <c r="O76" s="30"/>
      <c r="P76" s="30"/>
      <c r="Q76" s="30"/>
    </row>
    <row r="77" spans="2:17" x14ac:dyDescent="0.2">
      <c r="B77" s="29"/>
      <c r="C77" s="29"/>
      <c r="D77" s="67"/>
      <c r="E77" s="29"/>
      <c r="F77" s="29"/>
      <c r="G77" s="67"/>
      <c r="H77" s="29"/>
      <c r="I77" s="30"/>
      <c r="J77" s="30"/>
      <c r="K77" s="30"/>
      <c r="L77" s="30"/>
      <c r="M77" s="30"/>
      <c r="N77" s="30"/>
      <c r="O77" s="30"/>
      <c r="P77" s="30"/>
      <c r="Q77" s="30"/>
    </row>
    <row r="78" spans="2:17" x14ac:dyDescent="0.2">
      <c r="B78" s="29"/>
      <c r="C78" s="29"/>
      <c r="D78" s="67"/>
      <c r="E78" s="29"/>
      <c r="F78" s="29"/>
      <c r="G78" s="67"/>
      <c r="H78" s="29"/>
      <c r="I78" s="30"/>
      <c r="J78" s="30"/>
      <c r="K78" s="30"/>
      <c r="L78" s="30"/>
      <c r="M78" s="30"/>
      <c r="N78" s="30"/>
      <c r="O78" s="30"/>
      <c r="P78" s="30"/>
      <c r="Q78" s="30"/>
    </row>
    <row r="79" spans="2:17" x14ac:dyDescent="0.2">
      <c r="B79" s="29"/>
      <c r="C79" s="29"/>
      <c r="D79" s="67"/>
      <c r="E79" s="29"/>
      <c r="F79" s="29"/>
      <c r="G79" s="67"/>
      <c r="H79" s="29"/>
      <c r="I79" s="30"/>
      <c r="J79" s="30"/>
      <c r="K79" s="30"/>
      <c r="L79" s="30"/>
      <c r="M79" s="30"/>
      <c r="N79" s="30"/>
      <c r="O79" s="30"/>
      <c r="P79" s="30"/>
      <c r="Q79" s="30"/>
    </row>
    <row r="80" spans="2:17" x14ac:dyDescent="0.2">
      <c r="B80" s="29"/>
      <c r="C80" s="29"/>
      <c r="D80" s="67"/>
      <c r="E80" s="29"/>
      <c r="F80" s="29"/>
      <c r="G80" s="67"/>
      <c r="H80" s="29"/>
      <c r="I80" s="30"/>
      <c r="J80" s="30"/>
      <c r="K80" s="30"/>
      <c r="L80" s="30"/>
      <c r="M80" s="30"/>
      <c r="N80" s="30"/>
      <c r="O80" s="30"/>
      <c r="P80" s="30"/>
      <c r="Q80" s="30"/>
    </row>
    <row r="81" spans="2:17" x14ac:dyDescent="0.2">
      <c r="B81" s="29"/>
      <c r="C81" s="29"/>
      <c r="D81" s="67"/>
      <c r="E81" s="29"/>
      <c r="F81" s="29"/>
      <c r="G81" s="67"/>
      <c r="H81" s="29"/>
      <c r="I81" s="30"/>
      <c r="J81" s="30"/>
      <c r="K81" s="30"/>
      <c r="L81" s="30"/>
      <c r="M81" s="30"/>
      <c r="N81" s="30"/>
      <c r="O81" s="30"/>
      <c r="P81" s="30"/>
      <c r="Q81" s="30"/>
    </row>
    <row r="82" spans="2:17" x14ac:dyDescent="0.2">
      <c r="B82" s="29"/>
      <c r="C82" s="29"/>
      <c r="D82" s="67"/>
      <c r="E82" s="29"/>
      <c r="F82" s="29"/>
      <c r="G82" s="67"/>
      <c r="H82" s="29"/>
      <c r="I82" s="30"/>
      <c r="J82" s="30"/>
      <c r="K82" s="30"/>
      <c r="L82" s="30"/>
      <c r="M82" s="30"/>
      <c r="N82" s="30"/>
      <c r="O82" s="30"/>
      <c r="P82" s="30"/>
      <c r="Q82" s="30"/>
    </row>
    <row r="83" spans="2:17" x14ac:dyDescent="0.2">
      <c r="B83" s="29"/>
      <c r="C83" s="29"/>
      <c r="D83" s="67"/>
      <c r="E83" s="29"/>
      <c r="F83" s="29"/>
      <c r="G83" s="67"/>
      <c r="H83" s="29"/>
      <c r="I83" s="30"/>
      <c r="J83" s="30"/>
      <c r="K83" s="30"/>
      <c r="L83" s="30"/>
      <c r="M83" s="30"/>
      <c r="N83" s="30"/>
      <c r="O83" s="30"/>
      <c r="P83" s="30"/>
      <c r="Q83" s="30"/>
    </row>
    <row r="84" spans="2:17" x14ac:dyDescent="0.2">
      <c r="B84" s="29"/>
      <c r="C84" s="29"/>
      <c r="D84" s="67"/>
      <c r="E84" s="29"/>
      <c r="F84" s="29"/>
      <c r="G84" s="67"/>
      <c r="H84" s="29"/>
      <c r="I84" s="30"/>
      <c r="J84" s="30"/>
      <c r="K84" s="30"/>
      <c r="L84" s="30"/>
      <c r="M84" s="30"/>
      <c r="N84" s="30"/>
      <c r="O84" s="30"/>
      <c r="P84" s="30"/>
      <c r="Q84" s="30"/>
    </row>
    <row r="85" spans="2:17" x14ac:dyDescent="0.2">
      <c r="B85" s="29"/>
      <c r="C85" s="29"/>
      <c r="D85" s="67"/>
      <c r="E85" s="29"/>
      <c r="F85" s="29"/>
      <c r="G85" s="67"/>
      <c r="H85" s="29"/>
      <c r="I85" s="30"/>
      <c r="J85" s="30"/>
      <c r="K85" s="30"/>
      <c r="L85" s="30"/>
      <c r="M85" s="30"/>
      <c r="N85" s="30"/>
      <c r="O85" s="30"/>
      <c r="P85" s="30"/>
      <c r="Q85" s="30"/>
    </row>
    <row r="86" spans="2:17" x14ac:dyDescent="0.2">
      <c r="B86" s="29"/>
      <c r="C86" s="29"/>
      <c r="D86" s="67"/>
      <c r="E86" s="29"/>
      <c r="F86" s="29"/>
      <c r="G86" s="67"/>
      <c r="H86" s="29"/>
      <c r="I86" s="30"/>
      <c r="J86" s="30"/>
      <c r="K86" s="30"/>
      <c r="L86" s="30"/>
      <c r="M86" s="30"/>
      <c r="N86" s="30"/>
      <c r="O86" s="30"/>
      <c r="P86" s="30"/>
      <c r="Q86" s="30"/>
    </row>
    <row r="87" spans="2:17" x14ac:dyDescent="0.2">
      <c r="B87" s="29"/>
      <c r="C87" s="29"/>
      <c r="D87" s="67"/>
      <c r="E87" s="29"/>
      <c r="F87" s="29"/>
      <c r="G87" s="67"/>
      <c r="H87" s="29"/>
      <c r="I87" s="30"/>
      <c r="J87" s="30"/>
      <c r="K87" s="30"/>
      <c r="L87" s="30"/>
      <c r="M87" s="30"/>
      <c r="N87" s="30"/>
      <c r="O87" s="30"/>
      <c r="P87" s="30"/>
      <c r="Q87" s="30"/>
    </row>
    <row r="88" spans="2:17" x14ac:dyDescent="0.2">
      <c r="B88" s="29"/>
      <c r="C88" s="29"/>
      <c r="D88" s="67"/>
      <c r="E88" s="29"/>
      <c r="F88" s="29"/>
      <c r="G88" s="67"/>
      <c r="H88" s="29"/>
      <c r="I88" s="30"/>
      <c r="J88" s="30"/>
      <c r="K88" s="30"/>
      <c r="L88" s="30"/>
      <c r="M88" s="30"/>
      <c r="N88" s="30"/>
      <c r="O88" s="30"/>
      <c r="P88" s="30"/>
      <c r="Q88" s="30"/>
    </row>
    <row r="89" spans="2:17" x14ac:dyDescent="0.2">
      <c r="B89" s="29"/>
      <c r="C89" s="29"/>
      <c r="D89" s="67"/>
      <c r="E89" s="29"/>
      <c r="F89" s="29"/>
      <c r="G89" s="67"/>
      <c r="H89" s="29"/>
      <c r="I89" s="30"/>
      <c r="J89" s="30"/>
      <c r="K89" s="30"/>
      <c r="L89" s="30"/>
      <c r="M89" s="30"/>
      <c r="N89" s="30"/>
      <c r="O89" s="30"/>
      <c r="P89" s="30"/>
      <c r="Q89" s="30"/>
    </row>
    <row r="90" spans="2:17" x14ac:dyDescent="0.2">
      <c r="B90" s="29"/>
      <c r="C90" s="29"/>
      <c r="D90" s="67"/>
      <c r="E90" s="29"/>
      <c r="F90" s="29"/>
      <c r="G90" s="67"/>
      <c r="H90" s="29"/>
      <c r="I90" s="30"/>
      <c r="J90" s="30"/>
      <c r="K90" s="30"/>
      <c r="L90" s="30"/>
      <c r="M90" s="30"/>
      <c r="N90" s="30"/>
      <c r="O90" s="30"/>
      <c r="P90" s="30"/>
      <c r="Q90" s="30"/>
    </row>
    <row r="91" spans="2:17" x14ac:dyDescent="0.2">
      <c r="B91" s="29"/>
      <c r="C91" s="29"/>
      <c r="D91" s="67"/>
      <c r="E91" s="29"/>
      <c r="F91" s="29"/>
      <c r="G91" s="67"/>
      <c r="H91" s="29"/>
      <c r="I91" s="30"/>
      <c r="J91" s="30"/>
      <c r="K91" s="30"/>
      <c r="L91" s="30"/>
      <c r="M91" s="30"/>
      <c r="N91" s="30"/>
      <c r="O91" s="30"/>
      <c r="P91" s="30"/>
      <c r="Q91" s="30"/>
    </row>
    <row r="92" spans="2:17" x14ac:dyDescent="0.2">
      <c r="B92" s="29"/>
      <c r="C92" s="29"/>
      <c r="D92" s="67"/>
      <c r="E92" s="29"/>
      <c r="F92" s="29"/>
      <c r="G92" s="67"/>
      <c r="H92" s="29"/>
      <c r="I92" s="30"/>
      <c r="J92" s="30"/>
      <c r="K92" s="30"/>
      <c r="L92" s="30"/>
      <c r="M92" s="30"/>
      <c r="N92" s="30"/>
      <c r="O92" s="30"/>
      <c r="P92" s="30"/>
      <c r="Q92" s="30"/>
    </row>
    <row r="93" spans="2:17" x14ac:dyDescent="0.2">
      <c r="B93" s="29"/>
      <c r="C93" s="29"/>
      <c r="D93" s="67"/>
      <c r="E93" s="29"/>
      <c r="F93" s="29"/>
      <c r="G93" s="67"/>
      <c r="H93" s="29"/>
      <c r="I93" s="30"/>
      <c r="J93" s="30"/>
      <c r="K93" s="30"/>
      <c r="L93" s="30"/>
      <c r="M93" s="30"/>
      <c r="N93" s="30"/>
      <c r="O93" s="30"/>
      <c r="P93" s="30"/>
      <c r="Q93" s="30"/>
    </row>
    <row r="94" spans="2:17" x14ac:dyDescent="0.2">
      <c r="B94" s="29"/>
      <c r="C94" s="29"/>
      <c r="D94" s="67"/>
      <c r="E94" s="29"/>
      <c r="F94" s="29"/>
      <c r="G94" s="67"/>
      <c r="H94" s="29"/>
      <c r="I94" s="30"/>
      <c r="J94" s="30"/>
      <c r="K94" s="30"/>
      <c r="L94" s="30"/>
      <c r="M94" s="30"/>
      <c r="N94" s="30"/>
      <c r="O94" s="30"/>
      <c r="P94" s="30"/>
      <c r="Q94" s="30"/>
    </row>
    <row r="95" spans="2:17" x14ac:dyDescent="0.2">
      <c r="B95" s="29"/>
      <c r="C95" s="29"/>
      <c r="D95" s="67"/>
      <c r="E95" s="29"/>
      <c r="F95" s="29"/>
      <c r="G95" s="67"/>
      <c r="H95" s="29"/>
      <c r="I95" s="30"/>
      <c r="J95" s="30"/>
      <c r="K95" s="30"/>
      <c r="L95" s="30"/>
      <c r="M95" s="30"/>
      <c r="N95" s="30"/>
      <c r="O95" s="30"/>
      <c r="P95" s="30"/>
      <c r="Q95" s="30"/>
    </row>
    <row r="96" spans="2:17" x14ac:dyDescent="0.2">
      <c r="B96" s="29"/>
      <c r="C96" s="29"/>
      <c r="D96" s="67"/>
      <c r="E96" s="29"/>
      <c r="F96" s="29"/>
      <c r="G96" s="67"/>
      <c r="H96" s="29"/>
      <c r="I96" s="30"/>
      <c r="J96" s="30"/>
      <c r="K96" s="30"/>
      <c r="L96" s="30"/>
      <c r="M96" s="30"/>
      <c r="N96" s="30"/>
      <c r="O96" s="30"/>
      <c r="P96" s="30"/>
      <c r="Q96" s="30"/>
    </row>
    <row r="97" spans="2:17" x14ac:dyDescent="0.2">
      <c r="B97" s="29"/>
      <c r="C97" s="29"/>
      <c r="D97" s="67"/>
      <c r="E97" s="29"/>
      <c r="F97" s="29"/>
      <c r="G97" s="67"/>
      <c r="H97" s="29"/>
      <c r="I97" s="30"/>
      <c r="J97" s="30"/>
      <c r="K97" s="30"/>
      <c r="L97" s="30"/>
      <c r="M97" s="30"/>
      <c r="N97" s="30"/>
      <c r="O97" s="30"/>
      <c r="P97" s="30"/>
      <c r="Q97" s="30"/>
    </row>
    <row r="98" spans="2:17" x14ac:dyDescent="0.2">
      <c r="B98" s="29"/>
      <c r="C98" s="29"/>
      <c r="D98" s="67"/>
      <c r="E98" s="29"/>
      <c r="F98" s="29"/>
      <c r="G98" s="67"/>
      <c r="H98" s="29"/>
      <c r="I98" s="30"/>
      <c r="J98" s="30"/>
      <c r="K98" s="30"/>
      <c r="L98" s="30"/>
      <c r="M98" s="30"/>
      <c r="N98" s="30"/>
      <c r="O98" s="30"/>
      <c r="P98" s="30"/>
      <c r="Q98" s="30"/>
    </row>
    <row r="99" spans="2:17" x14ac:dyDescent="0.2">
      <c r="B99" s="29"/>
      <c r="C99" s="29"/>
      <c r="D99" s="67"/>
      <c r="E99" s="29"/>
      <c r="F99" s="29"/>
      <c r="G99" s="67"/>
      <c r="H99" s="29"/>
      <c r="I99" s="30"/>
      <c r="J99" s="30"/>
      <c r="K99" s="30"/>
      <c r="L99" s="30"/>
      <c r="M99" s="30"/>
      <c r="N99" s="30"/>
      <c r="O99" s="30"/>
      <c r="P99" s="30"/>
      <c r="Q99" s="30"/>
    </row>
    <row r="100" spans="2:17" x14ac:dyDescent="0.2">
      <c r="B100" s="29"/>
      <c r="C100" s="29"/>
      <c r="D100" s="67"/>
      <c r="E100" s="29"/>
      <c r="F100" s="29"/>
      <c r="G100" s="67"/>
      <c r="H100" s="29"/>
      <c r="I100" s="30"/>
      <c r="J100" s="30"/>
      <c r="K100" s="30"/>
      <c r="L100" s="30"/>
      <c r="M100" s="30"/>
      <c r="N100" s="30"/>
      <c r="O100" s="30"/>
      <c r="P100" s="30"/>
      <c r="Q100" s="30"/>
    </row>
    <row r="101" spans="2:17" x14ac:dyDescent="0.2">
      <c r="B101" s="29"/>
      <c r="C101" s="29"/>
      <c r="D101" s="67"/>
      <c r="E101" s="29"/>
      <c r="F101" s="29"/>
      <c r="G101" s="67"/>
      <c r="H101" s="29"/>
      <c r="I101" s="30"/>
      <c r="J101" s="30"/>
      <c r="K101" s="30"/>
      <c r="L101" s="30"/>
      <c r="M101" s="30"/>
      <c r="N101" s="30"/>
      <c r="O101" s="30"/>
      <c r="P101" s="30"/>
      <c r="Q101" s="30"/>
    </row>
    <row r="102" spans="2:17" x14ac:dyDescent="0.2">
      <c r="B102" s="29"/>
      <c r="C102" s="29"/>
      <c r="D102" s="67"/>
      <c r="E102" s="29"/>
      <c r="F102" s="29"/>
      <c r="G102" s="67"/>
      <c r="H102" s="29"/>
      <c r="I102" s="30"/>
      <c r="J102" s="30"/>
      <c r="K102" s="30"/>
      <c r="L102" s="30"/>
      <c r="M102" s="30"/>
      <c r="N102" s="30"/>
      <c r="O102" s="30"/>
      <c r="P102" s="30"/>
      <c r="Q102" s="30"/>
    </row>
    <row r="103" spans="2:17" x14ac:dyDescent="0.2">
      <c r="B103" s="29"/>
      <c r="C103" s="29"/>
      <c r="D103" s="67"/>
      <c r="E103" s="29"/>
      <c r="F103" s="29"/>
      <c r="G103" s="67"/>
      <c r="H103" s="29"/>
      <c r="I103" s="30"/>
      <c r="J103" s="30"/>
      <c r="K103" s="30"/>
      <c r="L103" s="30"/>
      <c r="M103" s="30"/>
      <c r="N103" s="30"/>
      <c r="O103" s="30"/>
      <c r="P103" s="30"/>
      <c r="Q103" s="30"/>
    </row>
    <row r="104" spans="2:17" x14ac:dyDescent="0.2">
      <c r="B104" s="29"/>
      <c r="C104" s="29"/>
      <c r="D104" s="67"/>
      <c r="E104" s="29"/>
      <c r="F104" s="29"/>
      <c r="G104" s="67"/>
      <c r="H104" s="29"/>
      <c r="I104" s="30"/>
      <c r="J104" s="30"/>
      <c r="K104" s="30"/>
      <c r="L104" s="30"/>
      <c r="M104" s="30"/>
      <c r="N104" s="30"/>
      <c r="O104" s="30"/>
      <c r="P104" s="30"/>
      <c r="Q104" s="30"/>
    </row>
    <row r="105" spans="2:17" x14ac:dyDescent="0.2">
      <c r="B105" s="29"/>
      <c r="C105" s="29"/>
      <c r="D105" s="67"/>
      <c r="E105" s="29"/>
      <c r="F105" s="29"/>
      <c r="G105" s="67"/>
      <c r="H105" s="29"/>
      <c r="I105" s="30"/>
      <c r="J105" s="30"/>
      <c r="K105" s="30"/>
      <c r="L105" s="30"/>
      <c r="M105" s="30"/>
      <c r="N105" s="30"/>
      <c r="O105" s="30"/>
      <c r="P105" s="30"/>
      <c r="Q105" s="30"/>
    </row>
    <row r="106" spans="2:17" x14ac:dyDescent="0.2">
      <c r="B106" s="29"/>
      <c r="C106" s="29"/>
      <c r="D106" s="67"/>
      <c r="E106" s="29"/>
      <c r="F106" s="29"/>
      <c r="G106" s="67"/>
      <c r="H106" s="29"/>
      <c r="I106" s="30"/>
      <c r="J106" s="30"/>
      <c r="K106" s="30"/>
      <c r="L106" s="30"/>
      <c r="M106" s="30"/>
      <c r="N106" s="30"/>
      <c r="O106" s="30"/>
      <c r="P106" s="30"/>
      <c r="Q106" s="30"/>
    </row>
    <row r="107" spans="2:17" x14ac:dyDescent="0.2">
      <c r="B107" s="29"/>
      <c r="C107" s="29"/>
      <c r="D107" s="67"/>
      <c r="E107" s="29"/>
      <c r="F107" s="29"/>
      <c r="G107" s="67"/>
      <c r="H107" s="29"/>
      <c r="I107" s="30"/>
      <c r="J107" s="30"/>
      <c r="K107" s="30"/>
      <c r="L107" s="30"/>
      <c r="M107" s="30"/>
      <c r="N107" s="30"/>
      <c r="O107" s="30"/>
      <c r="P107" s="30"/>
      <c r="Q107" s="30"/>
    </row>
    <row r="108" spans="2:17" x14ac:dyDescent="0.2">
      <c r="B108" s="29"/>
      <c r="C108" s="29"/>
      <c r="D108" s="67"/>
      <c r="E108" s="29"/>
      <c r="F108" s="29"/>
      <c r="G108" s="67"/>
      <c r="H108" s="29"/>
      <c r="I108" s="30"/>
      <c r="J108" s="30"/>
      <c r="K108" s="30"/>
      <c r="L108" s="30"/>
      <c r="M108" s="30"/>
      <c r="N108" s="30"/>
      <c r="O108" s="30"/>
      <c r="P108" s="30"/>
      <c r="Q108" s="30"/>
    </row>
    <row r="109" spans="2:17" x14ac:dyDescent="0.2">
      <c r="B109" s="29"/>
      <c r="C109" s="29"/>
      <c r="D109" s="67"/>
      <c r="E109" s="29"/>
      <c r="F109" s="29"/>
      <c r="G109" s="67"/>
      <c r="H109" s="29"/>
      <c r="I109" s="30"/>
      <c r="J109" s="30"/>
      <c r="K109" s="30"/>
      <c r="L109" s="30"/>
      <c r="M109" s="30"/>
      <c r="N109" s="30"/>
      <c r="O109" s="30"/>
      <c r="P109" s="30"/>
      <c r="Q109" s="30"/>
    </row>
    <row r="110" spans="2:17" x14ac:dyDescent="0.2">
      <c r="B110" s="29"/>
      <c r="C110" s="29"/>
      <c r="D110" s="67"/>
      <c r="E110" s="29"/>
      <c r="F110" s="29"/>
      <c r="G110" s="67"/>
      <c r="H110" s="29"/>
      <c r="I110" s="30"/>
      <c r="J110" s="30"/>
      <c r="K110" s="30"/>
      <c r="L110" s="30"/>
      <c r="M110" s="30"/>
      <c r="N110" s="30"/>
      <c r="O110" s="30"/>
      <c r="P110" s="30"/>
      <c r="Q110" s="30"/>
    </row>
    <row r="111" spans="2:17" x14ac:dyDescent="0.2">
      <c r="B111" s="29"/>
      <c r="C111" s="29"/>
      <c r="D111" s="67"/>
      <c r="E111" s="29"/>
      <c r="F111" s="29"/>
      <c r="G111" s="67"/>
      <c r="H111" s="29"/>
      <c r="I111" s="30"/>
      <c r="J111" s="30"/>
      <c r="K111" s="30"/>
      <c r="L111" s="30"/>
      <c r="M111" s="30"/>
      <c r="N111" s="30"/>
      <c r="O111" s="30"/>
      <c r="P111" s="30"/>
      <c r="Q111" s="30"/>
    </row>
    <row r="112" spans="2:17" x14ac:dyDescent="0.2">
      <c r="B112" s="29"/>
      <c r="C112" s="29"/>
      <c r="D112" s="67"/>
      <c r="E112" s="29"/>
      <c r="F112" s="29"/>
      <c r="G112" s="67"/>
      <c r="H112" s="29"/>
      <c r="I112" s="30"/>
      <c r="J112" s="30"/>
      <c r="K112" s="30"/>
      <c r="L112" s="30"/>
      <c r="M112" s="30"/>
      <c r="N112" s="30"/>
      <c r="O112" s="30"/>
      <c r="P112" s="30"/>
      <c r="Q112" s="30"/>
    </row>
    <row r="113" spans="2:17" x14ac:dyDescent="0.2">
      <c r="B113" s="29"/>
      <c r="C113" s="29"/>
      <c r="D113" s="67"/>
      <c r="E113" s="29"/>
      <c r="F113" s="29"/>
      <c r="G113" s="67"/>
      <c r="H113" s="29"/>
      <c r="I113" s="30"/>
      <c r="J113" s="30"/>
      <c r="K113" s="30"/>
      <c r="L113" s="30"/>
      <c r="M113" s="30"/>
      <c r="N113" s="30"/>
      <c r="O113" s="30"/>
      <c r="P113" s="30"/>
      <c r="Q113" s="30"/>
    </row>
    <row r="114" spans="2:17" x14ac:dyDescent="0.2">
      <c r="B114" s="29"/>
      <c r="C114" s="29"/>
      <c r="D114" s="67"/>
      <c r="E114" s="29"/>
      <c r="F114" s="29"/>
      <c r="G114" s="67"/>
      <c r="H114" s="29"/>
      <c r="I114" s="30"/>
      <c r="J114" s="30"/>
      <c r="K114" s="30"/>
      <c r="L114" s="30"/>
      <c r="M114" s="30"/>
      <c r="N114" s="30"/>
      <c r="O114" s="30"/>
      <c r="P114" s="30"/>
      <c r="Q114" s="30"/>
    </row>
    <row r="115" spans="2:17" x14ac:dyDescent="0.2">
      <c r="B115" s="29"/>
      <c r="C115" s="29"/>
      <c r="D115" s="67"/>
      <c r="E115" s="29"/>
      <c r="F115" s="29"/>
      <c r="G115" s="67"/>
      <c r="H115" s="29"/>
      <c r="I115" s="30"/>
      <c r="J115" s="30"/>
      <c r="K115" s="30"/>
      <c r="L115" s="30"/>
      <c r="M115" s="30"/>
      <c r="N115" s="30"/>
      <c r="O115" s="30"/>
      <c r="P115" s="30"/>
      <c r="Q115" s="30"/>
    </row>
    <row r="116" spans="2:17" x14ac:dyDescent="0.2">
      <c r="B116" s="29"/>
      <c r="C116" s="29"/>
      <c r="D116" s="67"/>
      <c r="E116" s="29"/>
      <c r="F116" s="29"/>
      <c r="G116" s="67"/>
      <c r="H116" s="29"/>
      <c r="I116" s="30"/>
      <c r="J116" s="30"/>
      <c r="K116" s="30"/>
      <c r="L116" s="30"/>
      <c r="M116" s="30"/>
      <c r="N116" s="30"/>
      <c r="O116" s="30"/>
      <c r="P116" s="30"/>
      <c r="Q116" s="30"/>
    </row>
    <row r="117" spans="2:17" x14ac:dyDescent="0.2">
      <c r="B117" s="29"/>
      <c r="C117" s="29"/>
      <c r="D117" s="67"/>
      <c r="E117" s="29"/>
      <c r="F117" s="29"/>
      <c r="G117" s="67"/>
      <c r="H117" s="29"/>
      <c r="I117" s="30"/>
      <c r="J117" s="30"/>
      <c r="K117" s="30"/>
      <c r="L117" s="30"/>
      <c r="M117" s="30"/>
      <c r="N117" s="30"/>
      <c r="O117" s="30"/>
      <c r="P117" s="30"/>
      <c r="Q117" s="30"/>
    </row>
    <row r="118" spans="2:17" x14ac:dyDescent="0.2">
      <c r="B118" s="29"/>
      <c r="C118" s="29"/>
      <c r="D118" s="67"/>
      <c r="E118" s="29"/>
      <c r="F118" s="29"/>
      <c r="G118" s="67"/>
      <c r="H118" s="29"/>
      <c r="I118" s="30"/>
      <c r="J118" s="30"/>
      <c r="K118" s="30"/>
      <c r="L118" s="30"/>
      <c r="M118" s="30"/>
      <c r="N118" s="30"/>
      <c r="O118" s="30"/>
      <c r="P118" s="30"/>
      <c r="Q118" s="30"/>
    </row>
    <row r="119" spans="2:17" x14ac:dyDescent="0.2">
      <c r="B119" s="29"/>
      <c r="C119" s="29"/>
      <c r="D119" s="67"/>
      <c r="E119" s="29"/>
      <c r="F119" s="29"/>
      <c r="G119" s="67"/>
      <c r="H119" s="29"/>
      <c r="I119" s="30"/>
      <c r="J119" s="30"/>
      <c r="K119" s="30"/>
      <c r="L119" s="30"/>
      <c r="M119" s="30"/>
      <c r="N119" s="30"/>
      <c r="O119" s="30"/>
      <c r="P119" s="30"/>
      <c r="Q119" s="30"/>
    </row>
    <row r="120" spans="2:17" x14ac:dyDescent="0.2">
      <c r="B120" s="29"/>
      <c r="C120" s="29"/>
      <c r="D120" s="67"/>
      <c r="E120" s="29"/>
      <c r="F120" s="29"/>
      <c r="G120" s="67"/>
      <c r="H120" s="29"/>
      <c r="I120" s="30"/>
      <c r="J120" s="30"/>
      <c r="K120" s="30"/>
      <c r="L120" s="30"/>
      <c r="M120" s="30"/>
      <c r="N120" s="30"/>
      <c r="O120" s="30"/>
      <c r="P120" s="30"/>
      <c r="Q120" s="30"/>
    </row>
    <row r="121" spans="2:17" x14ac:dyDescent="0.2">
      <c r="B121" s="29"/>
      <c r="C121" s="29"/>
      <c r="D121" s="67"/>
      <c r="E121" s="29"/>
      <c r="F121" s="29"/>
      <c r="G121" s="67"/>
      <c r="H121" s="29"/>
      <c r="I121" s="30"/>
      <c r="J121" s="30"/>
      <c r="K121" s="30"/>
      <c r="L121" s="30"/>
      <c r="M121" s="30"/>
      <c r="N121" s="30"/>
      <c r="O121" s="30"/>
      <c r="P121" s="30"/>
      <c r="Q121" s="30"/>
    </row>
    <row r="122" spans="2:17" x14ac:dyDescent="0.2">
      <c r="B122" s="29"/>
      <c r="C122" s="29"/>
      <c r="D122" s="67"/>
      <c r="E122" s="29"/>
      <c r="F122" s="29"/>
      <c r="G122" s="67"/>
      <c r="H122" s="29"/>
      <c r="I122" s="30"/>
      <c r="J122" s="30"/>
      <c r="K122" s="30"/>
      <c r="L122" s="30"/>
      <c r="M122" s="30"/>
      <c r="N122" s="30"/>
      <c r="O122" s="30"/>
      <c r="P122" s="30"/>
      <c r="Q122" s="30"/>
    </row>
    <row r="123" spans="2:17" x14ac:dyDescent="0.2">
      <c r="B123" s="29"/>
      <c r="C123" s="29"/>
      <c r="D123" s="67"/>
      <c r="E123" s="29"/>
      <c r="F123" s="29"/>
      <c r="G123" s="67"/>
      <c r="H123" s="29"/>
      <c r="I123" s="30"/>
      <c r="J123" s="30"/>
      <c r="K123" s="30"/>
      <c r="L123" s="30"/>
      <c r="M123" s="30"/>
      <c r="N123" s="30"/>
      <c r="O123" s="30"/>
      <c r="P123" s="30"/>
      <c r="Q123" s="30"/>
    </row>
    <row r="124" spans="2:17" x14ac:dyDescent="0.2">
      <c r="B124" s="29"/>
      <c r="C124" s="29"/>
      <c r="D124" s="67"/>
      <c r="E124" s="29"/>
      <c r="F124" s="29"/>
      <c r="G124" s="67"/>
      <c r="H124" s="29"/>
      <c r="I124" s="30"/>
      <c r="J124" s="30"/>
      <c r="K124" s="30"/>
      <c r="L124" s="30"/>
      <c r="M124" s="30"/>
      <c r="N124" s="30"/>
      <c r="O124" s="30"/>
      <c r="P124" s="30"/>
      <c r="Q124" s="30"/>
    </row>
    <row r="125" spans="2:17" x14ac:dyDescent="0.2">
      <c r="B125" s="29"/>
      <c r="C125" s="29"/>
      <c r="D125" s="67"/>
      <c r="E125" s="29"/>
      <c r="F125" s="29"/>
      <c r="G125" s="67"/>
      <c r="H125" s="29"/>
      <c r="I125" s="30"/>
      <c r="J125" s="30"/>
      <c r="K125" s="30"/>
      <c r="L125" s="30"/>
      <c r="M125" s="30"/>
      <c r="N125" s="30"/>
      <c r="O125" s="30"/>
      <c r="P125" s="30"/>
      <c r="Q125" s="30"/>
    </row>
    <row r="126" spans="2:17" x14ac:dyDescent="0.2">
      <c r="B126" s="29"/>
      <c r="C126" s="29"/>
      <c r="D126" s="67"/>
      <c r="E126" s="29"/>
      <c r="F126" s="29"/>
      <c r="G126" s="67"/>
      <c r="H126" s="29"/>
      <c r="I126" s="30"/>
      <c r="J126" s="30"/>
      <c r="K126" s="30"/>
      <c r="L126" s="30"/>
      <c r="M126" s="30"/>
      <c r="N126" s="30"/>
      <c r="O126" s="30"/>
      <c r="P126" s="30"/>
      <c r="Q126" s="30"/>
    </row>
    <row r="127" spans="2:17" x14ac:dyDescent="0.2">
      <c r="B127" s="29"/>
      <c r="C127" s="29"/>
      <c r="D127" s="67"/>
      <c r="E127" s="29"/>
      <c r="F127" s="29"/>
      <c r="G127" s="67"/>
      <c r="H127" s="29"/>
      <c r="I127" s="30"/>
      <c r="J127" s="30"/>
      <c r="K127" s="30"/>
      <c r="L127" s="30"/>
      <c r="M127" s="30"/>
      <c r="N127" s="30"/>
      <c r="O127" s="30"/>
      <c r="P127" s="30"/>
      <c r="Q127" s="30"/>
    </row>
    <row r="128" spans="2:17" x14ac:dyDescent="0.2">
      <c r="B128" s="29"/>
      <c r="C128" s="29"/>
      <c r="D128" s="67"/>
      <c r="E128" s="29"/>
      <c r="F128" s="29"/>
      <c r="G128" s="67"/>
      <c r="H128" s="29"/>
      <c r="I128" s="30"/>
      <c r="J128" s="30"/>
      <c r="K128" s="30"/>
      <c r="L128" s="30"/>
      <c r="M128" s="30"/>
      <c r="N128" s="30"/>
      <c r="O128" s="30"/>
      <c r="P128" s="30"/>
      <c r="Q128" s="30"/>
    </row>
    <row r="129" spans="2:17" x14ac:dyDescent="0.2">
      <c r="B129" s="29"/>
      <c r="C129" s="29"/>
      <c r="D129" s="67"/>
      <c r="E129" s="29"/>
      <c r="F129" s="29"/>
      <c r="G129" s="67"/>
      <c r="H129" s="29"/>
      <c r="I129" s="30"/>
      <c r="J129" s="30"/>
      <c r="K129" s="30"/>
      <c r="L129" s="30"/>
      <c r="M129" s="30"/>
      <c r="N129" s="30"/>
      <c r="O129" s="30"/>
      <c r="P129" s="30"/>
      <c r="Q129" s="30"/>
    </row>
    <row r="130" spans="2:17" x14ac:dyDescent="0.2">
      <c r="B130" s="29"/>
      <c r="C130" s="29"/>
      <c r="D130" s="67"/>
      <c r="E130" s="29"/>
      <c r="F130" s="29"/>
      <c r="G130" s="67"/>
      <c r="H130" s="29"/>
      <c r="I130" s="30"/>
      <c r="J130" s="30"/>
      <c r="K130" s="30"/>
      <c r="L130" s="30"/>
      <c r="M130" s="30"/>
      <c r="N130" s="30"/>
      <c r="O130" s="30"/>
      <c r="P130" s="30"/>
      <c r="Q130" s="30"/>
    </row>
    <row r="131" spans="2:17" x14ac:dyDescent="0.2">
      <c r="B131" s="29"/>
      <c r="C131" s="29"/>
      <c r="D131" s="67"/>
      <c r="E131" s="29"/>
      <c r="F131" s="29"/>
      <c r="G131" s="67"/>
      <c r="H131" s="29"/>
      <c r="I131" s="30"/>
      <c r="J131" s="30"/>
      <c r="K131" s="30"/>
      <c r="L131" s="30"/>
      <c r="M131" s="30"/>
      <c r="N131" s="30"/>
      <c r="O131" s="30"/>
      <c r="P131" s="30"/>
      <c r="Q131" s="30"/>
    </row>
    <row r="132" spans="2:17" x14ac:dyDescent="0.2">
      <c r="B132" s="29"/>
      <c r="C132" s="29"/>
      <c r="D132" s="67"/>
      <c r="E132" s="29"/>
      <c r="F132" s="29"/>
      <c r="G132" s="67"/>
      <c r="H132" s="29"/>
      <c r="I132" s="30"/>
      <c r="J132" s="30"/>
      <c r="K132" s="30"/>
      <c r="L132" s="30"/>
      <c r="M132" s="30"/>
      <c r="N132" s="30"/>
      <c r="O132" s="30"/>
      <c r="P132" s="30"/>
      <c r="Q132" s="30"/>
    </row>
    <row r="133" spans="2:17" x14ac:dyDescent="0.2">
      <c r="B133" s="29"/>
      <c r="C133" s="29"/>
      <c r="D133" s="67"/>
      <c r="E133" s="29"/>
      <c r="F133" s="29"/>
      <c r="G133" s="67"/>
      <c r="H133" s="29"/>
      <c r="I133" s="30"/>
      <c r="J133" s="30"/>
      <c r="K133" s="30"/>
      <c r="L133" s="30"/>
      <c r="M133" s="30"/>
      <c r="N133" s="30"/>
      <c r="O133" s="30"/>
      <c r="P133" s="30"/>
      <c r="Q133" s="30"/>
    </row>
    <row r="134" spans="2:17" x14ac:dyDescent="0.2">
      <c r="B134" s="29"/>
      <c r="C134" s="29"/>
      <c r="D134" s="67"/>
      <c r="E134" s="29"/>
      <c r="F134" s="29"/>
      <c r="G134" s="67"/>
      <c r="H134" s="29"/>
      <c r="I134" s="30"/>
      <c r="J134" s="30"/>
      <c r="K134" s="30"/>
      <c r="L134" s="30"/>
      <c r="M134" s="30"/>
      <c r="N134" s="30"/>
      <c r="O134" s="30"/>
      <c r="P134" s="30"/>
      <c r="Q134" s="30"/>
    </row>
    <row r="135" spans="2:17" x14ac:dyDescent="0.2">
      <c r="B135" s="29"/>
      <c r="C135" s="29"/>
      <c r="D135" s="67"/>
      <c r="E135" s="29"/>
      <c r="F135" s="29"/>
      <c r="G135" s="67"/>
      <c r="H135" s="29"/>
      <c r="I135" s="30"/>
      <c r="J135" s="30"/>
      <c r="K135" s="30"/>
      <c r="L135" s="30"/>
      <c r="M135" s="30"/>
      <c r="N135" s="30"/>
      <c r="O135" s="30"/>
      <c r="P135" s="30"/>
      <c r="Q135" s="30"/>
    </row>
    <row r="136" spans="2:17" x14ac:dyDescent="0.2">
      <c r="B136" s="29"/>
      <c r="C136" s="29"/>
      <c r="D136" s="67"/>
      <c r="E136" s="29"/>
      <c r="F136" s="29"/>
      <c r="G136" s="67"/>
      <c r="H136" s="29"/>
      <c r="I136" s="30"/>
      <c r="J136" s="30"/>
      <c r="K136" s="30"/>
      <c r="L136" s="30"/>
      <c r="M136" s="30"/>
      <c r="N136" s="30"/>
      <c r="O136" s="30"/>
      <c r="P136" s="30"/>
      <c r="Q136" s="30"/>
    </row>
    <row r="137" spans="2:17" x14ac:dyDescent="0.2">
      <c r="B137" s="29"/>
      <c r="C137" s="29"/>
      <c r="D137" s="67"/>
      <c r="E137" s="29"/>
      <c r="F137" s="29"/>
      <c r="G137" s="67"/>
      <c r="H137" s="29"/>
      <c r="I137" s="30"/>
      <c r="J137" s="30"/>
      <c r="K137" s="30"/>
      <c r="L137" s="30"/>
      <c r="M137" s="30"/>
      <c r="N137" s="30"/>
      <c r="O137" s="30"/>
      <c r="P137" s="30"/>
      <c r="Q137" s="30"/>
    </row>
    <row r="138" spans="2:17" x14ac:dyDescent="0.2">
      <c r="B138" s="29"/>
      <c r="C138" s="29"/>
      <c r="D138" s="67"/>
      <c r="E138" s="29"/>
      <c r="F138" s="29"/>
      <c r="G138" s="67"/>
      <c r="H138" s="29"/>
      <c r="I138" s="30"/>
      <c r="J138" s="30"/>
      <c r="K138" s="30"/>
      <c r="L138" s="30"/>
      <c r="M138" s="30"/>
      <c r="N138" s="30"/>
      <c r="O138" s="30"/>
      <c r="P138" s="30"/>
      <c r="Q138" s="30"/>
    </row>
    <row r="139" spans="2:17" x14ac:dyDescent="0.2">
      <c r="B139" s="29"/>
      <c r="C139" s="29"/>
      <c r="D139" s="67"/>
      <c r="E139" s="29"/>
      <c r="F139" s="29"/>
      <c r="G139" s="67"/>
      <c r="H139" s="29"/>
      <c r="I139" s="30"/>
      <c r="J139" s="30"/>
      <c r="K139" s="30"/>
      <c r="L139" s="30"/>
      <c r="M139" s="30"/>
      <c r="N139" s="30"/>
      <c r="O139" s="30"/>
      <c r="P139" s="30"/>
      <c r="Q139" s="30"/>
    </row>
    <row r="140" spans="2:17" x14ac:dyDescent="0.2">
      <c r="B140" s="29"/>
      <c r="C140" s="29"/>
      <c r="D140" s="67"/>
      <c r="E140" s="29"/>
      <c r="F140" s="29"/>
      <c r="G140" s="67"/>
      <c r="H140" s="29"/>
      <c r="I140" s="30"/>
      <c r="J140" s="30"/>
      <c r="K140" s="30"/>
      <c r="L140" s="30"/>
      <c r="M140" s="30"/>
      <c r="N140" s="30"/>
      <c r="O140" s="30"/>
      <c r="P140" s="30"/>
      <c r="Q140" s="30"/>
    </row>
    <row r="141" spans="2:17" x14ac:dyDescent="0.2">
      <c r="B141" s="29"/>
      <c r="C141" s="29"/>
      <c r="D141" s="67"/>
      <c r="E141" s="29"/>
      <c r="F141" s="29"/>
      <c r="G141" s="67"/>
      <c r="H141" s="29"/>
      <c r="I141" s="30"/>
      <c r="J141" s="30"/>
      <c r="K141" s="30"/>
      <c r="L141" s="30"/>
      <c r="M141" s="30"/>
      <c r="N141" s="30"/>
      <c r="O141" s="30"/>
      <c r="P141" s="30"/>
      <c r="Q141" s="30"/>
    </row>
    <row r="142" spans="2:17" x14ac:dyDescent="0.2">
      <c r="B142" s="29"/>
      <c r="C142" s="29"/>
      <c r="D142" s="67"/>
      <c r="E142" s="29"/>
      <c r="F142" s="29"/>
      <c r="G142" s="67"/>
      <c r="H142" s="29"/>
      <c r="I142" s="30"/>
      <c r="J142" s="30"/>
      <c r="K142" s="30"/>
      <c r="L142" s="30"/>
      <c r="M142" s="30"/>
      <c r="N142" s="30"/>
      <c r="O142" s="30"/>
      <c r="P142" s="30"/>
      <c r="Q142" s="30"/>
    </row>
    <row r="143" spans="2:17" x14ac:dyDescent="0.2">
      <c r="B143" s="29"/>
      <c r="C143" s="29"/>
      <c r="D143" s="67"/>
      <c r="E143" s="29"/>
      <c r="F143" s="29"/>
      <c r="G143" s="67"/>
      <c r="H143" s="29"/>
      <c r="I143" s="30"/>
      <c r="J143" s="30"/>
      <c r="K143" s="30"/>
      <c r="L143" s="30"/>
      <c r="M143" s="30"/>
      <c r="N143" s="30"/>
      <c r="O143" s="30"/>
      <c r="P143" s="30"/>
      <c r="Q143" s="30"/>
    </row>
    <row r="144" spans="2:17" x14ac:dyDescent="0.2">
      <c r="B144" s="29"/>
      <c r="C144" s="29"/>
      <c r="D144" s="67"/>
      <c r="E144" s="29"/>
      <c r="F144" s="29"/>
      <c r="G144" s="67"/>
      <c r="H144" s="29"/>
      <c r="I144" s="30"/>
      <c r="J144" s="30"/>
      <c r="K144" s="30"/>
      <c r="L144" s="30"/>
      <c r="M144" s="30"/>
      <c r="N144" s="30"/>
      <c r="O144" s="30"/>
      <c r="P144" s="30"/>
      <c r="Q144" s="30"/>
    </row>
    <row r="145" spans="2:17" x14ac:dyDescent="0.2">
      <c r="B145" s="29"/>
      <c r="C145" s="29"/>
      <c r="D145" s="67"/>
      <c r="E145" s="29"/>
      <c r="F145" s="29"/>
      <c r="G145" s="67"/>
      <c r="H145" s="29"/>
      <c r="I145" s="30"/>
      <c r="J145" s="30"/>
      <c r="K145" s="30"/>
      <c r="L145" s="30"/>
      <c r="M145" s="30"/>
      <c r="N145" s="30"/>
      <c r="O145" s="30"/>
      <c r="P145" s="30"/>
      <c r="Q145" s="30"/>
    </row>
    <row r="146" spans="2:17" x14ac:dyDescent="0.2">
      <c r="B146" s="29"/>
      <c r="C146" s="29"/>
      <c r="D146" s="67"/>
      <c r="E146" s="29"/>
      <c r="F146" s="29"/>
      <c r="G146" s="67"/>
      <c r="H146" s="29"/>
      <c r="I146" s="30"/>
      <c r="J146" s="30"/>
      <c r="K146" s="30"/>
      <c r="L146" s="30"/>
      <c r="M146" s="30"/>
      <c r="N146" s="30"/>
      <c r="O146" s="30"/>
      <c r="P146" s="30"/>
      <c r="Q146" s="30"/>
    </row>
    <row r="147" spans="2:17" x14ac:dyDescent="0.2">
      <c r="B147" s="29"/>
      <c r="C147" s="29"/>
      <c r="D147" s="67"/>
      <c r="E147" s="29"/>
      <c r="F147" s="29"/>
      <c r="G147" s="67"/>
      <c r="H147" s="29"/>
      <c r="I147" s="30"/>
      <c r="J147" s="30"/>
      <c r="K147" s="30"/>
      <c r="L147" s="30"/>
      <c r="M147" s="30"/>
      <c r="N147" s="30"/>
      <c r="O147" s="30"/>
      <c r="P147" s="30"/>
      <c r="Q147" s="30"/>
    </row>
    <row r="148" spans="2:17" x14ac:dyDescent="0.2">
      <c r="B148" s="29"/>
      <c r="C148" s="29"/>
      <c r="D148" s="67"/>
      <c r="E148" s="29"/>
      <c r="F148" s="29"/>
      <c r="G148" s="67"/>
      <c r="H148" s="29"/>
      <c r="I148" s="30"/>
      <c r="J148" s="30"/>
      <c r="K148" s="30"/>
      <c r="L148" s="30"/>
      <c r="M148" s="30"/>
      <c r="N148" s="30"/>
      <c r="O148" s="30"/>
      <c r="P148" s="30"/>
      <c r="Q148" s="30"/>
    </row>
    <row r="149" spans="2:17" x14ac:dyDescent="0.2">
      <c r="B149" s="29"/>
      <c r="C149" s="29"/>
      <c r="D149" s="67"/>
      <c r="E149" s="29"/>
      <c r="F149" s="29"/>
      <c r="G149" s="67"/>
      <c r="H149" s="29"/>
      <c r="I149" s="30"/>
      <c r="J149" s="30"/>
      <c r="K149" s="30"/>
      <c r="L149" s="30"/>
      <c r="M149" s="30"/>
      <c r="N149" s="30"/>
      <c r="O149" s="30"/>
      <c r="P149" s="30"/>
      <c r="Q149" s="30"/>
    </row>
    <row r="150" spans="2:17" x14ac:dyDescent="0.2">
      <c r="B150" s="29"/>
      <c r="C150" s="29"/>
      <c r="D150" s="67"/>
      <c r="E150" s="29"/>
      <c r="F150" s="29"/>
      <c r="G150" s="67"/>
      <c r="H150" s="29"/>
      <c r="I150" s="30"/>
      <c r="J150" s="30"/>
      <c r="K150" s="30"/>
      <c r="L150" s="30"/>
      <c r="M150" s="30"/>
      <c r="N150" s="30"/>
      <c r="O150" s="30"/>
      <c r="P150" s="30"/>
      <c r="Q150" s="30"/>
    </row>
    <row r="151" spans="2:17" x14ac:dyDescent="0.2">
      <c r="B151" s="29"/>
      <c r="C151" s="29"/>
      <c r="D151" s="67"/>
      <c r="E151" s="29"/>
      <c r="F151" s="29"/>
      <c r="G151" s="67"/>
      <c r="H151" s="29"/>
      <c r="I151" s="30"/>
      <c r="J151" s="30"/>
      <c r="K151" s="30"/>
      <c r="L151" s="30"/>
      <c r="M151" s="30"/>
      <c r="N151" s="30"/>
      <c r="O151" s="30"/>
      <c r="P151" s="30"/>
      <c r="Q151" s="30"/>
    </row>
    <row r="152" spans="2:17" x14ac:dyDescent="0.2">
      <c r="B152" s="29"/>
      <c r="C152" s="29"/>
      <c r="D152" s="67"/>
      <c r="E152" s="29"/>
      <c r="F152" s="29"/>
      <c r="G152" s="67"/>
      <c r="H152" s="29"/>
      <c r="I152" s="30"/>
      <c r="J152" s="30"/>
      <c r="K152" s="30"/>
      <c r="L152" s="30"/>
      <c r="M152" s="30"/>
      <c r="N152" s="30"/>
      <c r="O152" s="30"/>
      <c r="P152" s="30"/>
      <c r="Q152" s="30"/>
    </row>
    <row r="153" spans="2:17" x14ac:dyDescent="0.2">
      <c r="B153" s="29"/>
      <c r="C153" s="29"/>
      <c r="D153" s="67"/>
      <c r="E153" s="29"/>
      <c r="F153" s="29"/>
      <c r="G153" s="67"/>
      <c r="H153" s="29"/>
      <c r="I153" s="30"/>
      <c r="J153" s="30"/>
      <c r="K153" s="30"/>
      <c r="L153" s="30"/>
      <c r="M153" s="30"/>
      <c r="N153" s="30"/>
      <c r="O153" s="30"/>
      <c r="P153" s="30"/>
      <c r="Q153" s="30"/>
    </row>
    <row r="154" spans="2:17" x14ac:dyDescent="0.2">
      <c r="B154" s="29"/>
      <c r="C154" s="29"/>
      <c r="D154" s="67"/>
      <c r="E154" s="29"/>
      <c r="F154" s="29"/>
      <c r="G154" s="67"/>
      <c r="H154" s="29"/>
      <c r="I154" s="30"/>
      <c r="J154" s="30"/>
      <c r="K154" s="30"/>
      <c r="L154" s="30"/>
      <c r="M154" s="30"/>
      <c r="N154" s="30"/>
      <c r="O154" s="30"/>
      <c r="P154" s="30"/>
      <c r="Q154" s="30"/>
    </row>
    <row r="155" spans="2:17" x14ac:dyDescent="0.2">
      <c r="B155" s="29"/>
      <c r="C155" s="29"/>
      <c r="D155" s="67"/>
      <c r="E155" s="29"/>
      <c r="F155" s="29"/>
      <c r="G155" s="67"/>
      <c r="H155" s="29"/>
      <c r="I155" s="30"/>
      <c r="J155" s="30"/>
      <c r="K155" s="30"/>
      <c r="L155" s="30"/>
      <c r="M155" s="30"/>
      <c r="N155" s="30"/>
      <c r="O155" s="30"/>
      <c r="P155" s="30"/>
      <c r="Q155" s="30"/>
    </row>
    <row r="156" spans="2:17" x14ac:dyDescent="0.2">
      <c r="B156" s="29"/>
      <c r="C156" s="29"/>
      <c r="D156" s="67"/>
      <c r="E156" s="29"/>
      <c r="F156" s="29"/>
      <c r="G156" s="67"/>
      <c r="H156" s="29"/>
      <c r="I156" s="30"/>
      <c r="J156" s="30"/>
      <c r="K156" s="30"/>
      <c r="L156" s="30"/>
      <c r="M156" s="30"/>
      <c r="N156" s="30"/>
      <c r="O156" s="30"/>
      <c r="P156" s="30"/>
      <c r="Q156" s="30"/>
    </row>
    <row r="157" spans="2:17" x14ac:dyDescent="0.2">
      <c r="B157" s="29"/>
      <c r="C157" s="29"/>
      <c r="D157" s="67"/>
      <c r="E157" s="29"/>
      <c r="F157" s="29"/>
      <c r="G157" s="67"/>
      <c r="H157" s="29"/>
      <c r="I157" s="30"/>
      <c r="J157" s="30"/>
      <c r="K157" s="30"/>
      <c r="L157" s="30"/>
      <c r="M157" s="30"/>
      <c r="N157" s="30"/>
      <c r="O157" s="30"/>
      <c r="P157" s="30"/>
      <c r="Q157" s="30"/>
    </row>
    <row r="158" spans="2:17" x14ac:dyDescent="0.2">
      <c r="B158" s="29"/>
      <c r="C158" s="29"/>
      <c r="D158" s="67"/>
      <c r="E158" s="29"/>
      <c r="F158" s="29"/>
      <c r="G158" s="67"/>
      <c r="H158" s="29"/>
      <c r="I158" s="30"/>
      <c r="J158" s="30"/>
      <c r="K158" s="30"/>
      <c r="L158" s="30"/>
      <c r="M158" s="30"/>
      <c r="N158" s="30"/>
      <c r="O158" s="30"/>
      <c r="P158" s="30"/>
      <c r="Q158" s="30"/>
    </row>
    <row r="159" spans="2:17" x14ac:dyDescent="0.2">
      <c r="B159" s="29"/>
      <c r="C159" s="29"/>
      <c r="D159" s="67"/>
      <c r="E159" s="29"/>
      <c r="F159" s="29"/>
      <c r="G159" s="67"/>
      <c r="H159" s="29"/>
      <c r="I159" s="30"/>
      <c r="J159" s="30"/>
      <c r="K159" s="30"/>
      <c r="L159" s="30"/>
      <c r="M159" s="30"/>
      <c r="N159" s="30"/>
      <c r="O159" s="30"/>
      <c r="P159" s="30"/>
      <c r="Q159" s="30"/>
    </row>
    <row r="160" spans="2:17" x14ac:dyDescent="0.2">
      <c r="B160" s="29"/>
      <c r="C160" s="29"/>
      <c r="D160" s="67"/>
      <c r="E160" s="29"/>
      <c r="F160" s="29"/>
      <c r="G160" s="67"/>
      <c r="H160" s="29"/>
      <c r="I160" s="30"/>
      <c r="J160" s="30"/>
      <c r="K160" s="30"/>
      <c r="L160" s="30"/>
      <c r="M160" s="30"/>
      <c r="N160" s="30"/>
      <c r="O160" s="30"/>
      <c r="P160" s="30"/>
      <c r="Q160" s="30"/>
    </row>
    <row r="161" spans="2:17" x14ac:dyDescent="0.2">
      <c r="B161" s="29"/>
      <c r="C161" s="29"/>
      <c r="D161" s="67"/>
      <c r="E161" s="29"/>
      <c r="F161" s="29"/>
      <c r="G161" s="67"/>
      <c r="H161" s="29"/>
      <c r="I161" s="30"/>
      <c r="J161" s="30"/>
      <c r="K161" s="30"/>
      <c r="L161" s="30"/>
      <c r="M161" s="30"/>
      <c r="N161" s="30"/>
      <c r="O161" s="30"/>
      <c r="P161" s="30"/>
      <c r="Q161" s="30"/>
    </row>
    <row r="162" spans="2:17" x14ac:dyDescent="0.2">
      <c r="B162" s="29"/>
      <c r="C162" s="29"/>
      <c r="D162" s="67"/>
      <c r="E162" s="29"/>
      <c r="F162" s="29"/>
      <c r="G162" s="67"/>
      <c r="H162" s="29"/>
      <c r="I162" s="30"/>
      <c r="J162" s="30"/>
      <c r="K162" s="30"/>
      <c r="L162" s="30"/>
      <c r="M162" s="30"/>
      <c r="N162" s="30"/>
      <c r="O162" s="30"/>
      <c r="P162" s="30"/>
      <c r="Q162" s="30"/>
    </row>
    <row r="163" spans="2:17" x14ac:dyDescent="0.2">
      <c r="B163" s="29"/>
      <c r="C163" s="29"/>
      <c r="D163" s="67"/>
      <c r="E163" s="29"/>
      <c r="F163" s="29"/>
      <c r="G163" s="67"/>
      <c r="H163" s="29"/>
      <c r="I163" s="30"/>
      <c r="J163" s="30"/>
      <c r="K163" s="30"/>
      <c r="L163" s="30"/>
      <c r="M163" s="30"/>
      <c r="N163" s="30"/>
      <c r="O163" s="30"/>
      <c r="P163" s="30"/>
      <c r="Q163" s="30"/>
    </row>
    <row r="164" spans="2:17" x14ac:dyDescent="0.2">
      <c r="B164" s="29"/>
      <c r="C164" s="29"/>
      <c r="D164" s="67"/>
      <c r="E164" s="29"/>
      <c r="F164" s="29"/>
      <c r="G164" s="67"/>
      <c r="H164" s="29"/>
      <c r="I164" s="30"/>
      <c r="J164" s="30"/>
      <c r="K164" s="30"/>
      <c r="L164" s="30"/>
      <c r="M164" s="30"/>
      <c r="N164" s="30"/>
      <c r="O164" s="30"/>
      <c r="P164" s="30"/>
      <c r="Q164" s="30"/>
    </row>
    <row r="165" spans="2:17" x14ac:dyDescent="0.2">
      <c r="B165" s="29"/>
      <c r="C165" s="29"/>
      <c r="D165" s="67"/>
      <c r="E165" s="29"/>
      <c r="F165" s="29"/>
      <c r="G165" s="67"/>
      <c r="H165" s="29"/>
      <c r="I165" s="30"/>
      <c r="J165" s="30"/>
      <c r="K165" s="30"/>
      <c r="L165" s="30"/>
      <c r="M165" s="30"/>
      <c r="N165" s="30"/>
      <c r="O165" s="30"/>
      <c r="P165" s="30"/>
      <c r="Q165" s="30"/>
    </row>
    <row r="166" spans="2:17" x14ac:dyDescent="0.2">
      <c r="B166" s="29"/>
      <c r="C166" s="29"/>
      <c r="D166" s="67"/>
      <c r="E166" s="29"/>
      <c r="F166" s="29"/>
      <c r="G166" s="67"/>
      <c r="H166" s="29"/>
      <c r="I166" s="30"/>
      <c r="J166" s="30"/>
      <c r="K166" s="30"/>
      <c r="L166" s="30"/>
      <c r="M166" s="30"/>
      <c r="N166" s="30"/>
      <c r="O166" s="30"/>
      <c r="P166" s="30"/>
      <c r="Q166" s="30"/>
    </row>
    <row r="167" spans="2:17" x14ac:dyDescent="0.2">
      <c r="B167" s="29"/>
      <c r="C167" s="29"/>
      <c r="D167" s="67"/>
      <c r="E167" s="29"/>
      <c r="F167" s="29"/>
      <c r="G167" s="67"/>
      <c r="H167" s="29"/>
      <c r="I167" s="30"/>
      <c r="J167" s="30"/>
      <c r="K167" s="30"/>
      <c r="L167" s="30"/>
      <c r="M167" s="30"/>
      <c r="N167" s="30"/>
      <c r="O167" s="30"/>
      <c r="P167" s="30"/>
      <c r="Q167" s="30"/>
    </row>
    <row r="168" spans="2:17" x14ac:dyDescent="0.2">
      <c r="B168" s="29"/>
      <c r="C168" s="29"/>
      <c r="D168" s="67"/>
      <c r="E168" s="29"/>
      <c r="F168" s="29"/>
      <c r="G168" s="67"/>
      <c r="H168" s="29"/>
      <c r="I168" s="30"/>
      <c r="J168" s="30"/>
      <c r="K168" s="30"/>
      <c r="L168" s="30"/>
      <c r="M168" s="30"/>
      <c r="N168" s="30"/>
      <c r="O168" s="30"/>
      <c r="P168" s="30"/>
      <c r="Q168" s="30"/>
    </row>
    <row r="169" spans="2:17" x14ac:dyDescent="0.2">
      <c r="B169" s="29"/>
      <c r="C169" s="29"/>
      <c r="D169" s="67"/>
      <c r="E169" s="29"/>
      <c r="F169" s="29"/>
      <c r="G169" s="67"/>
      <c r="H169" s="29"/>
      <c r="I169" s="30"/>
      <c r="J169" s="30"/>
      <c r="K169" s="30"/>
      <c r="L169" s="30"/>
      <c r="M169" s="30"/>
      <c r="N169" s="30"/>
      <c r="O169" s="30"/>
      <c r="P169" s="30"/>
      <c r="Q169" s="30"/>
    </row>
    <row r="170" spans="2:17" x14ac:dyDescent="0.2">
      <c r="B170" s="29"/>
      <c r="C170" s="29"/>
      <c r="D170" s="67"/>
      <c r="E170" s="29"/>
      <c r="F170" s="29"/>
      <c r="G170" s="67"/>
      <c r="H170" s="29"/>
      <c r="I170" s="30"/>
      <c r="J170" s="30"/>
      <c r="K170" s="30"/>
      <c r="L170" s="30"/>
      <c r="M170" s="30"/>
      <c r="N170" s="30"/>
      <c r="O170" s="30"/>
      <c r="P170" s="30"/>
      <c r="Q170" s="30"/>
    </row>
    <row r="171" spans="2:17" x14ac:dyDescent="0.2">
      <c r="B171" s="29"/>
      <c r="C171" s="29"/>
      <c r="D171" s="67"/>
      <c r="E171" s="29"/>
      <c r="F171" s="29"/>
      <c r="G171" s="67"/>
      <c r="H171" s="29"/>
      <c r="I171" s="30"/>
      <c r="J171" s="30"/>
      <c r="K171" s="30"/>
      <c r="L171" s="30"/>
      <c r="M171" s="30"/>
      <c r="N171" s="30"/>
      <c r="O171" s="30"/>
      <c r="P171" s="30"/>
      <c r="Q171" s="30"/>
    </row>
    <row r="172" spans="2:17" x14ac:dyDescent="0.2">
      <c r="B172" s="29"/>
      <c r="C172" s="29"/>
      <c r="D172" s="67"/>
      <c r="E172" s="29"/>
      <c r="F172" s="29"/>
      <c r="G172" s="67"/>
      <c r="H172" s="29"/>
      <c r="I172" s="30"/>
      <c r="J172" s="30"/>
      <c r="K172" s="30"/>
      <c r="L172" s="30"/>
      <c r="M172" s="30"/>
      <c r="N172" s="30"/>
      <c r="O172" s="30"/>
      <c r="P172" s="30"/>
      <c r="Q172" s="30"/>
    </row>
    <row r="173" spans="2:17" x14ac:dyDescent="0.2">
      <c r="B173" s="29"/>
      <c r="C173" s="29"/>
      <c r="D173" s="67"/>
      <c r="E173" s="29"/>
      <c r="F173" s="29"/>
      <c r="G173" s="67"/>
      <c r="H173" s="29"/>
      <c r="I173" s="30"/>
      <c r="J173" s="30"/>
      <c r="K173" s="30"/>
      <c r="L173" s="30"/>
      <c r="M173" s="30"/>
      <c r="N173" s="30"/>
      <c r="O173" s="30"/>
      <c r="P173" s="30"/>
      <c r="Q173" s="30"/>
    </row>
    <row r="174" spans="2:17" x14ac:dyDescent="0.2">
      <c r="B174" s="29"/>
      <c r="C174" s="29"/>
      <c r="D174" s="67"/>
      <c r="E174" s="29"/>
      <c r="F174" s="29"/>
      <c r="G174" s="67"/>
      <c r="H174" s="29"/>
      <c r="I174" s="30"/>
      <c r="J174" s="30"/>
      <c r="K174" s="30"/>
      <c r="L174" s="30"/>
      <c r="M174" s="30"/>
      <c r="N174" s="30"/>
      <c r="O174" s="30"/>
      <c r="P174" s="30"/>
      <c r="Q174" s="30"/>
    </row>
    <row r="175" spans="2:17" x14ac:dyDescent="0.2">
      <c r="B175" s="29"/>
      <c r="C175" s="29"/>
      <c r="D175" s="67"/>
      <c r="E175" s="29"/>
      <c r="F175" s="29"/>
      <c r="G175" s="67"/>
      <c r="H175" s="29"/>
      <c r="I175" s="30"/>
      <c r="J175" s="30"/>
      <c r="K175" s="30"/>
      <c r="L175" s="30"/>
      <c r="M175" s="30"/>
      <c r="N175" s="30"/>
      <c r="O175" s="30"/>
      <c r="P175" s="30"/>
      <c r="Q175" s="30"/>
    </row>
    <row r="176" spans="2:17" x14ac:dyDescent="0.2">
      <c r="B176" s="29"/>
      <c r="C176" s="29"/>
      <c r="D176" s="67"/>
      <c r="E176" s="29"/>
      <c r="F176" s="29"/>
      <c r="G176" s="67"/>
      <c r="H176" s="29"/>
      <c r="I176" s="30"/>
      <c r="J176" s="30"/>
      <c r="K176" s="30"/>
      <c r="L176" s="30"/>
      <c r="M176" s="30"/>
      <c r="N176" s="30"/>
      <c r="O176" s="30"/>
      <c r="P176" s="30"/>
      <c r="Q176" s="30"/>
    </row>
    <row r="177" spans="2:17" x14ac:dyDescent="0.2">
      <c r="B177" s="29"/>
      <c r="C177" s="29"/>
      <c r="D177" s="67"/>
      <c r="E177" s="29"/>
      <c r="F177" s="29"/>
      <c r="G177" s="67"/>
      <c r="H177" s="29"/>
      <c r="I177" s="30"/>
      <c r="J177" s="30"/>
      <c r="K177" s="30"/>
      <c r="L177" s="30"/>
      <c r="M177" s="30"/>
      <c r="N177" s="30"/>
      <c r="O177" s="30"/>
      <c r="P177" s="30"/>
      <c r="Q177" s="30"/>
    </row>
    <row r="178" spans="2:17" x14ac:dyDescent="0.2">
      <c r="B178" s="29"/>
      <c r="C178" s="29"/>
      <c r="D178" s="67"/>
      <c r="E178" s="29"/>
      <c r="F178" s="29"/>
      <c r="G178" s="67"/>
      <c r="H178" s="29"/>
      <c r="I178" s="30"/>
      <c r="J178" s="30"/>
      <c r="K178" s="30"/>
      <c r="L178" s="30"/>
      <c r="M178" s="30"/>
      <c r="N178" s="30"/>
      <c r="O178" s="30"/>
      <c r="P178" s="30"/>
      <c r="Q178" s="30"/>
    </row>
    <row r="179" spans="2:17" x14ac:dyDescent="0.2">
      <c r="B179" s="29"/>
      <c r="C179" s="29"/>
      <c r="D179" s="67"/>
      <c r="E179" s="29"/>
      <c r="F179" s="29"/>
      <c r="G179" s="67"/>
      <c r="H179" s="29"/>
      <c r="I179" s="30"/>
      <c r="J179" s="30"/>
      <c r="K179" s="30"/>
      <c r="L179" s="30"/>
      <c r="M179" s="30"/>
      <c r="N179" s="30"/>
      <c r="O179" s="30"/>
      <c r="P179" s="30"/>
      <c r="Q179" s="30"/>
    </row>
    <row r="180" spans="2:17" x14ac:dyDescent="0.2">
      <c r="B180" s="29"/>
      <c r="C180" s="29"/>
      <c r="D180" s="67"/>
      <c r="E180" s="29"/>
      <c r="F180" s="29"/>
      <c r="G180" s="67"/>
      <c r="H180" s="29"/>
      <c r="I180" s="30"/>
      <c r="J180" s="30"/>
      <c r="K180" s="30"/>
      <c r="L180" s="30"/>
      <c r="M180" s="30"/>
      <c r="N180" s="30"/>
      <c r="O180" s="30"/>
      <c r="P180" s="30"/>
      <c r="Q180" s="30"/>
    </row>
    <row r="181" spans="2:17" x14ac:dyDescent="0.2">
      <c r="B181" s="29"/>
      <c r="C181" s="29"/>
      <c r="D181" s="67"/>
      <c r="E181" s="29"/>
      <c r="F181" s="29"/>
      <c r="G181" s="67"/>
      <c r="H181" s="29"/>
      <c r="I181" s="30"/>
      <c r="J181" s="30"/>
      <c r="K181" s="30"/>
      <c r="L181" s="30"/>
      <c r="M181" s="30"/>
      <c r="N181" s="30"/>
      <c r="O181" s="30"/>
      <c r="P181" s="30"/>
      <c r="Q181" s="30"/>
    </row>
    <row r="182" spans="2:17" x14ac:dyDescent="0.2">
      <c r="B182" s="29"/>
      <c r="C182" s="29"/>
      <c r="D182" s="67"/>
      <c r="E182" s="29"/>
      <c r="F182" s="29"/>
      <c r="G182" s="67"/>
      <c r="H182" s="29"/>
      <c r="I182" s="30"/>
      <c r="J182" s="30"/>
      <c r="K182" s="30"/>
      <c r="L182" s="30"/>
      <c r="M182" s="30"/>
      <c r="N182" s="30"/>
      <c r="O182" s="30"/>
      <c r="P182" s="30"/>
      <c r="Q182" s="30"/>
    </row>
    <row r="183" spans="2:17" x14ac:dyDescent="0.2">
      <c r="B183" s="29"/>
      <c r="C183" s="29"/>
      <c r="D183" s="67"/>
      <c r="E183" s="29"/>
      <c r="F183" s="29"/>
      <c r="G183" s="67"/>
      <c r="H183" s="29"/>
      <c r="I183" s="30"/>
      <c r="J183" s="30"/>
      <c r="K183" s="30"/>
      <c r="L183" s="30"/>
      <c r="M183" s="30"/>
      <c r="N183" s="30"/>
      <c r="O183" s="30"/>
      <c r="P183" s="30"/>
      <c r="Q183" s="30"/>
    </row>
    <row r="184" spans="2:17" x14ac:dyDescent="0.2">
      <c r="B184" s="29"/>
      <c r="C184" s="29"/>
      <c r="D184" s="67"/>
      <c r="E184" s="29"/>
      <c r="F184" s="29"/>
      <c r="G184" s="67"/>
      <c r="H184" s="29"/>
      <c r="I184" s="30"/>
      <c r="J184" s="30"/>
      <c r="K184" s="30"/>
      <c r="L184" s="30"/>
      <c r="M184" s="30"/>
      <c r="N184" s="30"/>
      <c r="O184" s="30"/>
      <c r="P184" s="30"/>
      <c r="Q184" s="30"/>
    </row>
    <row r="185" spans="2:17" x14ac:dyDescent="0.2">
      <c r="B185" s="29"/>
      <c r="C185" s="29"/>
      <c r="D185" s="67"/>
      <c r="E185" s="29"/>
      <c r="F185" s="29"/>
      <c r="G185" s="67"/>
      <c r="H185" s="29"/>
      <c r="I185" s="30"/>
      <c r="J185" s="30"/>
      <c r="K185" s="30"/>
      <c r="L185" s="30"/>
      <c r="M185" s="30"/>
      <c r="N185" s="30"/>
      <c r="O185" s="30"/>
      <c r="P185" s="30"/>
      <c r="Q185" s="30"/>
    </row>
    <row r="186" spans="2:17" x14ac:dyDescent="0.2">
      <c r="B186" s="29"/>
      <c r="C186" s="29"/>
      <c r="D186" s="67"/>
      <c r="E186" s="29"/>
      <c r="F186" s="29"/>
      <c r="G186" s="67"/>
      <c r="H186" s="29"/>
      <c r="I186" s="30"/>
      <c r="J186" s="30"/>
      <c r="K186" s="30"/>
      <c r="L186" s="30"/>
      <c r="M186" s="30"/>
      <c r="N186" s="30"/>
      <c r="O186" s="30"/>
      <c r="P186" s="30"/>
      <c r="Q186" s="30"/>
    </row>
    <row r="187" spans="2:17" x14ac:dyDescent="0.2">
      <c r="B187" s="29"/>
      <c r="C187" s="29"/>
      <c r="D187" s="67"/>
      <c r="E187" s="29"/>
      <c r="F187" s="29"/>
      <c r="G187" s="67"/>
      <c r="H187" s="29"/>
      <c r="I187" s="30"/>
      <c r="J187" s="30"/>
      <c r="K187" s="30"/>
      <c r="L187" s="30"/>
      <c r="M187" s="30"/>
      <c r="N187" s="30"/>
      <c r="O187" s="30"/>
      <c r="P187" s="30"/>
      <c r="Q187" s="30"/>
    </row>
    <row r="188" spans="2:17" x14ac:dyDescent="0.2">
      <c r="B188" s="29"/>
      <c r="C188" s="29"/>
      <c r="D188" s="67"/>
      <c r="E188" s="29"/>
      <c r="F188" s="29"/>
      <c r="G188" s="67"/>
      <c r="H188" s="29"/>
      <c r="I188" s="30"/>
      <c r="J188" s="30"/>
      <c r="K188" s="30"/>
      <c r="L188" s="30"/>
      <c r="M188" s="30"/>
      <c r="N188" s="30"/>
      <c r="O188" s="30"/>
      <c r="P188" s="30"/>
      <c r="Q188" s="30"/>
    </row>
    <row r="189" spans="2:17" x14ac:dyDescent="0.2">
      <c r="B189" s="29"/>
      <c r="C189" s="29"/>
      <c r="D189" s="67"/>
      <c r="E189" s="29"/>
      <c r="F189" s="29"/>
      <c r="G189" s="67"/>
      <c r="H189" s="29"/>
      <c r="I189" s="30"/>
      <c r="J189" s="30"/>
      <c r="K189" s="30"/>
      <c r="L189" s="30"/>
      <c r="M189" s="30"/>
      <c r="N189" s="30"/>
      <c r="O189" s="30"/>
      <c r="P189" s="30"/>
      <c r="Q189" s="30"/>
    </row>
    <row r="190" spans="2:17" x14ac:dyDescent="0.2">
      <c r="B190" s="29"/>
      <c r="C190" s="29"/>
      <c r="D190" s="67"/>
      <c r="E190" s="29"/>
      <c r="F190" s="29"/>
      <c r="G190" s="67"/>
      <c r="H190" s="29"/>
      <c r="I190" s="30"/>
      <c r="J190" s="30"/>
      <c r="K190" s="30"/>
      <c r="L190" s="30"/>
      <c r="M190" s="30"/>
      <c r="N190" s="30"/>
      <c r="O190" s="30"/>
      <c r="P190" s="30"/>
      <c r="Q190" s="30"/>
    </row>
    <row r="191" spans="2:17" x14ac:dyDescent="0.2">
      <c r="B191" s="29"/>
      <c r="C191" s="29"/>
      <c r="D191" s="67"/>
      <c r="E191" s="29"/>
      <c r="F191" s="29"/>
      <c r="G191" s="67"/>
      <c r="H191" s="29"/>
      <c r="I191" s="30"/>
      <c r="J191" s="30"/>
      <c r="K191" s="30"/>
      <c r="L191" s="30"/>
      <c r="M191" s="30"/>
      <c r="N191" s="30"/>
      <c r="O191" s="30"/>
      <c r="P191" s="30"/>
      <c r="Q191" s="30"/>
    </row>
    <row r="192" spans="2:17" x14ac:dyDescent="0.2">
      <c r="B192" s="29"/>
      <c r="C192" s="29"/>
      <c r="D192" s="67"/>
      <c r="E192" s="29"/>
      <c r="F192" s="29"/>
      <c r="G192" s="67"/>
      <c r="H192" s="29"/>
      <c r="I192" s="30"/>
      <c r="J192" s="30"/>
      <c r="K192" s="30"/>
      <c r="L192" s="30"/>
      <c r="M192" s="30"/>
      <c r="N192" s="30"/>
      <c r="O192" s="30"/>
      <c r="P192" s="30"/>
      <c r="Q192" s="30"/>
    </row>
    <row r="193" spans="2:17" x14ac:dyDescent="0.2">
      <c r="B193" s="29"/>
      <c r="C193" s="29"/>
      <c r="D193" s="67"/>
      <c r="E193" s="29"/>
      <c r="F193" s="29"/>
      <c r="G193" s="67"/>
      <c r="H193" s="29"/>
      <c r="I193" s="30"/>
      <c r="J193" s="30"/>
      <c r="K193" s="30"/>
      <c r="L193" s="30"/>
      <c r="M193" s="30"/>
      <c r="N193" s="30"/>
      <c r="O193" s="30"/>
      <c r="P193" s="30"/>
      <c r="Q193" s="30"/>
    </row>
    <row r="194" spans="2:17" x14ac:dyDescent="0.2">
      <c r="B194" s="29"/>
      <c r="C194" s="29"/>
      <c r="D194" s="67"/>
      <c r="E194" s="29"/>
      <c r="F194" s="29"/>
      <c r="G194" s="67"/>
      <c r="H194" s="29"/>
      <c r="I194" s="30"/>
      <c r="J194" s="30"/>
      <c r="K194" s="30"/>
      <c r="L194" s="30"/>
      <c r="M194" s="30"/>
      <c r="N194" s="30"/>
      <c r="O194" s="30"/>
      <c r="P194" s="30"/>
      <c r="Q194" s="30"/>
    </row>
    <row r="195" spans="2:17" x14ac:dyDescent="0.2">
      <c r="B195" s="29"/>
      <c r="C195" s="29"/>
      <c r="D195" s="67"/>
      <c r="E195" s="29"/>
      <c r="F195" s="29"/>
      <c r="G195" s="67"/>
      <c r="H195" s="29"/>
      <c r="I195" s="30"/>
      <c r="J195" s="30"/>
      <c r="K195" s="30"/>
      <c r="L195" s="30"/>
      <c r="M195" s="30"/>
      <c r="N195" s="30"/>
      <c r="O195" s="30"/>
      <c r="P195" s="30"/>
      <c r="Q195" s="30"/>
    </row>
    <row r="196" spans="2:17" x14ac:dyDescent="0.2">
      <c r="B196" s="29"/>
      <c r="C196" s="29"/>
      <c r="D196" s="67"/>
      <c r="E196" s="29"/>
      <c r="F196" s="29"/>
      <c r="G196" s="67"/>
      <c r="H196" s="29"/>
      <c r="I196" s="30"/>
      <c r="J196" s="30"/>
      <c r="K196" s="30"/>
      <c r="L196" s="30"/>
      <c r="M196" s="30"/>
      <c r="N196" s="30"/>
      <c r="O196" s="30"/>
      <c r="P196" s="30"/>
      <c r="Q196" s="30"/>
    </row>
    <row r="197" spans="2:17" x14ac:dyDescent="0.2">
      <c r="B197" s="29"/>
      <c r="C197" s="29"/>
      <c r="D197" s="67"/>
      <c r="E197" s="29"/>
      <c r="F197" s="29"/>
      <c r="G197" s="67"/>
      <c r="H197" s="29"/>
      <c r="I197" s="30"/>
      <c r="J197" s="30"/>
      <c r="K197" s="30"/>
      <c r="L197" s="30"/>
      <c r="M197" s="30"/>
      <c r="N197" s="30"/>
      <c r="O197" s="30"/>
      <c r="P197" s="30"/>
      <c r="Q197" s="30"/>
    </row>
    <row r="198" spans="2:17" x14ac:dyDescent="0.2">
      <c r="B198" s="29"/>
      <c r="C198" s="29"/>
      <c r="D198" s="67"/>
      <c r="E198" s="29"/>
      <c r="F198" s="29"/>
      <c r="G198" s="67"/>
      <c r="H198" s="29"/>
      <c r="I198" s="30"/>
      <c r="J198" s="30"/>
      <c r="K198" s="30"/>
      <c r="L198" s="30"/>
      <c r="M198" s="30"/>
      <c r="N198" s="30"/>
      <c r="O198" s="30"/>
      <c r="P198" s="30"/>
      <c r="Q198" s="30"/>
    </row>
    <row r="199" spans="2:17" x14ac:dyDescent="0.2">
      <c r="B199" s="29"/>
      <c r="C199" s="29"/>
      <c r="D199" s="67"/>
      <c r="E199" s="29"/>
      <c r="F199" s="29"/>
      <c r="G199" s="67"/>
      <c r="H199" s="29"/>
      <c r="I199" s="30"/>
      <c r="J199" s="30"/>
      <c r="K199" s="30"/>
      <c r="L199" s="30"/>
      <c r="M199" s="30"/>
      <c r="N199" s="30"/>
      <c r="O199" s="30"/>
      <c r="P199" s="30"/>
      <c r="Q199" s="30"/>
    </row>
    <row r="200" spans="2:17" x14ac:dyDescent="0.2">
      <c r="B200" s="29"/>
      <c r="C200" s="29"/>
      <c r="D200" s="67"/>
      <c r="E200" s="29"/>
      <c r="F200" s="29"/>
      <c r="G200" s="67"/>
      <c r="H200" s="29"/>
      <c r="I200" s="30"/>
      <c r="J200" s="30"/>
      <c r="K200" s="30"/>
      <c r="L200" s="30"/>
      <c r="M200" s="30"/>
      <c r="N200" s="30"/>
      <c r="O200" s="30"/>
      <c r="P200" s="30"/>
      <c r="Q200" s="30"/>
    </row>
    <row r="201" spans="2:17" x14ac:dyDescent="0.2">
      <c r="B201" s="29"/>
      <c r="C201" s="29"/>
      <c r="D201" s="67"/>
      <c r="E201" s="29"/>
      <c r="F201" s="29"/>
      <c r="G201" s="67"/>
      <c r="H201" s="29"/>
      <c r="I201" s="30"/>
      <c r="J201" s="30"/>
      <c r="K201" s="30"/>
      <c r="L201" s="30"/>
      <c r="M201" s="30"/>
      <c r="N201" s="30"/>
      <c r="O201" s="30"/>
      <c r="P201" s="30"/>
      <c r="Q201" s="30"/>
    </row>
    <row r="202" spans="2:17" x14ac:dyDescent="0.2">
      <c r="B202" s="29"/>
      <c r="C202" s="29"/>
      <c r="D202" s="67"/>
      <c r="E202" s="29"/>
      <c r="F202" s="29"/>
      <c r="G202" s="67"/>
      <c r="H202" s="29"/>
      <c r="I202" s="30"/>
      <c r="J202" s="30"/>
      <c r="K202" s="30"/>
      <c r="L202" s="30"/>
      <c r="M202" s="30"/>
      <c r="N202" s="30"/>
      <c r="O202" s="30"/>
      <c r="P202" s="30"/>
      <c r="Q202" s="30"/>
    </row>
    <row r="203" spans="2:17" x14ac:dyDescent="0.2">
      <c r="B203" s="29"/>
      <c r="C203" s="29"/>
      <c r="D203" s="67"/>
      <c r="E203" s="29"/>
      <c r="F203" s="29"/>
      <c r="G203" s="67"/>
      <c r="H203" s="29"/>
      <c r="I203" s="30"/>
      <c r="J203" s="30"/>
      <c r="K203" s="30"/>
      <c r="L203" s="30"/>
      <c r="M203" s="30"/>
      <c r="N203" s="30"/>
      <c r="O203" s="30"/>
      <c r="P203" s="30"/>
      <c r="Q203" s="30"/>
    </row>
    <row r="204" spans="2:17" x14ac:dyDescent="0.2">
      <c r="B204" s="29"/>
      <c r="C204" s="29"/>
      <c r="D204" s="67"/>
      <c r="E204" s="29"/>
      <c r="F204" s="29"/>
      <c r="G204" s="67"/>
      <c r="H204" s="29"/>
      <c r="I204" s="30"/>
      <c r="J204" s="30"/>
      <c r="K204" s="30"/>
      <c r="L204" s="30"/>
      <c r="M204" s="30"/>
      <c r="N204" s="30"/>
      <c r="O204" s="30"/>
      <c r="P204" s="30"/>
      <c r="Q204" s="30"/>
    </row>
    <row r="205" spans="2:17" x14ac:dyDescent="0.2">
      <c r="B205" s="29"/>
      <c r="C205" s="29"/>
      <c r="D205" s="67"/>
      <c r="E205" s="29"/>
      <c r="F205" s="29"/>
      <c r="G205" s="67"/>
      <c r="H205" s="29"/>
      <c r="I205" s="30"/>
      <c r="J205" s="30"/>
      <c r="K205" s="30"/>
      <c r="L205" s="30"/>
      <c r="M205" s="30"/>
      <c r="N205" s="30"/>
      <c r="O205" s="30"/>
      <c r="P205" s="30"/>
      <c r="Q205" s="30"/>
    </row>
    <row r="206" spans="2:17" x14ac:dyDescent="0.2">
      <c r="B206" s="29"/>
      <c r="C206" s="29"/>
      <c r="D206" s="67"/>
      <c r="E206" s="29"/>
      <c r="F206" s="29"/>
      <c r="G206" s="67"/>
      <c r="H206" s="29"/>
      <c r="I206" s="30"/>
      <c r="J206" s="30"/>
      <c r="K206" s="30"/>
      <c r="L206" s="30"/>
      <c r="M206" s="30"/>
      <c r="N206" s="30"/>
      <c r="O206" s="30"/>
      <c r="P206" s="30"/>
      <c r="Q206" s="30"/>
    </row>
    <row r="207" spans="2:17" x14ac:dyDescent="0.2">
      <c r="B207" s="29"/>
      <c r="C207" s="29"/>
      <c r="D207" s="67"/>
      <c r="E207" s="29"/>
      <c r="F207" s="29"/>
      <c r="G207" s="67"/>
      <c r="H207" s="29"/>
      <c r="I207" s="30"/>
      <c r="J207" s="30"/>
      <c r="K207" s="30"/>
      <c r="L207" s="30"/>
      <c r="M207" s="30"/>
      <c r="N207" s="30"/>
      <c r="O207" s="30"/>
      <c r="P207" s="30"/>
      <c r="Q207" s="30"/>
    </row>
    <row r="208" spans="2:17" x14ac:dyDescent="0.2">
      <c r="B208" s="29"/>
      <c r="C208" s="29"/>
      <c r="D208" s="67"/>
      <c r="E208" s="29"/>
      <c r="F208" s="29"/>
      <c r="G208" s="67"/>
      <c r="H208" s="29"/>
      <c r="I208" s="30"/>
      <c r="J208" s="30"/>
      <c r="K208" s="30"/>
      <c r="L208" s="30"/>
      <c r="M208" s="30"/>
      <c r="N208" s="30"/>
      <c r="O208" s="30"/>
      <c r="P208" s="30"/>
      <c r="Q208" s="30"/>
    </row>
    <row r="209" spans="2:17" x14ac:dyDescent="0.2">
      <c r="B209" s="29"/>
      <c r="C209" s="29"/>
      <c r="D209" s="67"/>
      <c r="E209" s="29"/>
      <c r="F209" s="29"/>
      <c r="G209" s="67"/>
      <c r="H209" s="29"/>
      <c r="I209" s="30"/>
      <c r="J209" s="30"/>
      <c r="K209" s="30"/>
      <c r="L209" s="30"/>
      <c r="M209" s="30"/>
      <c r="N209" s="30"/>
      <c r="O209" s="30"/>
      <c r="P209" s="30"/>
      <c r="Q209" s="30"/>
    </row>
    <row r="210" spans="2:17" x14ac:dyDescent="0.2">
      <c r="B210" s="29"/>
      <c r="C210" s="29"/>
      <c r="D210" s="67"/>
      <c r="E210" s="29"/>
      <c r="F210" s="29"/>
      <c r="G210" s="67"/>
      <c r="H210" s="29"/>
      <c r="I210" s="30"/>
      <c r="J210" s="30"/>
      <c r="K210" s="30"/>
      <c r="L210" s="30"/>
      <c r="M210" s="30"/>
      <c r="N210" s="30"/>
      <c r="O210" s="30"/>
      <c r="P210" s="30"/>
      <c r="Q210" s="30"/>
    </row>
    <row r="211" spans="2:17" x14ac:dyDescent="0.2">
      <c r="B211" s="29"/>
      <c r="C211" s="29"/>
      <c r="D211" s="67"/>
      <c r="E211" s="29"/>
      <c r="F211" s="29"/>
      <c r="G211" s="67"/>
      <c r="H211" s="29"/>
      <c r="I211" s="30"/>
      <c r="J211" s="30"/>
      <c r="K211" s="30"/>
      <c r="L211" s="30"/>
      <c r="M211" s="30"/>
      <c r="N211" s="30"/>
      <c r="O211" s="30"/>
      <c r="P211" s="30"/>
      <c r="Q211" s="30"/>
    </row>
    <row r="212" spans="2:17" x14ac:dyDescent="0.2">
      <c r="B212" s="29"/>
      <c r="C212" s="29"/>
      <c r="D212" s="67"/>
      <c r="E212" s="29"/>
      <c r="F212" s="29"/>
      <c r="G212" s="67"/>
      <c r="H212" s="29"/>
      <c r="I212" s="30"/>
      <c r="J212" s="30"/>
      <c r="K212" s="30"/>
      <c r="L212" s="30"/>
      <c r="M212" s="30"/>
      <c r="N212" s="30"/>
      <c r="O212" s="30"/>
      <c r="P212" s="30"/>
      <c r="Q212" s="30"/>
    </row>
    <row r="213" spans="2:17" x14ac:dyDescent="0.2">
      <c r="B213" s="29"/>
      <c r="C213" s="29"/>
      <c r="D213" s="67"/>
      <c r="E213" s="29"/>
      <c r="F213" s="29"/>
      <c r="G213" s="67"/>
      <c r="H213" s="29"/>
      <c r="I213" s="30"/>
      <c r="J213" s="30"/>
      <c r="K213" s="30"/>
      <c r="L213" s="30"/>
      <c r="M213" s="30"/>
      <c r="N213" s="30"/>
      <c r="O213" s="30"/>
      <c r="P213" s="30"/>
      <c r="Q213" s="30"/>
    </row>
    <row r="214" spans="2:17" x14ac:dyDescent="0.2">
      <c r="B214" s="29"/>
      <c r="C214" s="29"/>
      <c r="D214" s="67"/>
      <c r="E214" s="29"/>
      <c r="F214" s="29"/>
      <c r="G214" s="67"/>
      <c r="H214" s="29"/>
      <c r="I214" s="30"/>
      <c r="J214" s="30"/>
      <c r="K214" s="30"/>
      <c r="L214" s="30"/>
      <c r="M214" s="30"/>
      <c r="N214" s="30"/>
      <c r="O214" s="30"/>
      <c r="P214" s="30"/>
      <c r="Q214" s="30"/>
    </row>
    <row r="215" spans="2:17" x14ac:dyDescent="0.2">
      <c r="B215" s="29"/>
      <c r="C215" s="29"/>
      <c r="D215" s="67"/>
      <c r="E215" s="29"/>
      <c r="F215" s="29"/>
      <c r="G215" s="67"/>
      <c r="H215" s="29"/>
      <c r="I215" s="30"/>
      <c r="J215" s="30"/>
      <c r="K215" s="30"/>
      <c r="L215" s="30"/>
      <c r="M215" s="30"/>
      <c r="N215" s="30"/>
      <c r="O215" s="30"/>
      <c r="P215" s="30"/>
      <c r="Q215" s="30"/>
    </row>
    <row r="216" spans="2:17" x14ac:dyDescent="0.2">
      <c r="B216" s="29"/>
      <c r="C216" s="29"/>
      <c r="D216" s="67"/>
      <c r="E216" s="29"/>
      <c r="F216" s="29"/>
      <c r="G216" s="67"/>
      <c r="H216" s="29"/>
      <c r="I216" s="30"/>
      <c r="J216" s="30"/>
      <c r="K216" s="30"/>
      <c r="L216" s="30"/>
      <c r="M216" s="30"/>
      <c r="N216" s="30"/>
      <c r="O216" s="30"/>
      <c r="P216" s="30"/>
      <c r="Q216" s="30"/>
    </row>
    <row r="217" spans="2:17" x14ac:dyDescent="0.2">
      <c r="B217" s="29"/>
      <c r="C217" s="29"/>
      <c r="D217" s="67"/>
      <c r="E217" s="29"/>
      <c r="F217" s="29"/>
      <c r="G217" s="67"/>
      <c r="H217" s="29"/>
      <c r="I217" s="30"/>
      <c r="J217" s="30"/>
      <c r="K217" s="30"/>
      <c r="L217" s="30"/>
      <c r="M217" s="30"/>
      <c r="N217" s="30"/>
      <c r="O217" s="30"/>
      <c r="P217" s="30"/>
      <c r="Q217" s="30"/>
    </row>
    <row r="218" spans="2:17" x14ac:dyDescent="0.2">
      <c r="B218" s="29"/>
      <c r="C218" s="29"/>
      <c r="D218" s="67"/>
      <c r="E218" s="29"/>
      <c r="F218" s="29"/>
      <c r="G218" s="67"/>
      <c r="H218" s="29"/>
      <c r="I218" s="30"/>
      <c r="J218" s="30"/>
      <c r="K218" s="30"/>
      <c r="L218" s="30"/>
      <c r="M218" s="30"/>
      <c r="N218" s="30"/>
      <c r="O218" s="30"/>
      <c r="P218" s="30"/>
      <c r="Q218" s="30"/>
    </row>
    <row r="219" spans="2:17" x14ac:dyDescent="0.2">
      <c r="B219" s="29"/>
      <c r="C219" s="29"/>
      <c r="D219" s="67"/>
      <c r="E219" s="29"/>
      <c r="F219" s="29"/>
      <c r="G219" s="67"/>
      <c r="H219" s="29"/>
      <c r="I219" s="30"/>
      <c r="J219" s="30"/>
      <c r="K219" s="30"/>
      <c r="L219" s="30"/>
      <c r="M219" s="30"/>
      <c r="N219" s="30"/>
      <c r="O219" s="30"/>
      <c r="P219" s="30"/>
      <c r="Q219" s="30"/>
    </row>
    <row r="220" spans="2:17" x14ac:dyDescent="0.2">
      <c r="B220" s="29"/>
      <c r="C220" s="29"/>
      <c r="D220" s="67"/>
      <c r="E220" s="29"/>
      <c r="F220" s="29"/>
      <c r="G220" s="67"/>
      <c r="H220" s="29"/>
      <c r="I220" s="30"/>
      <c r="J220" s="30"/>
      <c r="K220" s="30"/>
      <c r="L220" s="30"/>
      <c r="M220" s="30"/>
      <c r="N220" s="30"/>
      <c r="O220" s="30"/>
      <c r="P220" s="30"/>
      <c r="Q220" s="30"/>
    </row>
    <row r="221" spans="2:17" x14ac:dyDescent="0.2">
      <c r="B221" s="29"/>
      <c r="C221" s="29"/>
      <c r="D221" s="67"/>
      <c r="E221" s="29"/>
      <c r="F221" s="29"/>
      <c r="G221" s="67"/>
      <c r="H221" s="29"/>
      <c r="I221" s="30"/>
      <c r="J221" s="30"/>
      <c r="K221" s="30"/>
      <c r="L221" s="30"/>
      <c r="M221" s="30"/>
      <c r="N221" s="30"/>
      <c r="O221" s="30"/>
      <c r="P221" s="30"/>
      <c r="Q221" s="30"/>
    </row>
    <row r="222" spans="2:17" x14ac:dyDescent="0.2">
      <c r="B222" s="29"/>
      <c r="C222" s="29"/>
      <c r="D222" s="67"/>
      <c r="E222" s="29"/>
      <c r="F222" s="29"/>
      <c r="G222" s="67"/>
      <c r="H222" s="29"/>
      <c r="I222" s="30"/>
      <c r="J222" s="30"/>
      <c r="K222" s="30"/>
      <c r="L222" s="30"/>
      <c r="M222" s="30"/>
      <c r="N222" s="30"/>
      <c r="O222" s="30"/>
      <c r="P222" s="30"/>
      <c r="Q222" s="30"/>
    </row>
    <row r="223" spans="2:17" x14ac:dyDescent="0.2">
      <c r="B223" s="29"/>
      <c r="C223" s="29"/>
      <c r="D223" s="67"/>
      <c r="E223" s="29"/>
      <c r="F223" s="29"/>
      <c r="G223" s="67"/>
      <c r="H223" s="29"/>
      <c r="I223" s="30"/>
      <c r="J223" s="30"/>
      <c r="K223" s="30"/>
      <c r="L223" s="30"/>
      <c r="M223" s="30"/>
      <c r="N223" s="30"/>
      <c r="O223" s="30"/>
      <c r="P223" s="30"/>
      <c r="Q223" s="30"/>
    </row>
    <row r="224" spans="2:17" x14ac:dyDescent="0.2">
      <c r="B224" s="29"/>
      <c r="C224" s="29"/>
      <c r="D224" s="67"/>
      <c r="E224" s="29"/>
      <c r="F224" s="29"/>
      <c r="G224" s="67"/>
      <c r="H224" s="29"/>
      <c r="I224" s="30"/>
      <c r="J224" s="30"/>
      <c r="K224" s="30"/>
      <c r="L224" s="30"/>
      <c r="M224" s="30"/>
      <c r="N224" s="30"/>
      <c r="O224" s="30"/>
      <c r="P224" s="30"/>
      <c r="Q224" s="30"/>
    </row>
    <row r="225" spans="2:17" x14ac:dyDescent="0.2">
      <c r="B225" s="29"/>
      <c r="C225" s="29"/>
      <c r="D225" s="67"/>
      <c r="E225" s="29"/>
      <c r="F225" s="29"/>
      <c r="G225" s="67"/>
      <c r="H225" s="29"/>
      <c r="I225" s="30"/>
      <c r="J225" s="30"/>
      <c r="K225" s="30"/>
      <c r="L225" s="30"/>
      <c r="M225" s="30"/>
      <c r="N225" s="30"/>
      <c r="O225" s="30"/>
      <c r="P225" s="30"/>
      <c r="Q225" s="30"/>
    </row>
    <row r="226" spans="2:17" x14ac:dyDescent="0.2">
      <c r="B226" s="29"/>
      <c r="C226" s="29"/>
      <c r="D226" s="67"/>
      <c r="E226" s="29"/>
      <c r="F226" s="29"/>
      <c r="G226" s="67"/>
      <c r="H226" s="29"/>
      <c r="I226" s="30"/>
      <c r="J226" s="30"/>
      <c r="K226" s="30"/>
      <c r="L226" s="30"/>
      <c r="M226" s="30"/>
      <c r="N226" s="30"/>
      <c r="O226" s="30"/>
      <c r="P226" s="30"/>
      <c r="Q226" s="30"/>
    </row>
    <row r="227" spans="2:17" x14ac:dyDescent="0.2">
      <c r="B227" s="29"/>
      <c r="C227" s="29"/>
      <c r="D227" s="67"/>
      <c r="E227" s="29"/>
      <c r="F227" s="29"/>
      <c r="G227" s="67"/>
      <c r="H227" s="29"/>
      <c r="I227" s="30"/>
      <c r="J227" s="30"/>
      <c r="K227" s="30"/>
      <c r="L227" s="30"/>
      <c r="M227" s="30"/>
      <c r="N227" s="30"/>
      <c r="O227" s="30"/>
      <c r="P227" s="30"/>
      <c r="Q227" s="30"/>
    </row>
    <row r="228" spans="2:17" x14ac:dyDescent="0.2">
      <c r="B228" s="29"/>
      <c r="C228" s="29"/>
      <c r="D228" s="67"/>
      <c r="E228" s="29"/>
      <c r="F228" s="29"/>
      <c r="G228" s="67"/>
      <c r="H228" s="29"/>
      <c r="I228" s="30"/>
      <c r="J228" s="30"/>
      <c r="K228" s="30"/>
      <c r="L228" s="30"/>
      <c r="M228" s="30"/>
      <c r="N228" s="30"/>
      <c r="O228" s="30"/>
      <c r="P228" s="30"/>
      <c r="Q228" s="30"/>
    </row>
    <row r="229" spans="2:17" x14ac:dyDescent="0.2">
      <c r="B229" s="29"/>
      <c r="C229" s="29"/>
      <c r="D229" s="67"/>
      <c r="E229" s="29"/>
      <c r="F229" s="29"/>
      <c r="G229" s="67"/>
      <c r="H229" s="29"/>
      <c r="I229" s="30"/>
      <c r="J229" s="30"/>
      <c r="K229" s="30"/>
      <c r="L229" s="30"/>
      <c r="M229" s="30"/>
      <c r="N229" s="30"/>
      <c r="O229" s="30"/>
      <c r="P229" s="30"/>
      <c r="Q229" s="30"/>
    </row>
    <row r="230" spans="2:17" x14ac:dyDescent="0.2">
      <c r="B230" s="29"/>
      <c r="C230" s="29"/>
      <c r="D230" s="67"/>
      <c r="E230" s="29"/>
      <c r="F230" s="29"/>
      <c r="G230" s="67"/>
      <c r="H230" s="29"/>
      <c r="I230" s="30"/>
      <c r="J230" s="30"/>
      <c r="K230" s="30"/>
      <c r="L230" s="30"/>
      <c r="M230" s="30"/>
      <c r="N230" s="30"/>
      <c r="O230" s="30"/>
      <c r="P230" s="30"/>
      <c r="Q230" s="30"/>
    </row>
    <row r="231" spans="2:17" x14ac:dyDescent="0.2">
      <c r="B231" s="29"/>
      <c r="C231" s="29"/>
      <c r="D231" s="67"/>
      <c r="E231" s="29"/>
      <c r="F231" s="29"/>
      <c r="G231" s="67"/>
      <c r="H231" s="29"/>
      <c r="I231" s="30"/>
      <c r="J231" s="30"/>
      <c r="K231" s="30"/>
      <c r="L231" s="30"/>
      <c r="M231" s="30"/>
      <c r="N231" s="30"/>
      <c r="O231" s="30"/>
      <c r="P231" s="30"/>
      <c r="Q231" s="30"/>
    </row>
    <row r="232" spans="2:17" x14ac:dyDescent="0.2">
      <c r="B232" s="29"/>
      <c r="C232" s="29"/>
      <c r="D232" s="67"/>
      <c r="E232" s="29"/>
      <c r="F232" s="29"/>
      <c r="G232" s="67"/>
      <c r="H232" s="29"/>
      <c r="I232" s="30"/>
      <c r="J232" s="30"/>
      <c r="K232" s="30"/>
      <c r="L232" s="30"/>
      <c r="M232" s="30"/>
      <c r="N232" s="30"/>
      <c r="O232" s="30"/>
      <c r="P232" s="30"/>
      <c r="Q232" s="30"/>
    </row>
    <row r="233" spans="2:17" x14ac:dyDescent="0.2">
      <c r="B233" s="29"/>
      <c r="C233" s="29"/>
      <c r="D233" s="67"/>
      <c r="E233" s="29"/>
      <c r="F233" s="29"/>
      <c r="G233" s="67"/>
      <c r="H233" s="29"/>
      <c r="I233" s="30"/>
      <c r="J233" s="30"/>
      <c r="K233" s="30"/>
      <c r="L233" s="30"/>
      <c r="M233" s="30"/>
      <c r="N233" s="30"/>
      <c r="O233" s="30"/>
      <c r="P233" s="30"/>
      <c r="Q233" s="30"/>
    </row>
    <row r="234" spans="2:17" x14ac:dyDescent="0.2">
      <c r="B234" s="29"/>
      <c r="C234" s="29"/>
      <c r="D234" s="67"/>
      <c r="E234" s="29"/>
      <c r="F234" s="29"/>
      <c r="G234" s="67"/>
      <c r="H234" s="29"/>
      <c r="I234" s="30"/>
      <c r="J234" s="30"/>
      <c r="K234" s="30"/>
      <c r="L234" s="30"/>
      <c r="M234" s="30"/>
      <c r="N234" s="30"/>
      <c r="O234" s="30"/>
      <c r="P234" s="30"/>
      <c r="Q234" s="30"/>
    </row>
    <row r="235" spans="2:17" x14ac:dyDescent="0.2">
      <c r="B235" s="29"/>
      <c r="C235" s="29"/>
      <c r="D235" s="67"/>
      <c r="E235" s="29"/>
      <c r="F235" s="29"/>
      <c r="G235" s="67"/>
      <c r="H235" s="29"/>
      <c r="I235" s="30"/>
      <c r="J235" s="30"/>
      <c r="K235" s="30"/>
      <c r="L235" s="30"/>
      <c r="M235" s="30"/>
      <c r="N235" s="30"/>
      <c r="O235" s="30"/>
      <c r="P235" s="30"/>
      <c r="Q235" s="30"/>
    </row>
    <row r="236" spans="2:17" x14ac:dyDescent="0.2">
      <c r="B236" s="29"/>
      <c r="C236" s="29"/>
      <c r="D236" s="67"/>
      <c r="E236" s="29"/>
      <c r="F236" s="29"/>
      <c r="G236" s="67"/>
      <c r="H236" s="29"/>
      <c r="I236" s="30"/>
      <c r="J236" s="30"/>
      <c r="K236" s="30"/>
      <c r="L236" s="30"/>
      <c r="M236" s="30"/>
      <c r="N236" s="30"/>
      <c r="O236" s="30"/>
      <c r="P236" s="30"/>
      <c r="Q236" s="30"/>
    </row>
    <row r="237" spans="2:17" x14ac:dyDescent="0.2">
      <c r="B237" s="29"/>
      <c r="C237" s="29"/>
      <c r="D237" s="67"/>
      <c r="E237" s="29"/>
      <c r="F237" s="29"/>
      <c r="G237" s="67"/>
      <c r="H237" s="29"/>
      <c r="I237" s="30"/>
      <c r="J237" s="30"/>
      <c r="K237" s="30"/>
      <c r="L237" s="30"/>
      <c r="M237" s="30"/>
      <c r="N237" s="30"/>
      <c r="O237" s="30"/>
      <c r="P237" s="30"/>
      <c r="Q237" s="30"/>
    </row>
    <row r="238" spans="2:17" x14ac:dyDescent="0.2">
      <c r="B238" s="29"/>
      <c r="C238" s="29"/>
      <c r="D238" s="67"/>
      <c r="E238" s="29"/>
      <c r="F238" s="29"/>
      <c r="G238" s="67"/>
      <c r="H238" s="29"/>
      <c r="I238" s="30"/>
      <c r="J238" s="30"/>
      <c r="K238" s="30"/>
      <c r="L238" s="30"/>
      <c r="M238" s="30"/>
      <c r="N238" s="30"/>
      <c r="O238" s="30"/>
      <c r="P238" s="30"/>
      <c r="Q238" s="30"/>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Лист33">
    <tabColor indexed="52"/>
    <outlinePr applyStyles="1" summaryBelow="0"/>
    <pageSetUpPr fitToPage="1"/>
  </sheetPr>
  <dimension ref="A2:S248"/>
  <sheetViews>
    <sheetView workbookViewId="0">
      <selection activeCell="B16" sqref="B16"/>
    </sheetView>
  </sheetViews>
  <sheetFormatPr defaultColWidth="9.140625" defaultRowHeight="12.75" outlineLevelRow="1" x14ac:dyDescent="0.2"/>
  <cols>
    <col min="1" max="1" width="66" style="26" bestFit="1" customWidth="1"/>
    <col min="2" max="2" width="17" style="27" customWidth="1"/>
    <col min="3" max="3" width="18.28515625" style="27" customWidth="1"/>
    <col min="4" max="4" width="11.42578125" style="76" bestFit="1" customWidth="1"/>
    <col min="5" max="5" width="9.140625" style="26" customWidth="1"/>
    <col min="6" max="16384" width="9.140625" style="26"/>
  </cols>
  <sheetData>
    <row r="2" spans="1:19" ht="18.75" x14ac:dyDescent="0.3">
      <c r="A2" s="4" t="str">
        <f>IF(REPORT_LANG="UKR","Державний та гарантований державою борг України за станом на ","State debt and State guaranteed debt of Ukraine as of ") &amp; STRPRESENTDATE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BY_REPAYMENT_CURR</f>
        <v>(in terms of repayment currencies)</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B5" s="32"/>
      <c r="C5" s="32"/>
      <c r="D5" s="31" t="str">
        <f>VALVAL</f>
        <v>bn units</v>
      </c>
    </row>
    <row r="6" spans="1:19" s="18" customFormat="1" x14ac:dyDescent="0.2">
      <c r="A6" s="16"/>
      <c r="B6" s="147" t="str">
        <f>IF(REPORT_LANG="UKR","дол.США","USD")</f>
        <v>USD</v>
      </c>
      <c r="C6" s="147" t="str">
        <f>IF(REPORT_LANG="UKR","грн.","UAH")</f>
        <v>UAH</v>
      </c>
      <c r="D6" s="73" t="s">
        <v>0</v>
      </c>
    </row>
    <row r="7" spans="1:19" s="19" customFormat="1" ht="15.75" x14ac:dyDescent="0.2">
      <c r="A7" s="148" t="str">
        <f>IF(REPORT_LANG="UKR","Загальна сума державного та гарантованого державою боргу","Total amount of state debt and state guaranteed debt")</f>
        <v>Total amount of state debt and state guaranteed debt</v>
      </c>
      <c r="B7" s="88">
        <f>SUM(B8:B26)</f>
        <v>180.96504082337</v>
      </c>
      <c r="C7" s="88">
        <f>SUM(C8:C26)</f>
        <v>7515.2066978449202</v>
      </c>
      <c r="D7" s="89">
        <f>SUM(D8:D26)</f>
        <v>1</v>
      </c>
    </row>
    <row r="8" spans="1:19" s="42" customFormat="1" outlineLevel="1" x14ac:dyDescent="0.2">
      <c r="A8" s="164" t="s">
        <v>198</v>
      </c>
      <c r="B8" s="170">
        <v>4.8806879612799996</v>
      </c>
      <c r="C8" s="170">
        <v>202.68764999999999</v>
      </c>
      <c r="D8" s="231">
        <v>2.6970000000000001E-2</v>
      </c>
    </row>
    <row r="9" spans="1:19" s="42" customFormat="1" outlineLevel="1" x14ac:dyDescent="0.2">
      <c r="A9" s="164" t="s">
        <v>199</v>
      </c>
      <c r="B9" s="170">
        <v>68.996765022420007</v>
      </c>
      <c r="C9" s="170">
        <v>2865.33215623665</v>
      </c>
      <c r="D9" s="231">
        <v>0.38127100000000003</v>
      </c>
    </row>
    <row r="10" spans="1:19" s="42" customFormat="1" outlineLevel="1" x14ac:dyDescent="0.2">
      <c r="A10" s="164" t="s">
        <v>200</v>
      </c>
      <c r="B10" s="170">
        <v>0.21565607128</v>
      </c>
      <c r="C10" s="170">
        <v>8.9558731558200009</v>
      </c>
      <c r="D10" s="231">
        <v>1.1919999999999999E-3</v>
      </c>
    </row>
    <row r="11" spans="1:19" s="42" customFormat="1" outlineLevel="1" x14ac:dyDescent="0.2">
      <c r="A11" s="164" t="s">
        <v>201</v>
      </c>
      <c r="B11" s="170">
        <v>0.91923030677999995</v>
      </c>
      <c r="C11" s="170">
        <v>38.174255795119997</v>
      </c>
      <c r="D11" s="231">
        <v>5.0800000000000003E-3</v>
      </c>
    </row>
    <row r="12" spans="1:19" s="42" customFormat="1" outlineLevel="1" x14ac:dyDescent="0.2">
      <c r="A12" s="164" t="s">
        <v>188</v>
      </c>
      <c r="B12" s="170">
        <v>42.97702163868</v>
      </c>
      <c r="C12" s="170">
        <v>1784.77124313078</v>
      </c>
      <c r="D12" s="231">
        <v>0.237488</v>
      </c>
    </row>
    <row r="13" spans="1:19" outlineLevel="1" x14ac:dyDescent="0.2">
      <c r="A13" s="242" t="s">
        <v>187</v>
      </c>
      <c r="B13" s="180">
        <v>44.011930403779999</v>
      </c>
      <c r="C13" s="180">
        <v>1827.7494517733601</v>
      </c>
      <c r="D13" s="199">
        <v>0.24320700000000001</v>
      </c>
      <c r="E13" s="30"/>
      <c r="F13" s="30"/>
      <c r="G13" s="30"/>
      <c r="H13" s="30"/>
      <c r="I13" s="30"/>
      <c r="J13" s="30"/>
      <c r="K13" s="30"/>
      <c r="L13" s="30"/>
      <c r="M13" s="30"/>
      <c r="N13" s="30"/>
      <c r="O13" s="30"/>
      <c r="P13" s="30"/>
      <c r="Q13" s="30"/>
    </row>
    <row r="14" spans="1:19" outlineLevel="1" x14ac:dyDescent="0.2">
      <c r="A14" s="242" t="s">
        <v>202</v>
      </c>
      <c r="B14" s="180">
        <v>18.963749419149998</v>
      </c>
      <c r="C14" s="180">
        <v>787.53606775318997</v>
      </c>
      <c r="D14" s="199">
        <v>0.104792</v>
      </c>
      <c r="E14" s="30"/>
      <c r="F14" s="30"/>
      <c r="G14" s="30"/>
      <c r="H14" s="30"/>
      <c r="I14" s="30"/>
      <c r="J14" s="30"/>
      <c r="K14" s="30"/>
      <c r="L14" s="30"/>
      <c r="M14" s="30"/>
      <c r="N14" s="30"/>
      <c r="O14" s="30"/>
      <c r="P14" s="30"/>
      <c r="Q14" s="30"/>
    </row>
    <row r="15" spans="1:19" x14ac:dyDescent="0.2">
      <c r="B15" s="29"/>
      <c r="C15" s="29"/>
      <c r="D15" s="67"/>
      <c r="E15" s="30"/>
      <c r="F15" s="30"/>
      <c r="G15" s="30"/>
      <c r="H15" s="30"/>
      <c r="I15" s="30"/>
      <c r="J15" s="30"/>
      <c r="K15" s="30"/>
      <c r="L15" s="30"/>
      <c r="M15" s="30"/>
      <c r="N15" s="30"/>
      <c r="O15" s="30"/>
      <c r="P15" s="30"/>
      <c r="Q15" s="30"/>
    </row>
    <row r="16" spans="1:19" x14ac:dyDescent="0.2">
      <c r="B16" s="29"/>
      <c r="C16" s="29"/>
      <c r="D16" s="67"/>
      <c r="E16" s="30"/>
      <c r="F16" s="30"/>
      <c r="G16" s="30"/>
      <c r="H16" s="30"/>
      <c r="I16" s="30"/>
      <c r="J16" s="30"/>
      <c r="K16" s="30"/>
      <c r="L16" s="30"/>
      <c r="M16" s="30"/>
      <c r="N16" s="30"/>
      <c r="O16" s="30"/>
      <c r="P16" s="30"/>
      <c r="Q16" s="30"/>
    </row>
    <row r="17" spans="2:17" x14ac:dyDescent="0.2">
      <c r="B17" s="29"/>
      <c r="C17" s="29"/>
      <c r="D17" s="67"/>
      <c r="E17" s="30"/>
      <c r="F17" s="30"/>
      <c r="G17" s="30"/>
      <c r="H17" s="30"/>
      <c r="I17" s="30"/>
      <c r="J17" s="30"/>
      <c r="K17" s="30"/>
      <c r="L17" s="30"/>
      <c r="M17" s="30"/>
      <c r="N17" s="30"/>
      <c r="O17" s="30"/>
      <c r="P17" s="30"/>
      <c r="Q17" s="30"/>
    </row>
    <row r="18" spans="2:17" x14ac:dyDescent="0.2">
      <c r="B18" s="29"/>
      <c r="C18" s="29"/>
      <c r="D18" s="67"/>
      <c r="E18" s="30"/>
      <c r="F18" s="30"/>
      <c r="G18" s="30"/>
      <c r="H18" s="30"/>
      <c r="I18" s="30"/>
      <c r="J18" s="30"/>
      <c r="K18" s="30"/>
      <c r="L18" s="30"/>
      <c r="M18" s="30"/>
      <c r="N18" s="30"/>
      <c r="O18" s="30"/>
      <c r="P18" s="30"/>
      <c r="Q18" s="30"/>
    </row>
    <row r="19" spans="2:17" x14ac:dyDescent="0.2">
      <c r="B19" s="29"/>
      <c r="C19" s="29"/>
      <c r="D19" s="67"/>
      <c r="E19" s="30"/>
      <c r="F19" s="30"/>
      <c r="G19" s="30"/>
      <c r="H19" s="30"/>
      <c r="I19" s="30"/>
      <c r="J19" s="30"/>
      <c r="K19" s="30"/>
      <c r="L19" s="30"/>
      <c r="M19" s="30"/>
      <c r="N19" s="30"/>
      <c r="O19" s="30"/>
      <c r="P19" s="30"/>
      <c r="Q19" s="30"/>
    </row>
    <row r="20" spans="2:17" x14ac:dyDescent="0.2">
      <c r="B20" s="29"/>
      <c r="C20" s="29"/>
      <c r="D20" s="67"/>
      <c r="E20" s="30"/>
      <c r="F20" s="30"/>
      <c r="G20" s="30"/>
      <c r="H20" s="30"/>
      <c r="I20" s="30"/>
      <c r="J20" s="30"/>
      <c r="K20" s="30"/>
      <c r="L20" s="30"/>
      <c r="M20" s="30"/>
      <c r="N20" s="30"/>
      <c r="O20" s="30"/>
      <c r="P20" s="30"/>
      <c r="Q20" s="30"/>
    </row>
    <row r="21" spans="2:17" x14ac:dyDescent="0.2">
      <c r="B21" s="29"/>
      <c r="C21" s="29"/>
      <c r="D21" s="67"/>
      <c r="E21" s="30"/>
      <c r="F21" s="30"/>
      <c r="G21" s="30"/>
      <c r="H21" s="30"/>
      <c r="I21" s="30"/>
      <c r="J21" s="30"/>
      <c r="K21" s="30"/>
      <c r="L21" s="30"/>
      <c r="M21" s="30"/>
      <c r="N21" s="30"/>
      <c r="O21" s="30"/>
      <c r="P21" s="30"/>
      <c r="Q21" s="30"/>
    </row>
    <row r="22" spans="2:17" x14ac:dyDescent="0.2">
      <c r="B22" s="29"/>
      <c r="C22" s="29"/>
      <c r="D22" s="67"/>
      <c r="E22" s="30"/>
      <c r="F22" s="30"/>
      <c r="G22" s="30"/>
      <c r="H22" s="30"/>
      <c r="I22" s="30"/>
      <c r="J22" s="30"/>
      <c r="K22" s="30"/>
      <c r="L22" s="30"/>
      <c r="M22" s="30"/>
      <c r="N22" s="30"/>
      <c r="O22" s="30"/>
      <c r="P22" s="30"/>
      <c r="Q22" s="30"/>
    </row>
    <row r="23" spans="2:17" x14ac:dyDescent="0.2">
      <c r="B23" s="29"/>
      <c r="C23" s="29"/>
      <c r="D23" s="67"/>
      <c r="E23" s="30"/>
      <c r="F23" s="30"/>
      <c r="G23" s="30"/>
      <c r="H23" s="30"/>
      <c r="I23" s="30"/>
      <c r="J23" s="30"/>
      <c r="K23" s="30"/>
      <c r="L23" s="30"/>
      <c r="M23" s="30"/>
      <c r="N23" s="30"/>
      <c r="O23" s="30"/>
      <c r="P23" s="30"/>
      <c r="Q23" s="30"/>
    </row>
    <row r="24" spans="2:17" x14ac:dyDescent="0.2">
      <c r="B24" s="29"/>
      <c r="C24" s="29"/>
      <c r="D24" s="67"/>
      <c r="E24" s="30"/>
      <c r="F24" s="30"/>
      <c r="G24" s="30"/>
      <c r="H24" s="30"/>
      <c r="I24" s="30"/>
      <c r="J24" s="30"/>
      <c r="K24" s="30"/>
      <c r="L24" s="30"/>
      <c r="M24" s="30"/>
      <c r="N24" s="30"/>
      <c r="O24" s="30"/>
      <c r="P24" s="30"/>
      <c r="Q24" s="30"/>
    </row>
    <row r="25" spans="2:17" x14ac:dyDescent="0.2">
      <c r="B25" s="29"/>
      <c r="C25" s="29"/>
      <c r="D25" s="67"/>
      <c r="E25" s="30"/>
      <c r="F25" s="30"/>
      <c r="G25" s="30"/>
      <c r="H25" s="30"/>
      <c r="I25" s="30"/>
      <c r="J25" s="30"/>
      <c r="K25" s="30"/>
      <c r="L25" s="30"/>
      <c r="M25" s="30"/>
      <c r="N25" s="30"/>
      <c r="O25" s="30"/>
      <c r="P25" s="30"/>
      <c r="Q25" s="30"/>
    </row>
    <row r="26" spans="2:17" x14ac:dyDescent="0.2">
      <c r="B26" s="29"/>
      <c r="C26" s="29"/>
      <c r="D26" s="67"/>
      <c r="E26" s="30"/>
      <c r="F26" s="30"/>
      <c r="G26" s="30"/>
      <c r="H26" s="30"/>
      <c r="I26" s="30"/>
      <c r="J26" s="30"/>
      <c r="K26" s="30"/>
      <c r="L26" s="30"/>
      <c r="M26" s="30"/>
      <c r="N26" s="30"/>
      <c r="O26" s="30"/>
      <c r="P26" s="30"/>
      <c r="Q26" s="30"/>
    </row>
    <row r="27" spans="2:17" x14ac:dyDescent="0.2">
      <c r="B27" s="29"/>
      <c r="C27" s="29"/>
      <c r="D27" s="67"/>
      <c r="E27" s="30"/>
      <c r="F27" s="30"/>
      <c r="G27" s="30"/>
      <c r="H27" s="30"/>
      <c r="I27" s="30"/>
      <c r="J27" s="30"/>
      <c r="K27" s="30"/>
      <c r="L27" s="30"/>
      <c r="M27" s="30"/>
      <c r="N27" s="30"/>
      <c r="O27" s="30"/>
      <c r="P27" s="30"/>
      <c r="Q27" s="30"/>
    </row>
    <row r="28" spans="2:17" x14ac:dyDescent="0.2">
      <c r="B28" s="29"/>
      <c r="C28" s="29"/>
      <c r="D28" s="67"/>
      <c r="E28" s="30"/>
      <c r="F28" s="30"/>
      <c r="G28" s="30"/>
      <c r="H28" s="30"/>
      <c r="I28" s="30"/>
      <c r="J28" s="30"/>
      <c r="K28" s="30"/>
      <c r="L28" s="30"/>
      <c r="M28" s="30"/>
      <c r="N28" s="30"/>
      <c r="O28" s="30"/>
      <c r="P28" s="30"/>
      <c r="Q28" s="30"/>
    </row>
    <row r="29" spans="2:17" x14ac:dyDescent="0.2">
      <c r="B29" s="29"/>
      <c r="C29" s="29"/>
      <c r="D29" s="67"/>
      <c r="E29" s="30"/>
      <c r="F29" s="30"/>
      <c r="G29" s="30"/>
      <c r="H29" s="30"/>
      <c r="I29" s="30"/>
      <c r="J29" s="30"/>
      <c r="K29" s="30"/>
      <c r="L29" s="30"/>
      <c r="M29" s="30"/>
      <c r="N29" s="30"/>
      <c r="O29" s="30"/>
      <c r="P29" s="30"/>
      <c r="Q29" s="30"/>
    </row>
    <row r="30" spans="2:17" x14ac:dyDescent="0.2">
      <c r="B30" s="29"/>
      <c r="C30" s="29"/>
      <c r="D30" s="67"/>
      <c r="E30" s="30"/>
      <c r="F30" s="30"/>
      <c r="G30" s="30"/>
      <c r="H30" s="30"/>
      <c r="I30" s="30"/>
      <c r="J30" s="30"/>
      <c r="K30" s="30"/>
      <c r="L30" s="30"/>
      <c r="M30" s="30"/>
      <c r="N30" s="30"/>
      <c r="O30" s="30"/>
      <c r="P30" s="30"/>
      <c r="Q30" s="30"/>
    </row>
    <row r="31" spans="2:17" x14ac:dyDescent="0.2">
      <c r="B31" s="29"/>
      <c r="C31" s="29"/>
      <c r="D31" s="67"/>
      <c r="E31" s="30"/>
      <c r="F31" s="30"/>
      <c r="G31" s="30"/>
      <c r="H31" s="30"/>
      <c r="I31" s="30"/>
      <c r="J31" s="30"/>
      <c r="K31" s="30"/>
      <c r="L31" s="30"/>
      <c r="M31" s="30"/>
      <c r="N31" s="30"/>
      <c r="O31" s="30"/>
      <c r="P31" s="30"/>
      <c r="Q31" s="30"/>
    </row>
    <row r="32" spans="2:17" x14ac:dyDescent="0.2">
      <c r="B32" s="29"/>
      <c r="C32" s="29"/>
      <c r="D32" s="67"/>
      <c r="E32" s="30"/>
      <c r="F32" s="30"/>
      <c r="G32" s="30"/>
      <c r="H32" s="30"/>
      <c r="I32" s="30"/>
      <c r="J32" s="30"/>
      <c r="K32" s="30"/>
      <c r="L32" s="30"/>
      <c r="M32" s="30"/>
      <c r="N32" s="30"/>
      <c r="O32" s="30"/>
      <c r="P32" s="30"/>
      <c r="Q32" s="30"/>
    </row>
    <row r="33" spans="2:17" x14ac:dyDescent="0.2">
      <c r="B33" s="29"/>
      <c r="C33" s="29"/>
      <c r="D33" s="67"/>
      <c r="E33" s="30"/>
      <c r="F33" s="30"/>
      <c r="G33" s="30"/>
      <c r="H33" s="30"/>
      <c r="I33" s="30"/>
      <c r="J33" s="30"/>
      <c r="K33" s="30"/>
      <c r="L33" s="30"/>
      <c r="M33" s="30"/>
      <c r="N33" s="30"/>
      <c r="O33" s="30"/>
      <c r="P33" s="30"/>
      <c r="Q33" s="30"/>
    </row>
    <row r="34" spans="2:17" x14ac:dyDescent="0.2">
      <c r="B34" s="29"/>
      <c r="C34" s="29"/>
      <c r="D34" s="67"/>
      <c r="E34" s="30"/>
      <c r="F34" s="30"/>
      <c r="G34" s="30"/>
      <c r="H34" s="30"/>
      <c r="I34" s="30"/>
      <c r="J34" s="30"/>
      <c r="K34" s="30"/>
      <c r="L34" s="30"/>
      <c r="M34" s="30"/>
      <c r="N34" s="30"/>
      <c r="O34" s="30"/>
      <c r="P34" s="30"/>
      <c r="Q34" s="30"/>
    </row>
    <row r="35" spans="2:17" x14ac:dyDescent="0.2">
      <c r="B35" s="29"/>
      <c r="C35" s="29"/>
      <c r="D35" s="67"/>
      <c r="E35" s="30"/>
      <c r="F35" s="30"/>
      <c r="G35" s="30"/>
      <c r="H35" s="30"/>
      <c r="I35" s="30"/>
      <c r="J35" s="30"/>
      <c r="K35" s="30"/>
      <c r="L35" s="30"/>
      <c r="M35" s="30"/>
      <c r="N35" s="30"/>
      <c r="O35" s="30"/>
      <c r="P35" s="30"/>
      <c r="Q35" s="30"/>
    </row>
    <row r="36" spans="2:17" x14ac:dyDescent="0.2">
      <c r="B36" s="29"/>
      <c r="C36" s="29"/>
      <c r="D36" s="67"/>
      <c r="E36" s="30"/>
      <c r="F36" s="30"/>
      <c r="G36" s="30"/>
      <c r="H36" s="30"/>
      <c r="I36" s="30"/>
      <c r="J36" s="30"/>
      <c r="K36" s="30"/>
      <c r="L36" s="30"/>
      <c r="M36" s="30"/>
      <c r="N36" s="30"/>
      <c r="O36" s="30"/>
      <c r="P36" s="30"/>
      <c r="Q36" s="30"/>
    </row>
    <row r="37" spans="2:17" x14ac:dyDescent="0.2">
      <c r="B37" s="29"/>
      <c r="C37" s="29"/>
      <c r="D37" s="67"/>
      <c r="E37" s="30"/>
      <c r="F37" s="30"/>
      <c r="G37" s="30"/>
      <c r="H37" s="30"/>
      <c r="I37" s="30"/>
      <c r="J37" s="30"/>
      <c r="K37" s="30"/>
      <c r="L37" s="30"/>
      <c r="M37" s="30"/>
      <c r="N37" s="30"/>
      <c r="O37" s="30"/>
      <c r="P37" s="30"/>
      <c r="Q37" s="30"/>
    </row>
    <row r="38" spans="2:17" x14ac:dyDescent="0.2">
      <c r="B38" s="29"/>
      <c r="C38" s="29"/>
      <c r="D38" s="67"/>
      <c r="E38" s="30"/>
      <c r="F38" s="30"/>
      <c r="G38" s="30"/>
      <c r="H38" s="30"/>
      <c r="I38" s="30"/>
      <c r="J38" s="30"/>
      <c r="K38" s="30"/>
      <c r="L38" s="30"/>
      <c r="M38" s="30"/>
      <c r="N38" s="30"/>
      <c r="O38" s="30"/>
      <c r="P38" s="30"/>
      <c r="Q38" s="30"/>
    </row>
    <row r="39" spans="2:17" x14ac:dyDescent="0.2">
      <c r="B39" s="29"/>
      <c r="C39" s="29"/>
      <c r="D39" s="67"/>
      <c r="E39" s="30"/>
      <c r="F39" s="30"/>
      <c r="G39" s="30"/>
      <c r="H39" s="30"/>
      <c r="I39" s="30"/>
      <c r="J39" s="30"/>
      <c r="K39" s="30"/>
      <c r="L39" s="30"/>
      <c r="M39" s="30"/>
      <c r="N39" s="30"/>
      <c r="O39" s="30"/>
      <c r="P39" s="30"/>
      <c r="Q39" s="30"/>
    </row>
    <row r="40" spans="2:17" x14ac:dyDescent="0.2">
      <c r="B40" s="29"/>
      <c r="C40" s="29"/>
      <c r="D40" s="67"/>
      <c r="E40" s="30"/>
      <c r="F40" s="30"/>
      <c r="G40" s="30"/>
      <c r="H40" s="30"/>
      <c r="I40" s="30"/>
      <c r="J40" s="30"/>
      <c r="K40" s="30"/>
      <c r="L40" s="30"/>
      <c r="M40" s="30"/>
      <c r="N40" s="30"/>
      <c r="O40" s="30"/>
      <c r="P40" s="30"/>
      <c r="Q40" s="30"/>
    </row>
    <row r="41" spans="2:17" x14ac:dyDescent="0.2">
      <c r="B41" s="29"/>
      <c r="C41" s="29"/>
      <c r="D41" s="67"/>
      <c r="E41" s="30"/>
      <c r="F41" s="30"/>
      <c r="G41" s="30"/>
      <c r="H41" s="30"/>
      <c r="I41" s="30"/>
      <c r="J41" s="30"/>
      <c r="K41" s="30"/>
      <c r="L41" s="30"/>
      <c r="M41" s="30"/>
      <c r="N41" s="30"/>
      <c r="O41" s="30"/>
      <c r="P41" s="30"/>
      <c r="Q41" s="30"/>
    </row>
    <row r="42" spans="2:17" x14ac:dyDescent="0.2">
      <c r="B42" s="29"/>
      <c r="C42" s="29"/>
      <c r="D42" s="67"/>
      <c r="E42" s="30"/>
      <c r="F42" s="30"/>
      <c r="G42" s="30"/>
      <c r="H42" s="30"/>
      <c r="I42" s="30"/>
      <c r="J42" s="30"/>
      <c r="K42" s="30"/>
      <c r="L42" s="30"/>
      <c r="M42" s="30"/>
      <c r="N42" s="30"/>
      <c r="O42" s="30"/>
      <c r="P42" s="30"/>
      <c r="Q42" s="30"/>
    </row>
    <row r="43" spans="2:17" x14ac:dyDescent="0.2">
      <c r="B43" s="29"/>
      <c r="C43" s="29"/>
      <c r="D43" s="67"/>
      <c r="E43" s="30"/>
      <c r="F43" s="30"/>
      <c r="G43" s="30"/>
      <c r="H43" s="30"/>
      <c r="I43" s="30"/>
      <c r="J43" s="30"/>
      <c r="K43" s="30"/>
      <c r="L43" s="30"/>
      <c r="M43" s="30"/>
      <c r="N43" s="30"/>
      <c r="O43" s="30"/>
      <c r="P43" s="30"/>
      <c r="Q43" s="30"/>
    </row>
    <row r="44" spans="2:17" x14ac:dyDescent="0.2">
      <c r="B44" s="29"/>
      <c r="C44" s="29"/>
      <c r="D44" s="67"/>
      <c r="E44" s="30"/>
      <c r="F44" s="30"/>
      <c r="G44" s="30"/>
      <c r="H44" s="30"/>
      <c r="I44" s="30"/>
      <c r="J44" s="30"/>
      <c r="K44" s="30"/>
      <c r="L44" s="30"/>
      <c r="M44" s="30"/>
      <c r="N44" s="30"/>
      <c r="O44" s="30"/>
      <c r="P44" s="30"/>
      <c r="Q44" s="30"/>
    </row>
    <row r="45" spans="2:17" x14ac:dyDescent="0.2">
      <c r="B45" s="29"/>
      <c r="C45" s="29"/>
      <c r="D45" s="67"/>
      <c r="E45" s="30"/>
      <c r="F45" s="30"/>
      <c r="G45" s="30"/>
      <c r="H45" s="30"/>
      <c r="I45" s="30"/>
      <c r="J45" s="30"/>
      <c r="K45" s="30"/>
      <c r="L45" s="30"/>
      <c r="M45" s="30"/>
      <c r="N45" s="30"/>
      <c r="O45" s="30"/>
      <c r="P45" s="30"/>
      <c r="Q45" s="30"/>
    </row>
    <row r="46" spans="2:17" x14ac:dyDescent="0.2">
      <c r="B46" s="29"/>
      <c r="C46" s="29"/>
      <c r="D46" s="67"/>
      <c r="E46" s="30"/>
      <c r="F46" s="30"/>
      <c r="G46" s="30"/>
      <c r="H46" s="30"/>
      <c r="I46" s="30"/>
      <c r="J46" s="30"/>
      <c r="K46" s="30"/>
      <c r="L46" s="30"/>
      <c r="M46" s="30"/>
      <c r="N46" s="30"/>
      <c r="O46" s="30"/>
      <c r="P46" s="30"/>
      <c r="Q46" s="30"/>
    </row>
    <row r="47" spans="2:17" x14ac:dyDescent="0.2">
      <c r="B47" s="29"/>
      <c r="C47" s="29"/>
      <c r="D47" s="67"/>
      <c r="E47" s="30"/>
      <c r="F47" s="30"/>
      <c r="G47" s="30"/>
      <c r="H47" s="30"/>
      <c r="I47" s="30"/>
      <c r="J47" s="30"/>
      <c r="K47" s="30"/>
      <c r="L47" s="30"/>
      <c r="M47" s="30"/>
      <c r="N47" s="30"/>
      <c r="O47" s="30"/>
      <c r="P47" s="30"/>
      <c r="Q47" s="30"/>
    </row>
    <row r="48" spans="2:17" x14ac:dyDescent="0.2">
      <c r="B48" s="29"/>
      <c r="C48" s="29"/>
      <c r="D48" s="67"/>
      <c r="E48" s="30"/>
      <c r="F48" s="30"/>
      <c r="G48" s="30"/>
      <c r="H48" s="30"/>
      <c r="I48" s="30"/>
      <c r="J48" s="30"/>
      <c r="K48" s="30"/>
      <c r="L48" s="30"/>
      <c r="M48" s="30"/>
      <c r="N48" s="30"/>
      <c r="O48" s="30"/>
      <c r="P48" s="30"/>
      <c r="Q48" s="30"/>
    </row>
    <row r="49" spans="2:17" x14ac:dyDescent="0.2">
      <c r="B49" s="29"/>
      <c r="C49" s="29"/>
      <c r="D49" s="67"/>
      <c r="E49" s="30"/>
      <c r="F49" s="30"/>
      <c r="G49" s="30"/>
      <c r="H49" s="30"/>
      <c r="I49" s="30"/>
      <c r="J49" s="30"/>
      <c r="K49" s="30"/>
      <c r="L49" s="30"/>
      <c r="M49" s="30"/>
      <c r="N49" s="30"/>
      <c r="O49" s="30"/>
      <c r="P49" s="30"/>
      <c r="Q49" s="30"/>
    </row>
    <row r="50" spans="2:17" x14ac:dyDescent="0.2">
      <c r="B50" s="29"/>
      <c r="C50" s="29"/>
      <c r="D50" s="67"/>
      <c r="E50" s="30"/>
      <c r="F50" s="30"/>
      <c r="G50" s="30"/>
      <c r="H50" s="30"/>
      <c r="I50" s="30"/>
      <c r="J50" s="30"/>
      <c r="K50" s="30"/>
      <c r="L50" s="30"/>
      <c r="M50" s="30"/>
      <c r="N50" s="30"/>
      <c r="O50" s="30"/>
      <c r="P50" s="30"/>
      <c r="Q50" s="30"/>
    </row>
    <row r="51" spans="2:17" x14ac:dyDescent="0.2">
      <c r="B51" s="29"/>
      <c r="C51" s="29"/>
      <c r="D51" s="67"/>
      <c r="E51" s="30"/>
      <c r="F51" s="30"/>
      <c r="G51" s="30"/>
      <c r="H51" s="30"/>
      <c r="I51" s="30"/>
      <c r="J51" s="30"/>
      <c r="K51" s="30"/>
      <c r="L51" s="30"/>
      <c r="M51" s="30"/>
      <c r="N51" s="30"/>
      <c r="O51" s="30"/>
      <c r="P51" s="30"/>
      <c r="Q51" s="30"/>
    </row>
    <row r="52" spans="2:17" x14ac:dyDescent="0.2">
      <c r="B52" s="29"/>
      <c r="C52" s="29"/>
      <c r="D52" s="67"/>
      <c r="E52" s="30"/>
      <c r="F52" s="30"/>
      <c r="G52" s="30"/>
      <c r="H52" s="30"/>
      <c r="I52" s="30"/>
      <c r="J52" s="30"/>
      <c r="K52" s="30"/>
      <c r="L52" s="30"/>
      <c r="M52" s="30"/>
      <c r="N52" s="30"/>
      <c r="O52" s="30"/>
      <c r="P52" s="30"/>
      <c r="Q52" s="30"/>
    </row>
    <row r="53" spans="2:17" x14ac:dyDescent="0.2">
      <c r="B53" s="29"/>
      <c r="C53" s="29"/>
      <c r="D53" s="67"/>
      <c r="E53" s="30"/>
      <c r="F53" s="30"/>
      <c r="G53" s="30"/>
      <c r="H53" s="30"/>
      <c r="I53" s="30"/>
      <c r="J53" s="30"/>
      <c r="K53" s="30"/>
      <c r="L53" s="30"/>
      <c r="M53" s="30"/>
      <c r="N53" s="30"/>
      <c r="O53" s="30"/>
      <c r="P53" s="30"/>
      <c r="Q53" s="30"/>
    </row>
    <row r="54" spans="2:17" x14ac:dyDescent="0.2">
      <c r="B54" s="29"/>
      <c r="C54" s="29"/>
      <c r="D54" s="67"/>
      <c r="E54" s="30"/>
      <c r="F54" s="30"/>
      <c r="G54" s="30"/>
      <c r="H54" s="30"/>
      <c r="I54" s="30"/>
      <c r="J54" s="30"/>
      <c r="K54" s="30"/>
      <c r="L54" s="30"/>
      <c r="M54" s="30"/>
      <c r="N54" s="30"/>
      <c r="O54" s="30"/>
      <c r="P54" s="30"/>
      <c r="Q54" s="30"/>
    </row>
    <row r="55" spans="2:17" x14ac:dyDescent="0.2">
      <c r="B55" s="29"/>
      <c r="C55" s="29"/>
      <c r="D55" s="67"/>
      <c r="E55" s="30"/>
      <c r="F55" s="30"/>
      <c r="G55" s="30"/>
      <c r="H55" s="30"/>
      <c r="I55" s="30"/>
      <c r="J55" s="30"/>
      <c r="K55" s="30"/>
      <c r="L55" s="30"/>
      <c r="M55" s="30"/>
      <c r="N55" s="30"/>
      <c r="O55" s="30"/>
      <c r="P55" s="30"/>
      <c r="Q55" s="30"/>
    </row>
    <row r="56" spans="2:17" x14ac:dyDescent="0.2">
      <c r="B56" s="29"/>
      <c r="C56" s="29"/>
      <c r="D56" s="67"/>
      <c r="E56" s="30"/>
      <c r="F56" s="30"/>
      <c r="G56" s="30"/>
      <c r="H56" s="30"/>
      <c r="I56" s="30"/>
      <c r="J56" s="30"/>
      <c r="K56" s="30"/>
      <c r="L56" s="30"/>
      <c r="M56" s="30"/>
      <c r="N56" s="30"/>
      <c r="O56" s="30"/>
      <c r="P56" s="30"/>
      <c r="Q56" s="30"/>
    </row>
    <row r="57" spans="2:17" x14ac:dyDescent="0.2">
      <c r="B57" s="29"/>
      <c r="C57" s="29"/>
      <c r="D57" s="67"/>
      <c r="E57" s="30"/>
      <c r="F57" s="30"/>
      <c r="G57" s="30"/>
      <c r="H57" s="30"/>
      <c r="I57" s="30"/>
      <c r="J57" s="30"/>
      <c r="K57" s="30"/>
      <c r="L57" s="30"/>
      <c r="M57" s="30"/>
      <c r="N57" s="30"/>
      <c r="O57" s="30"/>
      <c r="P57" s="30"/>
      <c r="Q57" s="30"/>
    </row>
    <row r="58" spans="2:17" x14ac:dyDescent="0.2">
      <c r="B58" s="29"/>
      <c r="C58" s="29"/>
      <c r="D58" s="67"/>
      <c r="E58" s="30"/>
      <c r="F58" s="30"/>
      <c r="G58" s="30"/>
      <c r="H58" s="30"/>
      <c r="I58" s="30"/>
      <c r="J58" s="30"/>
      <c r="K58" s="30"/>
      <c r="L58" s="30"/>
      <c r="M58" s="30"/>
      <c r="N58" s="30"/>
      <c r="O58" s="30"/>
      <c r="P58" s="30"/>
      <c r="Q58" s="30"/>
    </row>
    <row r="59" spans="2:17" x14ac:dyDescent="0.2">
      <c r="B59" s="29"/>
      <c r="C59" s="29"/>
      <c r="D59" s="67"/>
      <c r="E59" s="30"/>
      <c r="F59" s="30"/>
      <c r="G59" s="30"/>
      <c r="H59" s="30"/>
      <c r="I59" s="30"/>
      <c r="J59" s="30"/>
      <c r="K59" s="30"/>
      <c r="L59" s="30"/>
      <c r="M59" s="30"/>
      <c r="N59" s="30"/>
      <c r="O59" s="30"/>
      <c r="P59" s="30"/>
      <c r="Q59" s="30"/>
    </row>
    <row r="60" spans="2:17" x14ac:dyDescent="0.2">
      <c r="B60" s="29"/>
      <c r="C60" s="29"/>
      <c r="D60" s="67"/>
      <c r="E60" s="30"/>
      <c r="F60" s="30"/>
      <c r="G60" s="30"/>
      <c r="H60" s="30"/>
      <c r="I60" s="30"/>
      <c r="J60" s="30"/>
      <c r="K60" s="30"/>
      <c r="L60" s="30"/>
      <c r="M60" s="30"/>
      <c r="N60" s="30"/>
      <c r="O60" s="30"/>
      <c r="P60" s="30"/>
      <c r="Q60" s="30"/>
    </row>
    <row r="61" spans="2:17" x14ac:dyDescent="0.2">
      <c r="B61" s="29"/>
      <c r="C61" s="29"/>
      <c r="D61" s="67"/>
      <c r="E61" s="30"/>
      <c r="F61" s="30"/>
      <c r="G61" s="30"/>
      <c r="H61" s="30"/>
      <c r="I61" s="30"/>
      <c r="J61" s="30"/>
      <c r="K61" s="30"/>
      <c r="L61" s="30"/>
      <c r="M61" s="30"/>
      <c r="N61" s="30"/>
      <c r="O61" s="30"/>
      <c r="P61" s="30"/>
      <c r="Q61" s="30"/>
    </row>
    <row r="62" spans="2:17" x14ac:dyDescent="0.2">
      <c r="B62" s="29"/>
      <c r="C62" s="29"/>
      <c r="D62" s="67"/>
      <c r="E62" s="30"/>
      <c r="F62" s="30"/>
      <c r="G62" s="30"/>
      <c r="H62" s="30"/>
      <c r="I62" s="30"/>
      <c r="J62" s="30"/>
      <c r="K62" s="30"/>
      <c r="L62" s="30"/>
      <c r="M62" s="30"/>
      <c r="N62" s="30"/>
      <c r="O62" s="30"/>
      <c r="P62" s="30"/>
      <c r="Q62" s="30"/>
    </row>
    <row r="63" spans="2:17" x14ac:dyDescent="0.2">
      <c r="B63" s="29"/>
      <c r="C63" s="29"/>
      <c r="D63" s="67"/>
      <c r="E63" s="30"/>
      <c r="F63" s="30"/>
      <c r="G63" s="30"/>
      <c r="H63" s="30"/>
      <c r="I63" s="30"/>
      <c r="J63" s="30"/>
      <c r="K63" s="30"/>
      <c r="L63" s="30"/>
      <c r="M63" s="30"/>
      <c r="N63" s="30"/>
      <c r="O63" s="30"/>
      <c r="P63" s="30"/>
      <c r="Q63" s="30"/>
    </row>
    <row r="64" spans="2:17" x14ac:dyDescent="0.2">
      <c r="B64" s="29"/>
      <c r="C64" s="29"/>
      <c r="D64" s="67"/>
      <c r="E64" s="30"/>
      <c r="F64" s="30"/>
      <c r="G64" s="30"/>
      <c r="H64" s="30"/>
      <c r="I64" s="30"/>
      <c r="J64" s="30"/>
      <c r="K64" s="30"/>
      <c r="L64" s="30"/>
      <c r="M64" s="30"/>
      <c r="N64" s="30"/>
      <c r="O64" s="30"/>
      <c r="P64" s="30"/>
      <c r="Q64" s="30"/>
    </row>
    <row r="65" spans="2:17" x14ac:dyDescent="0.2">
      <c r="B65" s="29"/>
      <c r="C65" s="29"/>
      <c r="D65" s="67"/>
      <c r="E65" s="30"/>
      <c r="F65" s="30"/>
      <c r="G65" s="30"/>
      <c r="H65" s="30"/>
      <c r="I65" s="30"/>
      <c r="J65" s="30"/>
      <c r="K65" s="30"/>
      <c r="L65" s="30"/>
      <c r="M65" s="30"/>
      <c r="N65" s="30"/>
      <c r="O65" s="30"/>
      <c r="P65" s="30"/>
      <c r="Q65" s="30"/>
    </row>
    <row r="66" spans="2:17" x14ac:dyDescent="0.2">
      <c r="B66" s="29"/>
      <c r="C66" s="29"/>
      <c r="D66" s="67"/>
      <c r="E66" s="30"/>
      <c r="F66" s="30"/>
      <c r="G66" s="30"/>
      <c r="H66" s="30"/>
      <c r="I66" s="30"/>
      <c r="J66" s="30"/>
      <c r="K66" s="30"/>
      <c r="L66" s="30"/>
      <c r="M66" s="30"/>
      <c r="N66" s="30"/>
      <c r="O66" s="30"/>
      <c r="P66" s="30"/>
      <c r="Q66" s="30"/>
    </row>
    <row r="67" spans="2:17" x14ac:dyDescent="0.2">
      <c r="B67" s="29"/>
      <c r="C67" s="29"/>
      <c r="D67" s="67"/>
      <c r="E67" s="30"/>
      <c r="F67" s="30"/>
      <c r="G67" s="30"/>
      <c r="H67" s="30"/>
      <c r="I67" s="30"/>
      <c r="J67" s="30"/>
      <c r="K67" s="30"/>
      <c r="L67" s="30"/>
      <c r="M67" s="30"/>
      <c r="N67" s="30"/>
      <c r="O67" s="30"/>
      <c r="P67" s="30"/>
      <c r="Q67" s="30"/>
    </row>
    <row r="68" spans="2:17" x14ac:dyDescent="0.2">
      <c r="B68" s="29"/>
      <c r="C68" s="29"/>
      <c r="D68" s="67"/>
      <c r="E68" s="30"/>
      <c r="F68" s="30"/>
      <c r="G68" s="30"/>
      <c r="H68" s="30"/>
      <c r="I68" s="30"/>
      <c r="J68" s="30"/>
      <c r="K68" s="30"/>
      <c r="L68" s="30"/>
      <c r="M68" s="30"/>
      <c r="N68" s="30"/>
      <c r="O68" s="30"/>
      <c r="P68" s="30"/>
      <c r="Q68" s="30"/>
    </row>
    <row r="69" spans="2:17" x14ac:dyDescent="0.2">
      <c r="B69" s="29"/>
      <c r="C69" s="29"/>
      <c r="D69" s="67"/>
      <c r="E69" s="30"/>
      <c r="F69" s="30"/>
      <c r="G69" s="30"/>
      <c r="H69" s="30"/>
      <c r="I69" s="30"/>
      <c r="J69" s="30"/>
      <c r="K69" s="30"/>
      <c r="L69" s="30"/>
      <c r="M69" s="30"/>
      <c r="N69" s="30"/>
      <c r="O69" s="30"/>
      <c r="P69" s="30"/>
      <c r="Q69" s="30"/>
    </row>
    <row r="70" spans="2:17" x14ac:dyDescent="0.2">
      <c r="B70" s="29"/>
      <c r="C70" s="29"/>
      <c r="D70" s="67"/>
      <c r="E70" s="30"/>
      <c r="F70" s="30"/>
      <c r="G70" s="30"/>
      <c r="H70" s="30"/>
      <c r="I70" s="30"/>
      <c r="J70" s="30"/>
      <c r="K70" s="30"/>
      <c r="L70" s="30"/>
      <c r="M70" s="30"/>
      <c r="N70" s="30"/>
      <c r="O70" s="30"/>
      <c r="P70" s="30"/>
      <c r="Q70" s="30"/>
    </row>
    <row r="71" spans="2:17" x14ac:dyDescent="0.2">
      <c r="B71" s="29"/>
      <c r="C71" s="29"/>
      <c r="D71" s="67"/>
      <c r="E71" s="30"/>
      <c r="F71" s="30"/>
      <c r="G71" s="30"/>
      <c r="H71" s="30"/>
      <c r="I71" s="30"/>
      <c r="J71" s="30"/>
      <c r="K71" s="30"/>
      <c r="L71" s="30"/>
      <c r="M71" s="30"/>
      <c r="N71" s="30"/>
      <c r="O71" s="30"/>
      <c r="P71" s="30"/>
      <c r="Q71" s="30"/>
    </row>
    <row r="72" spans="2:17" x14ac:dyDescent="0.2">
      <c r="B72" s="29"/>
      <c r="C72" s="29"/>
      <c r="D72" s="67"/>
      <c r="E72" s="30"/>
      <c r="F72" s="30"/>
      <c r="G72" s="30"/>
      <c r="H72" s="30"/>
      <c r="I72" s="30"/>
      <c r="J72" s="30"/>
      <c r="K72" s="30"/>
      <c r="L72" s="30"/>
      <c r="M72" s="30"/>
      <c r="N72" s="30"/>
      <c r="O72" s="30"/>
      <c r="P72" s="30"/>
      <c r="Q72" s="30"/>
    </row>
    <row r="73" spans="2:17" x14ac:dyDescent="0.2">
      <c r="B73" s="29"/>
      <c r="C73" s="29"/>
      <c r="D73" s="67"/>
      <c r="E73" s="30"/>
      <c r="F73" s="30"/>
      <c r="G73" s="30"/>
      <c r="H73" s="30"/>
      <c r="I73" s="30"/>
      <c r="J73" s="30"/>
      <c r="K73" s="30"/>
      <c r="L73" s="30"/>
      <c r="M73" s="30"/>
      <c r="N73" s="30"/>
      <c r="O73" s="30"/>
      <c r="P73" s="30"/>
      <c r="Q73" s="30"/>
    </row>
    <row r="74" spans="2:17" x14ac:dyDescent="0.2">
      <c r="B74" s="29"/>
      <c r="C74" s="29"/>
      <c r="D74" s="67"/>
      <c r="E74" s="30"/>
      <c r="F74" s="30"/>
      <c r="G74" s="30"/>
      <c r="H74" s="30"/>
      <c r="I74" s="30"/>
      <c r="J74" s="30"/>
      <c r="K74" s="30"/>
      <c r="L74" s="30"/>
      <c r="M74" s="30"/>
      <c r="N74" s="30"/>
      <c r="O74" s="30"/>
      <c r="P74" s="30"/>
      <c r="Q74" s="30"/>
    </row>
    <row r="75" spans="2:17" x14ac:dyDescent="0.2">
      <c r="B75" s="29"/>
      <c r="C75" s="29"/>
      <c r="D75" s="67"/>
      <c r="E75" s="30"/>
      <c r="F75" s="30"/>
      <c r="G75" s="30"/>
      <c r="H75" s="30"/>
      <c r="I75" s="30"/>
      <c r="J75" s="30"/>
      <c r="K75" s="30"/>
      <c r="L75" s="30"/>
      <c r="M75" s="30"/>
      <c r="N75" s="30"/>
      <c r="O75" s="30"/>
      <c r="P75" s="30"/>
      <c r="Q75" s="30"/>
    </row>
    <row r="76" spans="2:17" x14ac:dyDescent="0.2">
      <c r="B76" s="29"/>
      <c r="C76" s="29"/>
      <c r="D76" s="67"/>
      <c r="E76" s="30"/>
      <c r="F76" s="30"/>
      <c r="G76" s="30"/>
      <c r="H76" s="30"/>
      <c r="I76" s="30"/>
      <c r="J76" s="30"/>
      <c r="K76" s="30"/>
      <c r="L76" s="30"/>
      <c r="M76" s="30"/>
      <c r="N76" s="30"/>
      <c r="O76" s="30"/>
      <c r="P76" s="30"/>
      <c r="Q76" s="30"/>
    </row>
    <row r="77" spans="2:17" x14ac:dyDescent="0.2">
      <c r="B77" s="29"/>
      <c r="C77" s="29"/>
      <c r="D77" s="67"/>
      <c r="E77" s="30"/>
      <c r="F77" s="30"/>
      <c r="G77" s="30"/>
      <c r="H77" s="30"/>
      <c r="I77" s="30"/>
      <c r="J77" s="30"/>
      <c r="K77" s="30"/>
      <c r="L77" s="30"/>
      <c r="M77" s="30"/>
      <c r="N77" s="30"/>
      <c r="O77" s="30"/>
      <c r="P77" s="30"/>
      <c r="Q77" s="30"/>
    </row>
    <row r="78" spans="2:17" x14ac:dyDescent="0.2">
      <c r="B78" s="29"/>
      <c r="C78" s="29"/>
      <c r="D78" s="67"/>
      <c r="E78" s="30"/>
      <c r="F78" s="30"/>
      <c r="G78" s="30"/>
      <c r="H78" s="30"/>
      <c r="I78" s="30"/>
      <c r="J78" s="30"/>
      <c r="K78" s="30"/>
      <c r="L78" s="30"/>
      <c r="M78" s="30"/>
      <c r="N78" s="30"/>
      <c r="O78" s="30"/>
      <c r="P78" s="30"/>
      <c r="Q78" s="30"/>
    </row>
    <row r="79" spans="2:17" x14ac:dyDescent="0.2">
      <c r="B79" s="29"/>
      <c r="C79" s="29"/>
      <c r="D79" s="67"/>
      <c r="E79" s="30"/>
      <c r="F79" s="30"/>
      <c r="G79" s="30"/>
      <c r="H79" s="30"/>
      <c r="I79" s="30"/>
      <c r="J79" s="30"/>
      <c r="K79" s="30"/>
      <c r="L79" s="30"/>
      <c r="M79" s="30"/>
      <c r="N79" s="30"/>
      <c r="O79" s="30"/>
      <c r="P79" s="30"/>
      <c r="Q79" s="30"/>
    </row>
    <row r="80" spans="2:17" x14ac:dyDescent="0.2">
      <c r="B80" s="29"/>
      <c r="C80" s="29"/>
      <c r="D80" s="67"/>
      <c r="E80" s="30"/>
      <c r="F80" s="30"/>
      <c r="G80" s="30"/>
      <c r="H80" s="30"/>
      <c r="I80" s="30"/>
      <c r="J80" s="30"/>
      <c r="K80" s="30"/>
      <c r="L80" s="30"/>
      <c r="M80" s="30"/>
      <c r="N80" s="30"/>
      <c r="O80" s="30"/>
      <c r="P80" s="30"/>
      <c r="Q80" s="30"/>
    </row>
    <row r="81" spans="2:17" x14ac:dyDescent="0.2">
      <c r="B81" s="29"/>
      <c r="C81" s="29"/>
      <c r="D81" s="67"/>
      <c r="E81" s="30"/>
      <c r="F81" s="30"/>
      <c r="G81" s="30"/>
      <c r="H81" s="30"/>
      <c r="I81" s="30"/>
      <c r="J81" s="30"/>
      <c r="K81" s="30"/>
      <c r="L81" s="30"/>
      <c r="M81" s="30"/>
      <c r="N81" s="30"/>
      <c r="O81" s="30"/>
      <c r="P81" s="30"/>
      <c r="Q81" s="30"/>
    </row>
    <row r="82" spans="2:17" x14ac:dyDescent="0.2">
      <c r="B82" s="29"/>
      <c r="C82" s="29"/>
      <c r="D82" s="67"/>
      <c r="E82" s="30"/>
      <c r="F82" s="30"/>
      <c r="G82" s="30"/>
      <c r="H82" s="30"/>
      <c r="I82" s="30"/>
      <c r="J82" s="30"/>
      <c r="K82" s="30"/>
      <c r="L82" s="30"/>
      <c r="M82" s="30"/>
      <c r="N82" s="30"/>
      <c r="O82" s="30"/>
      <c r="P82" s="30"/>
      <c r="Q82" s="30"/>
    </row>
    <row r="83" spans="2:17" x14ac:dyDescent="0.2">
      <c r="B83" s="29"/>
      <c r="C83" s="29"/>
      <c r="D83" s="67"/>
      <c r="E83" s="30"/>
      <c r="F83" s="30"/>
      <c r="G83" s="30"/>
      <c r="H83" s="30"/>
      <c r="I83" s="30"/>
      <c r="J83" s="30"/>
      <c r="K83" s="30"/>
      <c r="L83" s="30"/>
      <c r="M83" s="30"/>
      <c r="N83" s="30"/>
      <c r="O83" s="30"/>
      <c r="P83" s="30"/>
      <c r="Q83" s="30"/>
    </row>
    <row r="84" spans="2:17" x14ac:dyDescent="0.2">
      <c r="B84" s="29"/>
      <c r="C84" s="29"/>
      <c r="D84" s="67"/>
      <c r="E84" s="30"/>
      <c r="F84" s="30"/>
      <c r="G84" s="30"/>
      <c r="H84" s="30"/>
      <c r="I84" s="30"/>
      <c r="J84" s="30"/>
      <c r="K84" s="30"/>
      <c r="L84" s="30"/>
      <c r="M84" s="30"/>
      <c r="N84" s="30"/>
      <c r="O84" s="30"/>
      <c r="P84" s="30"/>
      <c r="Q84" s="30"/>
    </row>
    <row r="85" spans="2:17" x14ac:dyDescent="0.2">
      <c r="B85" s="29"/>
      <c r="C85" s="29"/>
      <c r="D85" s="67"/>
      <c r="E85" s="30"/>
      <c r="F85" s="30"/>
      <c r="G85" s="30"/>
      <c r="H85" s="30"/>
      <c r="I85" s="30"/>
      <c r="J85" s="30"/>
      <c r="K85" s="30"/>
      <c r="L85" s="30"/>
      <c r="M85" s="30"/>
      <c r="N85" s="30"/>
      <c r="O85" s="30"/>
      <c r="P85" s="30"/>
      <c r="Q85" s="30"/>
    </row>
    <row r="86" spans="2:17" x14ac:dyDescent="0.2">
      <c r="B86" s="29"/>
      <c r="C86" s="29"/>
      <c r="D86" s="67"/>
      <c r="E86" s="30"/>
      <c r="F86" s="30"/>
      <c r="G86" s="30"/>
      <c r="H86" s="30"/>
      <c r="I86" s="30"/>
      <c r="J86" s="30"/>
      <c r="K86" s="30"/>
      <c r="L86" s="30"/>
      <c r="M86" s="30"/>
      <c r="N86" s="30"/>
      <c r="O86" s="30"/>
      <c r="P86" s="30"/>
      <c r="Q86" s="30"/>
    </row>
    <row r="87" spans="2:17" x14ac:dyDescent="0.2">
      <c r="B87" s="29"/>
      <c r="C87" s="29"/>
      <c r="D87" s="67"/>
      <c r="E87" s="30"/>
      <c r="F87" s="30"/>
      <c r="G87" s="30"/>
      <c r="H87" s="30"/>
      <c r="I87" s="30"/>
      <c r="J87" s="30"/>
      <c r="K87" s="30"/>
      <c r="L87" s="30"/>
      <c r="M87" s="30"/>
      <c r="N87" s="30"/>
      <c r="O87" s="30"/>
      <c r="P87" s="30"/>
      <c r="Q87" s="30"/>
    </row>
    <row r="88" spans="2:17" x14ac:dyDescent="0.2">
      <c r="B88" s="29"/>
      <c r="C88" s="29"/>
      <c r="D88" s="67"/>
      <c r="E88" s="30"/>
      <c r="F88" s="30"/>
      <c r="G88" s="30"/>
      <c r="H88" s="30"/>
      <c r="I88" s="30"/>
      <c r="J88" s="30"/>
      <c r="K88" s="30"/>
      <c r="L88" s="30"/>
      <c r="M88" s="30"/>
      <c r="N88" s="30"/>
      <c r="O88" s="30"/>
      <c r="P88" s="30"/>
      <c r="Q88" s="30"/>
    </row>
    <row r="89" spans="2:17" x14ac:dyDescent="0.2">
      <c r="B89" s="29"/>
      <c r="C89" s="29"/>
      <c r="D89" s="67"/>
      <c r="E89" s="30"/>
      <c r="F89" s="30"/>
      <c r="G89" s="30"/>
      <c r="H89" s="30"/>
      <c r="I89" s="30"/>
      <c r="J89" s="30"/>
      <c r="K89" s="30"/>
      <c r="L89" s="30"/>
      <c r="M89" s="30"/>
      <c r="N89" s="30"/>
      <c r="O89" s="30"/>
      <c r="P89" s="30"/>
      <c r="Q89" s="30"/>
    </row>
    <row r="90" spans="2:17" x14ac:dyDescent="0.2">
      <c r="B90" s="29"/>
      <c r="C90" s="29"/>
      <c r="D90" s="67"/>
      <c r="E90" s="30"/>
      <c r="F90" s="30"/>
      <c r="G90" s="30"/>
      <c r="H90" s="30"/>
      <c r="I90" s="30"/>
      <c r="J90" s="30"/>
      <c r="K90" s="30"/>
      <c r="L90" s="30"/>
      <c r="M90" s="30"/>
      <c r="N90" s="30"/>
      <c r="O90" s="30"/>
      <c r="P90" s="30"/>
      <c r="Q90" s="30"/>
    </row>
    <row r="91" spans="2:17" x14ac:dyDescent="0.2">
      <c r="B91" s="29"/>
      <c r="C91" s="29"/>
      <c r="D91" s="67"/>
      <c r="E91" s="30"/>
      <c r="F91" s="30"/>
      <c r="G91" s="30"/>
      <c r="H91" s="30"/>
      <c r="I91" s="30"/>
      <c r="J91" s="30"/>
      <c r="K91" s="30"/>
      <c r="L91" s="30"/>
      <c r="M91" s="30"/>
      <c r="N91" s="30"/>
      <c r="O91" s="30"/>
      <c r="P91" s="30"/>
      <c r="Q91" s="30"/>
    </row>
    <row r="92" spans="2:17" x14ac:dyDescent="0.2">
      <c r="B92" s="29"/>
      <c r="C92" s="29"/>
      <c r="D92" s="67"/>
      <c r="E92" s="30"/>
      <c r="F92" s="30"/>
      <c r="G92" s="30"/>
      <c r="H92" s="30"/>
      <c r="I92" s="30"/>
      <c r="J92" s="30"/>
      <c r="K92" s="30"/>
      <c r="L92" s="30"/>
      <c r="M92" s="30"/>
      <c r="N92" s="30"/>
      <c r="O92" s="30"/>
      <c r="P92" s="30"/>
      <c r="Q92" s="30"/>
    </row>
    <row r="93" spans="2:17" x14ac:dyDescent="0.2">
      <c r="B93" s="29"/>
      <c r="C93" s="29"/>
      <c r="D93" s="67"/>
      <c r="E93" s="30"/>
      <c r="F93" s="30"/>
      <c r="G93" s="30"/>
      <c r="H93" s="30"/>
      <c r="I93" s="30"/>
      <c r="J93" s="30"/>
      <c r="K93" s="30"/>
      <c r="L93" s="30"/>
      <c r="M93" s="30"/>
      <c r="N93" s="30"/>
      <c r="O93" s="30"/>
      <c r="P93" s="30"/>
      <c r="Q93" s="30"/>
    </row>
    <row r="94" spans="2:17" x14ac:dyDescent="0.2">
      <c r="B94" s="29"/>
      <c r="C94" s="29"/>
      <c r="D94" s="67"/>
      <c r="E94" s="30"/>
      <c r="F94" s="30"/>
      <c r="G94" s="30"/>
      <c r="H94" s="30"/>
      <c r="I94" s="30"/>
      <c r="J94" s="30"/>
      <c r="K94" s="30"/>
      <c r="L94" s="30"/>
      <c r="M94" s="30"/>
      <c r="N94" s="30"/>
      <c r="O94" s="30"/>
      <c r="P94" s="30"/>
      <c r="Q94" s="30"/>
    </row>
    <row r="95" spans="2:17" x14ac:dyDescent="0.2">
      <c r="B95" s="29"/>
      <c r="C95" s="29"/>
      <c r="D95" s="67"/>
      <c r="E95" s="30"/>
      <c r="F95" s="30"/>
      <c r="G95" s="30"/>
      <c r="H95" s="30"/>
      <c r="I95" s="30"/>
      <c r="J95" s="30"/>
      <c r="K95" s="30"/>
      <c r="L95" s="30"/>
      <c r="M95" s="30"/>
      <c r="N95" s="30"/>
      <c r="O95" s="30"/>
      <c r="P95" s="30"/>
      <c r="Q95" s="30"/>
    </row>
    <row r="96" spans="2:17" x14ac:dyDescent="0.2">
      <c r="B96" s="29"/>
      <c r="C96" s="29"/>
      <c r="D96" s="67"/>
      <c r="E96" s="30"/>
      <c r="F96" s="30"/>
      <c r="G96" s="30"/>
      <c r="H96" s="30"/>
      <c r="I96" s="30"/>
      <c r="J96" s="30"/>
      <c r="K96" s="30"/>
      <c r="L96" s="30"/>
      <c r="M96" s="30"/>
      <c r="N96" s="30"/>
      <c r="O96" s="30"/>
      <c r="P96" s="30"/>
      <c r="Q96" s="30"/>
    </row>
    <row r="97" spans="2:17" x14ac:dyDescent="0.2">
      <c r="B97" s="29"/>
      <c r="C97" s="29"/>
      <c r="D97" s="67"/>
      <c r="E97" s="30"/>
      <c r="F97" s="30"/>
      <c r="G97" s="30"/>
      <c r="H97" s="30"/>
      <c r="I97" s="30"/>
      <c r="J97" s="30"/>
      <c r="K97" s="30"/>
      <c r="L97" s="30"/>
      <c r="M97" s="30"/>
      <c r="N97" s="30"/>
      <c r="O97" s="30"/>
      <c r="P97" s="30"/>
      <c r="Q97" s="30"/>
    </row>
    <row r="98" spans="2:17" x14ac:dyDescent="0.2">
      <c r="B98" s="29"/>
      <c r="C98" s="29"/>
      <c r="D98" s="67"/>
      <c r="E98" s="30"/>
      <c r="F98" s="30"/>
      <c r="G98" s="30"/>
      <c r="H98" s="30"/>
      <c r="I98" s="30"/>
      <c r="J98" s="30"/>
      <c r="K98" s="30"/>
      <c r="L98" s="30"/>
      <c r="M98" s="30"/>
      <c r="N98" s="30"/>
      <c r="O98" s="30"/>
      <c r="P98" s="30"/>
      <c r="Q98" s="30"/>
    </row>
    <row r="99" spans="2:17" x14ac:dyDescent="0.2">
      <c r="B99" s="29"/>
      <c r="C99" s="29"/>
      <c r="D99" s="67"/>
      <c r="E99" s="30"/>
      <c r="F99" s="30"/>
      <c r="G99" s="30"/>
      <c r="H99" s="30"/>
      <c r="I99" s="30"/>
      <c r="J99" s="30"/>
      <c r="K99" s="30"/>
      <c r="L99" s="30"/>
      <c r="M99" s="30"/>
      <c r="N99" s="30"/>
      <c r="O99" s="30"/>
      <c r="P99" s="30"/>
      <c r="Q99" s="30"/>
    </row>
    <row r="100" spans="2:17" x14ac:dyDescent="0.2">
      <c r="B100" s="29"/>
      <c r="C100" s="29"/>
      <c r="D100" s="67"/>
      <c r="E100" s="30"/>
      <c r="F100" s="30"/>
      <c r="G100" s="30"/>
      <c r="H100" s="30"/>
      <c r="I100" s="30"/>
      <c r="J100" s="30"/>
      <c r="K100" s="30"/>
      <c r="L100" s="30"/>
      <c r="M100" s="30"/>
      <c r="N100" s="30"/>
      <c r="O100" s="30"/>
      <c r="P100" s="30"/>
      <c r="Q100" s="30"/>
    </row>
    <row r="101" spans="2:17" x14ac:dyDescent="0.2">
      <c r="B101" s="29"/>
      <c r="C101" s="29"/>
      <c r="D101" s="67"/>
      <c r="E101" s="30"/>
      <c r="F101" s="30"/>
      <c r="G101" s="30"/>
      <c r="H101" s="30"/>
      <c r="I101" s="30"/>
      <c r="J101" s="30"/>
      <c r="K101" s="30"/>
      <c r="L101" s="30"/>
      <c r="M101" s="30"/>
      <c r="N101" s="30"/>
      <c r="O101" s="30"/>
      <c r="P101" s="30"/>
      <c r="Q101" s="30"/>
    </row>
    <row r="102" spans="2:17" x14ac:dyDescent="0.2">
      <c r="B102" s="29"/>
      <c r="C102" s="29"/>
      <c r="D102" s="67"/>
      <c r="E102" s="30"/>
      <c r="F102" s="30"/>
      <c r="G102" s="30"/>
      <c r="H102" s="30"/>
      <c r="I102" s="30"/>
      <c r="J102" s="30"/>
      <c r="K102" s="30"/>
      <c r="L102" s="30"/>
      <c r="M102" s="30"/>
      <c r="N102" s="30"/>
      <c r="O102" s="30"/>
      <c r="P102" s="30"/>
      <c r="Q102" s="30"/>
    </row>
    <row r="103" spans="2:17" x14ac:dyDescent="0.2">
      <c r="B103" s="29"/>
      <c r="C103" s="29"/>
      <c r="D103" s="67"/>
      <c r="E103" s="30"/>
      <c r="F103" s="30"/>
      <c r="G103" s="30"/>
      <c r="H103" s="30"/>
      <c r="I103" s="30"/>
      <c r="J103" s="30"/>
      <c r="K103" s="30"/>
      <c r="L103" s="30"/>
      <c r="M103" s="30"/>
      <c r="N103" s="30"/>
      <c r="O103" s="30"/>
      <c r="P103" s="30"/>
      <c r="Q103" s="30"/>
    </row>
    <row r="104" spans="2:17" x14ac:dyDescent="0.2">
      <c r="B104" s="29"/>
      <c r="C104" s="29"/>
      <c r="D104" s="67"/>
      <c r="E104" s="30"/>
      <c r="F104" s="30"/>
      <c r="G104" s="30"/>
      <c r="H104" s="30"/>
      <c r="I104" s="30"/>
      <c r="J104" s="30"/>
      <c r="K104" s="30"/>
      <c r="L104" s="30"/>
      <c r="M104" s="30"/>
      <c r="N104" s="30"/>
      <c r="O104" s="30"/>
      <c r="P104" s="30"/>
      <c r="Q104" s="30"/>
    </row>
    <row r="105" spans="2:17" x14ac:dyDescent="0.2">
      <c r="B105" s="29"/>
      <c r="C105" s="29"/>
      <c r="D105" s="67"/>
      <c r="E105" s="30"/>
      <c r="F105" s="30"/>
      <c r="G105" s="30"/>
      <c r="H105" s="30"/>
      <c r="I105" s="30"/>
      <c r="J105" s="30"/>
      <c r="K105" s="30"/>
      <c r="L105" s="30"/>
      <c r="M105" s="30"/>
      <c r="N105" s="30"/>
      <c r="O105" s="30"/>
      <c r="P105" s="30"/>
      <c r="Q105" s="30"/>
    </row>
    <row r="106" spans="2:17" x14ac:dyDescent="0.2">
      <c r="B106" s="29"/>
      <c r="C106" s="29"/>
      <c r="D106" s="67"/>
      <c r="E106" s="30"/>
      <c r="F106" s="30"/>
      <c r="G106" s="30"/>
      <c r="H106" s="30"/>
      <c r="I106" s="30"/>
      <c r="J106" s="30"/>
      <c r="K106" s="30"/>
      <c r="L106" s="30"/>
      <c r="M106" s="30"/>
      <c r="N106" s="30"/>
      <c r="O106" s="30"/>
      <c r="P106" s="30"/>
      <c r="Q106" s="30"/>
    </row>
    <row r="107" spans="2:17" x14ac:dyDescent="0.2">
      <c r="B107" s="29"/>
      <c r="C107" s="29"/>
      <c r="D107" s="67"/>
      <c r="E107" s="30"/>
      <c r="F107" s="30"/>
      <c r="G107" s="30"/>
      <c r="H107" s="30"/>
      <c r="I107" s="30"/>
      <c r="J107" s="30"/>
      <c r="K107" s="30"/>
      <c r="L107" s="30"/>
      <c r="M107" s="30"/>
      <c r="N107" s="30"/>
      <c r="O107" s="30"/>
      <c r="P107" s="30"/>
      <c r="Q107" s="30"/>
    </row>
    <row r="108" spans="2:17" x14ac:dyDescent="0.2">
      <c r="B108" s="29"/>
      <c r="C108" s="29"/>
      <c r="D108" s="67"/>
      <c r="E108" s="30"/>
      <c r="F108" s="30"/>
      <c r="G108" s="30"/>
      <c r="H108" s="30"/>
      <c r="I108" s="30"/>
      <c r="J108" s="30"/>
      <c r="K108" s="30"/>
      <c r="L108" s="30"/>
      <c r="M108" s="30"/>
      <c r="N108" s="30"/>
      <c r="O108" s="30"/>
      <c r="P108" s="30"/>
      <c r="Q108" s="30"/>
    </row>
    <row r="109" spans="2:17" x14ac:dyDescent="0.2">
      <c r="B109" s="29"/>
      <c r="C109" s="29"/>
      <c r="D109" s="67"/>
      <c r="E109" s="30"/>
      <c r="F109" s="30"/>
      <c r="G109" s="30"/>
      <c r="H109" s="30"/>
      <c r="I109" s="30"/>
      <c r="J109" s="30"/>
      <c r="K109" s="30"/>
      <c r="L109" s="30"/>
      <c r="M109" s="30"/>
      <c r="N109" s="30"/>
      <c r="O109" s="30"/>
      <c r="P109" s="30"/>
      <c r="Q109" s="30"/>
    </row>
    <row r="110" spans="2:17" x14ac:dyDescent="0.2">
      <c r="B110" s="29"/>
      <c r="C110" s="29"/>
      <c r="D110" s="67"/>
      <c r="E110" s="30"/>
      <c r="F110" s="30"/>
      <c r="G110" s="30"/>
      <c r="H110" s="30"/>
      <c r="I110" s="30"/>
      <c r="J110" s="30"/>
      <c r="K110" s="30"/>
      <c r="L110" s="30"/>
      <c r="M110" s="30"/>
      <c r="N110" s="30"/>
      <c r="O110" s="30"/>
      <c r="P110" s="30"/>
      <c r="Q110" s="30"/>
    </row>
    <row r="111" spans="2:17" x14ac:dyDescent="0.2">
      <c r="B111" s="29"/>
      <c r="C111" s="29"/>
      <c r="D111" s="67"/>
      <c r="E111" s="30"/>
      <c r="F111" s="30"/>
      <c r="G111" s="30"/>
      <c r="H111" s="30"/>
      <c r="I111" s="30"/>
      <c r="J111" s="30"/>
      <c r="K111" s="30"/>
      <c r="L111" s="30"/>
      <c r="M111" s="30"/>
      <c r="N111" s="30"/>
      <c r="O111" s="30"/>
      <c r="P111" s="30"/>
      <c r="Q111" s="30"/>
    </row>
    <row r="112" spans="2:17" x14ac:dyDescent="0.2">
      <c r="B112" s="29"/>
      <c r="C112" s="29"/>
      <c r="D112" s="67"/>
      <c r="E112" s="30"/>
      <c r="F112" s="30"/>
      <c r="G112" s="30"/>
      <c r="H112" s="30"/>
      <c r="I112" s="30"/>
      <c r="J112" s="30"/>
      <c r="K112" s="30"/>
      <c r="L112" s="30"/>
      <c r="M112" s="30"/>
      <c r="N112" s="30"/>
      <c r="O112" s="30"/>
      <c r="P112" s="30"/>
      <c r="Q112" s="30"/>
    </row>
    <row r="113" spans="2:17" x14ac:dyDescent="0.2">
      <c r="B113" s="29"/>
      <c r="C113" s="29"/>
      <c r="D113" s="67"/>
      <c r="E113" s="30"/>
      <c r="F113" s="30"/>
      <c r="G113" s="30"/>
      <c r="H113" s="30"/>
      <c r="I113" s="30"/>
      <c r="J113" s="30"/>
      <c r="K113" s="30"/>
      <c r="L113" s="30"/>
      <c r="M113" s="30"/>
      <c r="N113" s="30"/>
      <c r="O113" s="30"/>
      <c r="P113" s="30"/>
      <c r="Q113" s="30"/>
    </row>
    <row r="114" spans="2:17" x14ac:dyDescent="0.2">
      <c r="B114" s="29"/>
      <c r="C114" s="29"/>
      <c r="D114" s="67"/>
      <c r="E114" s="30"/>
      <c r="F114" s="30"/>
      <c r="G114" s="30"/>
      <c r="H114" s="30"/>
      <c r="I114" s="30"/>
      <c r="J114" s="30"/>
      <c r="K114" s="30"/>
      <c r="L114" s="30"/>
      <c r="M114" s="30"/>
      <c r="N114" s="30"/>
      <c r="O114" s="30"/>
      <c r="P114" s="30"/>
      <c r="Q114" s="30"/>
    </row>
    <row r="115" spans="2:17" x14ac:dyDescent="0.2">
      <c r="B115" s="29"/>
      <c r="C115" s="29"/>
      <c r="D115" s="67"/>
      <c r="E115" s="30"/>
      <c r="F115" s="30"/>
      <c r="G115" s="30"/>
      <c r="H115" s="30"/>
      <c r="I115" s="30"/>
      <c r="J115" s="30"/>
      <c r="K115" s="30"/>
      <c r="L115" s="30"/>
      <c r="M115" s="30"/>
      <c r="N115" s="30"/>
      <c r="O115" s="30"/>
      <c r="P115" s="30"/>
      <c r="Q115" s="30"/>
    </row>
    <row r="116" spans="2:17" x14ac:dyDescent="0.2">
      <c r="B116" s="29"/>
      <c r="C116" s="29"/>
      <c r="D116" s="67"/>
      <c r="E116" s="30"/>
      <c r="F116" s="30"/>
      <c r="G116" s="30"/>
      <c r="H116" s="30"/>
      <c r="I116" s="30"/>
      <c r="J116" s="30"/>
      <c r="K116" s="30"/>
      <c r="L116" s="30"/>
      <c r="M116" s="30"/>
      <c r="N116" s="30"/>
      <c r="O116" s="30"/>
      <c r="P116" s="30"/>
      <c r="Q116" s="30"/>
    </row>
    <row r="117" spans="2:17" x14ac:dyDescent="0.2">
      <c r="B117" s="29"/>
      <c r="C117" s="29"/>
      <c r="D117" s="67"/>
      <c r="E117" s="30"/>
      <c r="F117" s="30"/>
      <c r="G117" s="30"/>
      <c r="H117" s="30"/>
      <c r="I117" s="30"/>
      <c r="J117" s="30"/>
      <c r="K117" s="30"/>
      <c r="L117" s="30"/>
      <c r="M117" s="30"/>
      <c r="N117" s="30"/>
      <c r="O117" s="30"/>
      <c r="P117" s="30"/>
      <c r="Q117" s="30"/>
    </row>
    <row r="118" spans="2:17" x14ac:dyDescent="0.2">
      <c r="B118" s="29"/>
      <c r="C118" s="29"/>
      <c r="D118" s="67"/>
      <c r="E118" s="30"/>
      <c r="F118" s="30"/>
      <c r="G118" s="30"/>
      <c r="H118" s="30"/>
      <c r="I118" s="30"/>
      <c r="J118" s="30"/>
      <c r="K118" s="30"/>
      <c r="L118" s="30"/>
      <c r="M118" s="30"/>
      <c r="N118" s="30"/>
      <c r="O118" s="30"/>
      <c r="P118" s="30"/>
      <c r="Q118" s="30"/>
    </row>
    <row r="119" spans="2:17" x14ac:dyDescent="0.2">
      <c r="B119" s="29"/>
      <c r="C119" s="29"/>
      <c r="D119" s="67"/>
      <c r="E119" s="30"/>
      <c r="F119" s="30"/>
      <c r="G119" s="30"/>
      <c r="H119" s="30"/>
      <c r="I119" s="30"/>
      <c r="J119" s="30"/>
      <c r="K119" s="30"/>
      <c r="L119" s="30"/>
      <c r="M119" s="30"/>
      <c r="N119" s="30"/>
      <c r="O119" s="30"/>
      <c r="P119" s="30"/>
      <c r="Q119" s="30"/>
    </row>
    <row r="120" spans="2:17" x14ac:dyDescent="0.2">
      <c r="B120" s="29"/>
      <c r="C120" s="29"/>
      <c r="D120" s="67"/>
      <c r="E120" s="30"/>
      <c r="F120" s="30"/>
      <c r="G120" s="30"/>
      <c r="H120" s="30"/>
      <c r="I120" s="30"/>
      <c r="J120" s="30"/>
      <c r="K120" s="30"/>
      <c r="L120" s="30"/>
      <c r="M120" s="30"/>
      <c r="N120" s="30"/>
      <c r="O120" s="30"/>
      <c r="P120" s="30"/>
      <c r="Q120" s="30"/>
    </row>
    <row r="121" spans="2:17" x14ac:dyDescent="0.2">
      <c r="B121" s="29"/>
      <c r="C121" s="29"/>
      <c r="D121" s="67"/>
      <c r="E121" s="30"/>
      <c r="F121" s="30"/>
      <c r="G121" s="30"/>
      <c r="H121" s="30"/>
      <c r="I121" s="30"/>
      <c r="J121" s="30"/>
      <c r="K121" s="30"/>
      <c r="L121" s="30"/>
      <c r="M121" s="30"/>
      <c r="N121" s="30"/>
      <c r="O121" s="30"/>
      <c r="P121" s="30"/>
      <c r="Q121" s="30"/>
    </row>
    <row r="122" spans="2:17" x14ac:dyDescent="0.2">
      <c r="B122" s="29"/>
      <c r="C122" s="29"/>
      <c r="D122" s="67"/>
      <c r="E122" s="30"/>
      <c r="F122" s="30"/>
      <c r="G122" s="30"/>
      <c r="H122" s="30"/>
      <c r="I122" s="30"/>
      <c r="J122" s="30"/>
      <c r="K122" s="30"/>
      <c r="L122" s="30"/>
      <c r="M122" s="30"/>
      <c r="N122" s="30"/>
      <c r="O122" s="30"/>
      <c r="P122" s="30"/>
      <c r="Q122" s="30"/>
    </row>
    <row r="123" spans="2:17" x14ac:dyDescent="0.2">
      <c r="B123" s="29"/>
      <c r="C123" s="29"/>
      <c r="D123" s="67"/>
      <c r="E123" s="30"/>
      <c r="F123" s="30"/>
      <c r="G123" s="30"/>
      <c r="H123" s="30"/>
      <c r="I123" s="30"/>
      <c r="J123" s="30"/>
      <c r="K123" s="30"/>
      <c r="L123" s="30"/>
      <c r="M123" s="30"/>
      <c r="N123" s="30"/>
      <c r="O123" s="30"/>
      <c r="P123" s="30"/>
      <c r="Q123" s="30"/>
    </row>
    <row r="124" spans="2:17" x14ac:dyDescent="0.2">
      <c r="B124" s="29"/>
      <c r="C124" s="29"/>
      <c r="D124" s="67"/>
      <c r="E124" s="30"/>
      <c r="F124" s="30"/>
      <c r="G124" s="30"/>
      <c r="H124" s="30"/>
      <c r="I124" s="30"/>
      <c r="J124" s="30"/>
      <c r="K124" s="30"/>
      <c r="L124" s="30"/>
      <c r="M124" s="30"/>
      <c r="N124" s="30"/>
      <c r="O124" s="30"/>
      <c r="P124" s="30"/>
      <c r="Q124" s="30"/>
    </row>
    <row r="125" spans="2:17" x14ac:dyDescent="0.2">
      <c r="B125" s="29"/>
      <c r="C125" s="29"/>
      <c r="D125" s="67"/>
      <c r="E125" s="30"/>
      <c r="F125" s="30"/>
      <c r="G125" s="30"/>
      <c r="H125" s="30"/>
      <c r="I125" s="30"/>
      <c r="J125" s="30"/>
      <c r="K125" s="30"/>
      <c r="L125" s="30"/>
      <c r="M125" s="30"/>
      <c r="N125" s="30"/>
      <c r="O125" s="30"/>
      <c r="P125" s="30"/>
      <c r="Q125" s="30"/>
    </row>
    <row r="126" spans="2:17" x14ac:dyDescent="0.2">
      <c r="B126" s="29"/>
      <c r="C126" s="29"/>
      <c r="D126" s="67"/>
      <c r="E126" s="30"/>
      <c r="F126" s="30"/>
      <c r="G126" s="30"/>
      <c r="H126" s="30"/>
      <c r="I126" s="30"/>
      <c r="J126" s="30"/>
      <c r="K126" s="30"/>
      <c r="L126" s="30"/>
      <c r="M126" s="30"/>
      <c r="N126" s="30"/>
      <c r="O126" s="30"/>
      <c r="P126" s="30"/>
      <c r="Q126" s="30"/>
    </row>
    <row r="127" spans="2:17" x14ac:dyDescent="0.2">
      <c r="B127" s="29"/>
      <c r="C127" s="29"/>
      <c r="D127" s="67"/>
      <c r="E127" s="30"/>
      <c r="F127" s="30"/>
      <c r="G127" s="30"/>
      <c r="H127" s="30"/>
      <c r="I127" s="30"/>
      <c r="J127" s="30"/>
      <c r="K127" s="30"/>
      <c r="L127" s="30"/>
      <c r="M127" s="30"/>
      <c r="N127" s="30"/>
      <c r="O127" s="30"/>
      <c r="P127" s="30"/>
      <c r="Q127" s="30"/>
    </row>
    <row r="128" spans="2: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row r="184" spans="2:17" x14ac:dyDescent="0.2">
      <c r="B184" s="29"/>
      <c r="C184" s="29"/>
      <c r="D184" s="67"/>
      <c r="E184" s="30"/>
      <c r="F184" s="30"/>
      <c r="G184" s="30"/>
      <c r="H184" s="30"/>
      <c r="I184" s="30"/>
      <c r="J184" s="30"/>
      <c r="K184" s="30"/>
      <c r="L184" s="30"/>
      <c r="M184" s="30"/>
      <c r="N184" s="30"/>
      <c r="O184" s="30"/>
      <c r="P184" s="30"/>
      <c r="Q184" s="30"/>
    </row>
    <row r="185" spans="2:17" x14ac:dyDescent="0.2">
      <c r="B185" s="29"/>
      <c r="C185" s="29"/>
      <c r="D185" s="67"/>
      <c r="E185" s="30"/>
      <c r="F185" s="30"/>
      <c r="G185" s="30"/>
      <c r="H185" s="30"/>
      <c r="I185" s="30"/>
      <c r="J185" s="30"/>
      <c r="K185" s="30"/>
      <c r="L185" s="30"/>
      <c r="M185" s="30"/>
      <c r="N185" s="30"/>
      <c r="O185" s="30"/>
      <c r="P185" s="30"/>
      <c r="Q185" s="30"/>
    </row>
    <row r="186" spans="2:17" x14ac:dyDescent="0.2">
      <c r="B186" s="29"/>
      <c r="C186" s="29"/>
      <c r="D186" s="67"/>
      <c r="E186" s="30"/>
      <c r="F186" s="30"/>
      <c r="G186" s="30"/>
      <c r="H186" s="30"/>
      <c r="I186" s="30"/>
      <c r="J186" s="30"/>
      <c r="K186" s="30"/>
      <c r="L186" s="30"/>
      <c r="M186" s="30"/>
      <c r="N186" s="30"/>
      <c r="O186" s="30"/>
      <c r="P186" s="30"/>
      <c r="Q186" s="30"/>
    </row>
    <row r="187" spans="2:17" x14ac:dyDescent="0.2">
      <c r="B187" s="29"/>
      <c r="C187" s="29"/>
      <c r="D187" s="67"/>
      <c r="E187" s="30"/>
      <c r="F187" s="30"/>
      <c r="G187" s="30"/>
      <c r="H187" s="30"/>
      <c r="I187" s="30"/>
      <c r="J187" s="30"/>
      <c r="K187" s="30"/>
      <c r="L187" s="30"/>
      <c r="M187" s="30"/>
      <c r="N187" s="30"/>
      <c r="O187" s="30"/>
      <c r="P187" s="30"/>
      <c r="Q187" s="30"/>
    </row>
    <row r="188" spans="2:17" x14ac:dyDescent="0.2">
      <c r="B188" s="29"/>
      <c r="C188" s="29"/>
      <c r="D188" s="67"/>
      <c r="E188" s="30"/>
      <c r="F188" s="30"/>
      <c r="G188" s="30"/>
      <c r="H188" s="30"/>
      <c r="I188" s="30"/>
      <c r="J188" s="30"/>
      <c r="K188" s="30"/>
      <c r="L188" s="30"/>
      <c r="M188" s="30"/>
      <c r="N188" s="30"/>
      <c r="O188" s="30"/>
      <c r="P188" s="30"/>
      <c r="Q188" s="30"/>
    </row>
    <row r="189" spans="2:17" x14ac:dyDescent="0.2">
      <c r="B189" s="29"/>
      <c r="C189" s="29"/>
      <c r="D189" s="67"/>
      <c r="E189" s="30"/>
      <c r="F189" s="30"/>
      <c r="G189" s="30"/>
      <c r="H189" s="30"/>
      <c r="I189" s="30"/>
      <c r="J189" s="30"/>
      <c r="K189" s="30"/>
      <c r="L189" s="30"/>
      <c r="M189" s="30"/>
      <c r="N189" s="30"/>
      <c r="O189" s="30"/>
      <c r="P189" s="30"/>
      <c r="Q189" s="30"/>
    </row>
    <row r="190" spans="2:17" x14ac:dyDescent="0.2">
      <c r="B190" s="29"/>
      <c r="C190" s="29"/>
      <c r="D190" s="67"/>
      <c r="E190" s="30"/>
      <c r="F190" s="30"/>
      <c r="G190" s="30"/>
      <c r="H190" s="30"/>
      <c r="I190" s="30"/>
      <c r="J190" s="30"/>
      <c r="K190" s="30"/>
      <c r="L190" s="30"/>
      <c r="M190" s="30"/>
      <c r="N190" s="30"/>
      <c r="O190" s="30"/>
      <c r="P190" s="30"/>
      <c r="Q190" s="30"/>
    </row>
    <row r="191" spans="2:17" x14ac:dyDescent="0.2">
      <c r="B191" s="29"/>
      <c r="C191" s="29"/>
      <c r="D191" s="67"/>
      <c r="E191" s="30"/>
      <c r="F191" s="30"/>
      <c r="G191" s="30"/>
      <c r="H191" s="30"/>
      <c r="I191" s="30"/>
      <c r="J191" s="30"/>
      <c r="K191" s="30"/>
      <c r="L191" s="30"/>
      <c r="M191" s="30"/>
      <c r="N191" s="30"/>
      <c r="O191" s="30"/>
      <c r="P191" s="30"/>
      <c r="Q191" s="30"/>
    </row>
    <row r="192" spans="2:17" x14ac:dyDescent="0.2">
      <c r="B192" s="29"/>
      <c r="C192" s="29"/>
      <c r="D192" s="67"/>
      <c r="E192" s="30"/>
      <c r="F192" s="30"/>
      <c r="G192" s="30"/>
      <c r="H192" s="30"/>
      <c r="I192" s="30"/>
      <c r="J192" s="30"/>
      <c r="K192" s="30"/>
      <c r="L192" s="30"/>
      <c r="M192" s="30"/>
      <c r="N192" s="30"/>
      <c r="O192" s="30"/>
      <c r="P192" s="30"/>
      <c r="Q192" s="30"/>
    </row>
    <row r="193" spans="2:17" x14ac:dyDescent="0.2">
      <c r="B193" s="29"/>
      <c r="C193" s="29"/>
      <c r="D193" s="67"/>
      <c r="E193" s="30"/>
      <c r="F193" s="30"/>
      <c r="G193" s="30"/>
      <c r="H193" s="30"/>
      <c r="I193" s="30"/>
      <c r="J193" s="30"/>
      <c r="K193" s="30"/>
      <c r="L193" s="30"/>
      <c r="M193" s="30"/>
      <c r="N193" s="30"/>
      <c r="O193" s="30"/>
      <c r="P193" s="30"/>
      <c r="Q193" s="30"/>
    </row>
    <row r="194" spans="2:17" x14ac:dyDescent="0.2">
      <c r="B194" s="29"/>
      <c r="C194" s="29"/>
      <c r="D194" s="67"/>
      <c r="E194" s="30"/>
      <c r="F194" s="30"/>
      <c r="G194" s="30"/>
      <c r="H194" s="30"/>
      <c r="I194" s="30"/>
      <c r="J194" s="30"/>
      <c r="K194" s="30"/>
      <c r="L194" s="30"/>
      <c r="M194" s="30"/>
      <c r="N194" s="30"/>
      <c r="O194" s="30"/>
      <c r="P194" s="30"/>
      <c r="Q194" s="30"/>
    </row>
    <row r="195" spans="2:17" x14ac:dyDescent="0.2">
      <c r="B195" s="29"/>
      <c r="C195" s="29"/>
      <c r="D195" s="67"/>
      <c r="E195" s="30"/>
      <c r="F195" s="30"/>
      <c r="G195" s="30"/>
      <c r="H195" s="30"/>
      <c r="I195" s="30"/>
      <c r="J195" s="30"/>
      <c r="K195" s="30"/>
      <c r="L195" s="30"/>
      <c r="M195" s="30"/>
      <c r="N195" s="30"/>
      <c r="O195" s="30"/>
      <c r="P195" s="30"/>
      <c r="Q195" s="30"/>
    </row>
    <row r="196" spans="2:17" x14ac:dyDescent="0.2">
      <c r="B196" s="29"/>
      <c r="C196" s="29"/>
      <c r="D196" s="67"/>
      <c r="E196" s="30"/>
      <c r="F196" s="30"/>
      <c r="G196" s="30"/>
      <c r="H196" s="30"/>
      <c r="I196" s="30"/>
      <c r="J196" s="30"/>
      <c r="K196" s="30"/>
      <c r="L196" s="30"/>
      <c r="M196" s="30"/>
      <c r="N196" s="30"/>
      <c r="O196" s="30"/>
      <c r="P196" s="30"/>
      <c r="Q196" s="30"/>
    </row>
    <row r="197" spans="2:17" x14ac:dyDescent="0.2">
      <c r="B197" s="29"/>
      <c r="C197" s="29"/>
      <c r="D197" s="67"/>
      <c r="E197" s="30"/>
      <c r="F197" s="30"/>
      <c r="G197" s="30"/>
      <c r="H197" s="30"/>
      <c r="I197" s="30"/>
      <c r="J197" s="30"/>
      <c r="K197" s="30"/>
      <c r="L197" s="30"/>
      <c r="M197" s="30"/>
      <c r="N197" s="30"/>
      <c r="O197" s="30"/>
      <c r="P197" s="30"/>
      <c r="Q197" s="30"/>
    </row>
    <row r="198" spans="2:17" x14ac:dyDescent="0.2">
      <c r="B198" s="29"/>
      <c r="C198" s="29"/>
      <c r="D198" s="67"/>
      <c r="E198" s="30"/>
      <c r="F198" s="30"/>
      <c r="G198" s="30"/>
      <c r="H198" s="30"/>
      <c r="I198" s="30"/>
      <c r="J198" s="30"/>
      <c r="K198" s="30"/>
      <c r="L198" s="30"/>
      <c r="M198" s="30"/>
      <c r="N198" s="30"/>
      <c r="O198" s="30"/>
      <c r="P198" s="30"/>
      <c r="Q198" s="30"/>
    </row>
    <row r="199" spans="2:17" x14ac:dyDescent="0.2">
      <c r="B199" s="29"/>
      <c r="C199" s="29"/>
      <c r="D199" s="67"/>
      <c r="E199" s="30"/>
      <c r="F199" s="30"/>
      <c r="G199" s="30"/>
      <c r="H199" s="30"/>
      <c r="I199" s="30"/>
      <c r="J199" s="30"/>
      <c r="K199" s="30"/>
      <c r="L199" s="30"/>
      <c r="M199" s="30"/>
      <c r="N199" s="30"/>
      <c r="O199" s="30"/>
      <c r="P199" s="30"/>
      <c r="Q199" s="30"/>
    </row>
    <row r="200" spans="2:17" x14ac:dyDescent="0.2">
      <c r="B200" s="29"/>
      <c r="C200" s="29"/>
      <c r="D200" s="67"/>
      <c r="E200" s="30"/>
      <c r="F200" s="30"/>
      <c r="G200" s="30"/>
      <c r="H200" s="30"/>
      <c r="I200" s="30"/>
      <c r="J200" s="30"/>
      <c r="K200" s="30"/>
      <c r="L200" s="30"/>
      <c r="M200" s="30"/>
      <c r="N200" s="30"/>
      <c r="O200" s="30"/>
      <c r="P200" s="30"/>
      <c r="Q200" s="30"/>
    </row>
    <row r="201" spans="2:17" x14ac:dyDescent="0.2">
      <c r="B201" s="29"/>
      <c r="C201" s="29"/>
      <c r="D201" s="67"/>
      <c r="E201" s="30"/>
      <c r="F201" s="30"/>
      <c r="G201" s="30"/>
      <c r="H201" s="30"/>
      <c r="I201" s="30"/>
      <c r="J201" s="30"/>
      <c r="K201" s="30"/>
      <c r="L201" s="30"/>
      <c r="M201" s="30"/>
      <c r="N201" s="30"/>
      <c r="O201" s="30"/>
      <c r="P201" s="30"/>
      <c r="Q201" s="30"/>
    </row>
    <row r="202" spans="2:17" x14ac:dyDescent="0.2">
      <c r="B202" s="29"/>
      <c r="C202" s="29"/>
      <c r="D202" s="67"/>
      <c r="E202" s="30"/>
      <c r="F202" s="30"/>
      <c r="G202" s="30"/>
      <c r="H202" s="30"/>
      <c r="I202" s="30"/>
      <c r="J202" s="30"/>
      <c r="K202" s="30"/>
      <c r="L202" s="30"/>
      <c r="M202" s="30"/>
      <c r="N202" s="30"/>
      <c r="O202" s="30"/>
      <c r="P202" s="30"/>
      <c r="Q202" s="30"/>
    </row>
    <row r="203" spans="2:17" x14ac:dyDescent="0.2">
      <c r="B203" s="29"/>
      <c r="C203" s="29"/>
      <c r="D203" s="67"/>
      <c r="E203" s="30"/>
      <c r="F203" s="30"/>
      <c r="G203" s="30"/>
      <c r="H203" s="30"/>
      <c r="I203" s="30"/>
      <c r="J203" s="30"/>
      <c r="K203" s="30"/>
      <c r="L203" s="30"/>
      <c r="M203" s="30"/>
      <c r="N203" s="30"/>
      <c r="O203" s="30"/>
      <c r="P203" s="30"/>
      <c r="Q203" s="30"/>
    </row>
    <row r="204" spans="2:17" x14ac:dyDescent="0.2">
      <c r="B204" s="29"/>
      <c r="C204" s="29"/>
      <c r="D204" s="67"/>
      <c r="E204" s="30"/>
      <c r="F204" s="30"/>
      <c r="G204" s="30"/>
      <c r="H204" s="30"/>
      <c r="I204" s="30"/>
      <c r="J204" s="30"/>
      <c r="K204" s="30"/>
      <c r="L204" s="30"/>
      <c r="M204" s="30"/>
      <c r="N204" s="30"/>
      <c r="O204" s="30"/>
      <c r="P204" s="30"/>
      <c r="Q204" s="30"/>
    </row>
    <row r="205" spans="2:17" x14ac:dyDescent="0.2">
      <c r="B205" s="29"/>
      <c r="C205" s="29"/>
      <c r="D205" s="67"/>
      <c r="E205" s="30"/>
      <c r="F205" s="30"/>
      <c r="G205" s="30"/>
      <c r="H205" s="30"/>
      <c r="I205" s="30"/>
      <c r="J205" s="30"/>
      <c r="K205" s="30"/>
      <c r="L205" s="30"/>
      <c r="M205" s="30"/>
      <c r="N205" s="30"/>
      <c r="O205" s="30"/>
      <c r="P205" s="30"/>
      <c r="Q205" s="30"/>
    </row>
    <row r="206" spans="2:17" x14ac:dyDescent="0.2">
      <c r="B206" s="29"/>
      <c r="C206" s="29"/>
      <c r="D206" s="67"/>
      <c r="E206" s="30"/>
      <c r="F206" s="30"/>
      <c r="G206" s="30"/>
      <c r="H206" s="30"/>
      <c r="I206" s="30"/>
      <c r="J206" s="30"/>
      <c r="K206" s="30"/>
      <c r="L206" s="30"/>
      <c r="M206" s="30"/>
      <c r="N206" s="30"/>
      <c r="O206" s="30"/>
      <c r="P206" s="30"/>
      <c r="Q206" s="30"/>
    </row>
    <row r="207" spans="2:17" x14ac:dyDescent="0.2">
      <c r="B207" s="29"/>
      <c r="C207" s="29"/>
      <c r="D207" s="67"/>
      <c r="E207" s="30"/>
      <c r="F207" s="30"/>
      <c r="G207" s="30"/>
      <c r="H207" s="30"/>
      <c r="I207" s="30"/>
      <c r="J207" s="30"/>
      <c r="K207" s="30"/>
      <c r="L207" s="30"/>
      <c r="M207" s="30"/>
      <c r="N207" s="30"/>
      <c r="O207" s="30"/>
      <c r="P207" s="30"/>
      <c r="Q207" s="30"/>
    </row>
    <row r="208" spans="2:17" x14ac:dyDescent="0.2">
      <c r="B208" s="29"/>
      <c r="C208" s="29"/>
      <c r="D208" s="67"/>
      <c r="E208" s="30"/>
      <c r="F208" s="30"/>
      <c r="G208" s="30"/>
      <c r="H208" s="30"/>
      <c r="I208" s="30"/>
      <c r="J208" s="30"/>
      <c r="K208" s="30"/>
      <c r="L208" s="30"/>
      <c r="M208" s="30"/>
      <c r="N208" s="30"/>
      <c r="O208" s="30"/>
      <c r="P208" s="30"/>
      <c r="Q208" s="30"/>
    </row>
    <row r="209" spans="2:17" x14ac:dyDescent="0.2">
      <c r="B209" s="29"/>
      <c r="C209" s="29"/>
      <c r="D209" s="67"/>
      <c r="E209" s="30"/>
      <c r="F209" s="30"/>
      <c r="G209" s="30"/>
      <c r="H209" s="30"/>
      <c r="I209" s="30"/>
      <c r="J209" s="30"/>
      <c r="K209" s="30"/>
      <c r="L209" s="30"/>
      <c r="M209" s="30"/>
      <c r="N209" s="30"/>
      <c r="O209" s="30"/>
      <c r="P209" s="30"/>
      <c r="Q209" s="30"/>
    </row>
    <row r="210" spans="2:17" x14ac:dyDescent="0.2">
      <c r="B210" s="29"/>
      <c r="C210" s="29"/>
      <c r="D210" s="67"/>
      <c r="E210" s="30"/>
      <c r="F210" s="30"/>
      <c r="G210" s="30"/>
      <c r="H210" s="30"/>
      <c r="I210" s="30"/>
      <c r="J210" s="30"/>
      <c r="K210" s="30"/>
      <c r="L210" s="30"/>
      <c r="M210" s="30"/>
      <c r="N210" s="30"/>
      <c r="O210" s="30"/>
      <c r="P210" s="30"/>
      <c r="Q210" s="30"/>
    </row>
    <row r="211" spans="2:17" x14ac:dyDescent="0.2">
      <c r="B211" s="29"/>
      <c r="C211" s="29"/>
      <c r="D211" s="67"/>
      <c r="E211" s="30"/>
      <c r="F211" s="30"/>
      <c r="G211" s="30"/>
      <c r="H211" s="30"/>
      <c r="I211" s="30"/>
      <c r="J211" s="30"/>
      <c r="K211" s="30"/>
      <c r="L211" s="30"/>
      <c r="M211" s="30"/>
      <c r="N211" s="30"/>
      <c r="O211" s="30"/>
      <c r="P211" s="30"/>
      <c r="Q211" s="30"/>
    </row>
    <row r="212" spans="2:17" x14ac:dyDescent="0.2">
      <c r="B212" s="29"/>
      <c r="C212" s="29"/>
      <c r="D212" s="67"/>
      <c r="E212" s="30"/>
      <c r="F212" s="30"/>
      <c r="G212" s="30"/>
      <c r="H212" s="30"/>
      <c r="I212" s="30"/>
      <c r="J212" s="30"/>
      <c r="K212" s="30"/>
      <c r="L212" s="30"/>
      <c r="M212" s="30"/>
      <c r="N212" s="30"/>
      <c r="O212" s="30"/>
      <c r="P212" s="30"/>
      <c r="Q212" s="30"/>
    </row>
    <row r="213" spans="2:17" x14ac:dyDescent="0.2">
      <c r="B213" s="29"/>
      <c r="C213" s="29"/>
      <c r="D213" s="67"/>
      <c r="E213" s="30"/>
      <c r="F213" s="30"/>
      <c r="G213" s="30"/>
      <c r="H213" s="30"/>
      <c r="I213" s="30"/>
      <c r="J213" s="30"/>
      <c r="K213" s="30"/>
      <c r="L213" s="30"/>
      <c r="M213" s="30"/>
      <c r="N213" s="30"/>
      <c r="O213" s="30"/>
      <c r="P213" s="30"/>
      <c r="Q213" s="30"/>
    </row>
    <row r="214" spans="2:17" x14ac:dyDescent="0.2">
      <c r="B214" s="29"/>
      <c r="C214" s="29"/>
      <c r="D214" s="67"/>
      <c r="E214" s="30"/>
      <c r="F214" s="30"/>
      <c r="G214" s="30"/>
      <c r="H214" s="30"/>
      <c r="I214" s="30"/>
      <c r="J214" s="30"/>
      <c r="K214" s="30"/>
      <c r="L214" s="30"/>
      <c r="M214" s="30"/>
      <c r="N214" s="30"/>
      <c r="O214" s="30"/>
      <c r="P214" s="30"/>
      <c r="Q214" s="30"/>
    </row>
    <row r="215" spans="2:17" x14ac:dyDescent="0.2">
      <c r="B215" s="29"/>
      <c r="C215" s="29"/>
      <c r="D215" s="67"/>
      <c r="E215" s="30"/>
      <c r="F215" s="30"/>
      <c r="G215" s="30"/>
      <c r="H215" s="30"/>
      <c r="I215" s="30"/>
      <c r="J215" s="30"/>
      <c r="K215" s="30"/>
      <c r="L215" s="30"/>
      <c r="M215" s="30"/>
      <c r="N215" s="30"/>
      <c r="O215" s="30"/>
      <c r="P215" s="30"/>
      <c r="Q215" s="30"/>
    </row>
    <row r="216" spans="2:17" x14ac:dyDescent="0.2">
      <c r="B216" s="29"/>
      <c r="C216" s="29"/>
      <c r="D216" s="67"/>
      <c r="E216" s="30"/>
      <c r="F216" s="30"/>
      <c r="G216" s="30"/>
      <c r="H216" s="30"/>
      <c r="I216" s="30"/>
      <c r="J216" s="30"/>
      <c r="K216" s="30"/>
      <c r="L216" s="30"/>
      <c r="M216" s="30"/>
      <c r="N216" s="30"/>
      <c r="O216" s="30"/>
      <c r="P216" s="30"/>
      <c r="Q216" s="30"/>
    </row>
    <row r="217" spans="2:17" x14ac:dyDescent="0.2">
      <c r="B217" s="29"/>
      <c r="C217" s="29"/>
      <c r="D217" s="67"/>
      <c r="E217" s="30"/>
      <c r="F217" s="30"/>
      <c r="G217" s="30"/>
      <c r="H217" s="30"/>
      <c r="I217" s="30"/>
      <c r="J217" s="30"/>
      <c r="K217" s="30"/>
      <c r="L217" s="30"/>
      <c r="M217" s="30"/>
      <c r="N217" s="30"/>
      <c r="O217" s="30"/>
      <c r="P217" s="30"/>
      <c r="Q217" s="30"/>
    </row>
    <row r="218" spans="2:17" x14ac:dyDescent="0.2">
      <c r="B218" s="29"/>
      <c r="C218" s="29"/>
      <c r="D218" s="67"/>
      <c r="E218" s="30"/>
      <c r="F218" s="30"/>
      <c r="G218" s="30"/>
      <c r="H218" s="30"/>
      <c r="I218" s="30"/>
      <c r="J218" s="30"/>
      <c r="K218" s="30"/>
      <c r="L218" s="30"/>
      <c r="M218" s="30"/>
      <c r="N218" s="30"/>
      <c r="O218" s="30"/>
      <c r="P218" s="30"/>
      <c r="Q218" s="30"/>
    </row>
    <row r="219" spans="2:17" x14ac:dyDescent="0.2">
      <c r="B219" s="29"/>
      <c r="C219" s="29"/>
      <c r="D219" s="67"/>
      <c r="E219" s="30"/>
      <c r="F219" s="30"/>
      <c r="G219" s="30"/>
      <c r="H219" s="30"/>
      <c r="I219" s="30"/>
      <c r="J219" s="30"/>
      <c r="K219" s="30"/>
      <c r="L219" s="30"/>
      <c r="M219" s="30"/>
      <c r="N219" s="30"/>
      <c r="O219" s="30"/>
      <c r="P219" s="30"/>
      <c r="Q219" s="30"/>
    </row>
    <row r="220" spans="2:17" x14ac:dyDescent="0.2">
      <c r="B220" s="29"/>
      <c r="C220" s="29"/>
      <c r="D220" s="67"/>
      <c r="E220" s="30"/>
      <c r="F220" s="30"/>
      <c r="G220" s="30"/>
      <c r="H220" s="30"/>
      <c r="I220" s="30"/>
      <c r="J220" s="30"/>
      <c r="K220" s="30"/>
      <c r="L220" s="30"/>
      <c r="M220" s="30"/>
      <c r="N220" s="30"/>
      <c r="O220" s="30"/>
      <c r="P220" s="30"/>
      <c r="Q220" s="30"/>
    </row>
    <row r="221" spans="2:17" x14ac:dyDescent="0.2">
      <c r="B221" s="29"/>
      <c r="C221" s="29"/>
      <c r="D221" s="67"/>
      <c r="E221" s="30"/>
      <c r="F221" s="30"/>
      <c r="G221" s="30"/>
      <c r="H221" s="30"/>
      <c r="I221" s="30"/>
      <c r="J221" s="30"/>
      <c r="K221" s="30"/>
      <c r="L221" s="30"/>
      <c r="M221" s="30"/>
      <c r="N221" s="30"/>
      <c r="O221" s="30"/>
      <c r="P221" s="30"/>
      <c r="Q221" s="30"/>
    </row>
    <row r="222" spans="2:17" x14ac:dyDescent="0.2">
      <c r="B222" s="29"/>
      <c r="C222" s="29"/>
      <c r="D222" s="67"/>
      <c r="E222" s="30"/>
      <c r="F222" s="30"/>
      <c r="G222" s="30"/>
      <c r="H222" s="30"/>
      <c r="I222" s="30"/>
      <c r="J222" s="30"/>
      <c r="K222" s="30"/>
      <c r="L222" s="30"/>
      <c r="M222" s="30"/>
      <c r="N222" s="30"/>
      <c r="O222" s="30"/>
      <c r="P222" s="30"/>
      <c r="Q222" s="30"/>
    </row>
    <row r="223" spans="2:17" x14ac:dyDescent="0.2">
      <c r="B223" s="29"/>
      <c r="C223" s="29"/>
      <c r="D223" s="67"/>
      <c r="E223" s="30"/>
      <c r="F223" s="30"/>
      <c r="G223" s="30"/>
      <c r="H223" s="30"/>
      <c r="I223" s="30"/>
      <c r="J223" s="30"/>
      <c r="K223" s="30"/>
      <c r="L223" s="30"/>
      <c r="M223" s="30"/>
      <c r="N223" s="30"/>
      <c r="O223" s="30"/>
      <c r="P223" s="30"/>
      <c r="Q223" s="30"/>
    </row>
    <row r="224" spans="2:17" x14ac:dyDescent="0.2">
      <c r="B224" s="29"/>
      <c r="C224" s="29"/>
      <c r="D224" s="67"/>
      <c r="E224" s="30"/>
      <c r="F224" s="30"/>
      <c r="G224" s="30"/>
      <c r="H224" s="30"/>
      <c r="I224" s="30"/>
      <c r="J224" s="30"/>
      <c r="K224" s="30"/>
      <c r="L224" s="30"/>
      <c r="M224" s="30"/>
      <c r="N224" s="30"/>
      <c r="O224" s="30"/>
      <c r="P224" s="30"/>
      <c r="Q224" s="30"/>
    </row>
    <row r="225" spans="2:17" x14ac:dyDescent="0.2">
      <c r="B225" s="29"/>
      <c r="C225" s="29"/>
      <c r="D225" s="67"/>
      <c r="E225" s="30"/>
      <c r="F225" s="30"/>
      <c r="G225" s="30"/>
      <c r="H225" s="30"/>
      <c r="I225" s="30"/>
      <c r="J225" s="30"/>
      <c r="K225" s="30"/>
      <c r="L225" s="30"/>
      <c r="M225" s="30"/>
      <c r="N225" s="30"/>
      <c r="O225" s="30"/>
      <c r="P225" s="30"/>
      <c r="Q225" s="30"/>
    </row>
    <row r="226" spans="2:17" x14ac:dyDescent="0.2">
      <c r="B226" s="29"/>
      <c r="C226" s="29"/>
      <c r="D226" s="67"/>
      <c r="E226" s="30"/>
      <c r="F226" s="30"/>
      <c r="G226" s="30"/>
      <c r="H226" s="30"/>
      <c r="I226" s="30"/>
      <c r="J226" s="30"/>
      <c r="K226" s="30"/>
      <c r="L226" s="30"/>
      <c r="M226" s="30"/>
      <c r="N226" s="30"/>
      <c r="O226" s="30"/>
      <c r="P226" s="30"/>
      <c r="Q226" s="30"/>
    </row>
    <row r="227" spans="2:17" x14ac:dyDescent="0.2">
      <c r="B227" s="29"/>
      <c r="C227" s="29"/>
      <c r="D227" s="67"/>
      <c r="E227" s="30"/>
      <c r="F227" s="30"/>
      <c r="G227" s="30"/>
      <c r="H227" s="30"/>
      <c r="I227" s="30"/>
      <c r="J227" s="30"/>
      <c r="K227" s="30"/>
      <c r="L227" s="30"/>
      <c r="M227" s="30"/>
      <c r="N227" s="30"/>
      <c r="O227" s="30"/>
      <c r="P227" s="30"/>
      <c r="Q227" s="30"/>
    </row>
    <row r="228" spans="2:17" x14ac:dyDescent="0.2">
      <c r="B228" s="29"/>
      <c r="C228" s="29"/>
      <c r="D228" s="67"/>
      <c r="E228" s="30"/>
      <c r="F228" s="30"/>
      <c r="G228" s="30"/>
      <c r="H228" s="30"/>
      <c r="I228" s="30"/>
      <c r="J228" s="30"/>
      <c r="K228" s="30"/>
      <c r="L228" s="30"/>
      <c r="M228" s="30"/>
      <c r="N228" s="30"/>
      <c r="O228" s="30"/>
      <c r="P228" s="30"/>
      <c r="Q228" s="30"/>
    </row>
    <row r="229" spans="2:17" x14ac:dyDescent="0.2">
      <c r="B229" s="29"/>
      <c r="C229" s="29"/>
      <c r="D229" s="67"/>
      <c r="E229" s="30"/>
      <c r="F229" s="30"/>
      <c r="G229" s="30"/>
      <c r="H229" s="30"/>
      <c r="I229" s="30"/>
      <c r="J229" s="30"/>
      <c r="K229" s="30"/>
      <c r="L229" s="30"/>
      <c r="M229" s="30"/>
      <c r="N229" s="30"/>
      <c r="O229" s="30"/>
      <c r="P229" s="30"/>
      <c r="Q229" s="30"/>
    </row>
    <row r="230" spans="2:17" x14ac:dyDescent="0.2">
      <c r="B230" s="29"/>
      <c r="C230" s="29"/>
      <c r="D230" s="67"/>
      <c r="E230" s="30"/>
      <c r="F230" s="30"/>
      <c r="G230" s="30"/>
      <c r="H230" s="30"/>
      <c r="I230" s="30"/>
      <c r="J230" s="30"/>
      <c r="K230" s="30"/>
      <c r="L230" s="30"/>
      <c r="M230" s="30"/>
      <c r="N230" s="30"/>
      <c r="O230" s="30"/>
      <c r="P230" s="30"/>
      <c r="Q230" s="30"/>
    </row>
    <row r="231" spans="2:17" x14ac:dyDescent="0.2">
      <c r="B231" s="29"/>
      <c r="C231" s="29"/>
      <c r="D231" s="67"/>
      <c r="E231" s="30"/>
      <c r="F231" s="30"/>
      <c r="G231" s="30"/>
      <c r="H231" s="30"/>
      <c r="I231" s="30"/>
      <c r="J231" s="30"/>
      <c r="K231" s="30"/>
      <c r="L231" s="30"/>
      <c r="M231" s="30"/>
      <c r="N231" s="30"/>
      <c r="O231" s="30"/>
      <c r="P231" s="30"/>
      <c r="Q231" s="30"/>
    </row>
    <row r="232" spans="2:17" x14ac:dyDescent="0.2">
      <c r="B232" s="29"/>
      <c r="C232" s="29"/>
      <c r="D232" s="67"/>
      <c r="E232" s="30"/>
      <c r="F232" s="30"/>
      <c r="G232" s="30"/>
      <c r="H232" s="30"/>
      <c r="I232" s="30"/>
      <c r="J232" s="30"/>
      <c r="K232" s="30"/>
      <c r="L232" s="30"/>
      <c r="M232" s="30"/>
      <c r="N232" s="30"/>
      <c r="O232" s="30"/>
      <c r="P232" s="30"/>
      <c r="Q232" s="30"/>
    </row>
    <row r="233" spans="2:17" x14ac:dyDescent="0.2">
      <c r="B233" s="29"/>
      <c r="C233" s="29"/>
      <c r="D233" s="67"/>
      <c r="E233" s="30"/>
      <c r="F233" s="30"/>
      <c r="G233" s="30"/>
      <c r="H233" s="30"/>
      <c r="I233" s="30"/>
      <c r="J233" s="30"/>
      <c r="K233" s="30"/>
      <c r="L233" s="30"/>
      <c r="M233" s="30"/>
      <c r="N233" s="30"/>
      <c r="O233" s="30"/>
      <c r="P233" s="30"/>
      <c r="Q233" s="30"/>
    </row>
    <row r="234" spans="2:17" x14ac:dyDescent="0.2">
      <c r="B234" s="29"/>
      <c r="C234" s="29"/>
      <c r="D234" s="67"/>
      <c r="E234" s="30"/>
      <c r="F234" s="30"/>
      <c r="G234" s="30"/>
      <c r="H234" s="30"/>
      <c r="I234" s="30"/>
      <c r="J234" s="30"/>
      <c r="K234" s="30"/>
      <c r="L234" s="30"/>
      <c r="M234" s="30"/>
      <c r="N234" s="30"/>
      <c r="O234" s="30"/>
      <c r="P234" s="30"/>
      <c r="Q234" s="30"/>
    </row>
    <row r="235" spans="2:17" x14ac:dyDescent="0.2">
      <c r="B235" s="29"/>
      <c r="C235" s="29"/>
      <c r="D235" s="67"/>
      <c r="E235" s="30"/>
      <c r="F235" s="30"/>
      <c r="G235" s="30"/>
      <c r="H235" s="30"/>
      <c r="I235" s="30"/>
      <c r="J235" s="30"/>
      <c r="K235" s="30"/>
      <c r="L235" s="30"/>
      <c r="M235" s="30"/>
      <c r="N235" s="30"/>
      <c r="O235" s="30"/>
      <c r="P235" s="30"/>
      <c r="Q235" s="30"/>
    </row>
    <row r="236" spans="2:17" x14ac:dyDescent="0.2">
      <c r="B236" s="29"/>
      <c r="C236" s="29"/>
      <c r="D236" s="67"/>
      <c r="E236" s="30"/>
      <c r="F236" s="30"/>
      <c r="G236" s="30"/>
      <c r="H236" s="30"/>
      <c r="I236" s="30"/>
      <c r="J236" s="30"/>
      <c r="K236" s="30"/>
      <c r="L236" s="30"/>
      <c r="M236" s="30"/>
      <c r="N236" s="30"/>
      <c r="O236" s="30"/>
      <c r="P236" s="30"/>
      <c r="Q236" s="30"/>
    </row>
    <row r="237" spans="2:17" x14ac:dyDescent="0.2">
      <c r="B237" s="29"/>
      <c r="C237" s="29"/>
      <c r="D237" s="67"/>
      <c r="E237" s="30"/>
      <c r="F237" s="30"/>
      <c r="G237" s="30"/>
      <c r="H237" s="30"/>
      <c r="I237" s="30"/>
      <c r="J237" s="30"/>
      <c r="K237" s="30"/>
      <c r="L237" s="30"/>
      <c r="M237" s="30"/>
      <c r="N237" s="30"/>
      <c r="O237" s="30"/>
      <c r="P237" s="30"/>
      <c r="Q237" s="30"/>
    </row>
    <row r="238" spans="2:17" x14ac:dyDescent="0.2">
      <c r="B238" s="29"/>
      <c r="C238" s="29"/>
      <c r="D238" s="67"/>
      <c r="E238" s="30"/>
      <c r="F238" s="30"/>
      <c r="G238" s="30"/>
      <c r="H238" s="30"/>
      <c r="I238" s="30"/>
      <c r="J238" s="30"/>
      <c r="K238" s="30"/>
      <c r="L238" s="30"/>
      <c r="M238" s="30"/>
      <c r="N238" s="30"/>
      <c r="O238" s="30"/>
      <c r="P238" s="30"/>
      <c r="Q238" s="30"/>
    </row>
    <row r="239" spans="2:17" x14ac:dyDescent="0.2">
      <c r="B239" s="29"/>
      <c r="C239" s="29"/>
      <c r="D239" s="67"/>
      <c r="E239" s="30"/>
      <c r="F239" s="30"/>
      <c r="G239" s="30"/>
      <c r="H239" s="30"/>
      <c r="I239" s="30"/>
      <c r="J239" s="30"/>
      <c r="K239" s="30"/>
      <c r="L239" s="30"/>
      <c r="M239" s="30"/>
      <c r="N239" s="30"/>
      <c r="O239" s="30"/>
      <c r="P239" s="30"/>
      <c r="Q239" s="30"/>
    </row>
    <row r="240" spans="2:17" x14ac:dyDescent="0.2">
      <c r="B240" s="29"/>
      <c r="C240" s="29"/>
      <c r="D240" s="67"/>
      <c r="E240" s="30"/>
      <c r="F240" s="30"/>
      <c r="G240" s="30"/>
      <c r="H240" s="30"/>
      <c r="I240" s="30"/>
      <c r="J240" s="30"/>
      <c r="K240" s="30"/>
      <c r="L240" s="30"/>
      <c r="M240" s="30"/>
      <c r="N240" s="30"/>
      <c r="O240" s="30"/>
      <c r="P240" s="30"/>
      <c r="Q240" s="30"/>
    </row>
    <row r="241" spans="2:17" x14ac:dyDescent="0.2">
      <c r="B241" s="29"/>
      <c r="C241" s="29"/>
      <c r="D241" s="67"/>
      <c r="E241" s="30"/>
      <c r="F241" s="30"/>
      <c r="G241" s="30"/>
      <c r="H241" s="30"/>
      <c r="I241" s="30"/>
      <c r="J241" s="30"/>
      <c r="K241" s="30"/>
      <c r="L241" s="30"/>
      <c r="M241" s="30"/>
      <c r="N241" s="30"/>
      <c r="O241" s="30"/>
      <c r="P241" s="30"/>
      <c r="Q241" s="30"/>
    </row>
    <row r="242" spans="2:17" x14ac:dyDescent="0.2">
      <c r="B242" s="29"/>
      <c r="C242" s="29"/>
      <c r="D242" s="67"/>
      <c r="E242" s="30"/>
      <c r="F242" s="30"/>
      <c r="G242" s="30"/>
      <c r="H242" s="30"/>
      <c r="I242" s="30"/>
      <c r="J242" s="30"/>
      <c r="K242" s="30"/>
      <c r="L242" s="30"/>
      <c r="M242" s="30"/>
      <c r="N242" s="30"/>
      <c r="O242" s="30"/>
      <c r="P242" s="30"/>
      <c r="Q242" s="30"/>
    </row>
    <row r="243" spans="2:17" x14ac:dyDescent="0.2">
      <c r="B243" s="29"/>
      <c r="C243" s="29"/>
      <c r="D243" s="67"/>
      <c r="E243" s="30"/>
      <c r="F243" s="30"/>
      <c r="G243" s="30"/>
      <c r="H243" s="30"/>
      <c r="I243" s="30"/>
      <c r="J243" s="30"/>
      <c r="K243" s="30"/>
      <c r="L243" s="30"/>
      <c r="M243" s="30"/>
      <c r="N243" s="30"/>
      <c r="O243" s="30"/>
      <c r="P243" s="30"/>
      <c r="Q243" s="30"/>
    </row>
    <row r="244" spans="2:17" x14ac:dyDescent="0.2">
      <c r="B244" s="29"/>
      <c r="C244" s="29"/>
      <c r="D244" s="67"/>
      <c r="E244" s="30"/>
      <c r="F244" s="30"/>
      <c r="G244" s="30"/>
      <c r="H244" s="30"/>
      <c r="I244" s="30"/>
      <c r="J244" s="30"/>
      <c r="K244" s="30"/>
      <c r="L244" s="30"/>
      <c r="M244" s="30"/>
      <c r="N244" s="30"/>
      <c r="O244" s="30"/>
      <c r="P244" s="30"/>
      <c r="Q244" s="30"/>
    </row>
    <row r="245" spans="2:17" x14ac:dyDescent="0.2">
      <c r="B245" s="29"/>
      <c r="C245" s="29"/>
      <c r="D245" s="67"/>
      <c r="E245" s="30"/>
      <c r="F245" s="30"/>
      <c r="G245" s="30"/>
      <c r="H245" s="30"/>
      <c r="I245" s="30"/>
      <c r="J245" s="30"/>
      <c r="K245" s="30"/>
      <c r="L245" s="30"/>
      <c r="M245" s="30"/>
      <c r="N245" s="30"/>
      <c r="O245" s="30"/>
      <c r="P245" s="30"/>
      <c r="Q245" s="30"/>
    </row>
    <row r="246" spans="2:17" x14ac:dyDescent="0.2">
      <c r="B246" s="29"/>
      <c r="C246" s="29"/>
      <c r="D246" s="67"/>
      <c r="E246" s="30"/>
      <c r="F246" s="30"/>
      <c r="G246" s="30"/>
      <c r="H246" s="30"/>
      <c r="I246" s="30"/>
      <c r="J246" s="30"/>
      <c r="K246" s="30"/>
      <c r="L246" s="30"/>
      <c r="M246" s="30"/>
      <c r="N246" s="30"/>
      <c r="O246" s="30"/>
      <c r="P246" s="30"/>
      <c r="Q246" s="30"/>
    </row>
    <row r="247" spans="2:17" x14ac:dyDescent="0.2">
      <c r="B247" s="29"/>
      <c r="C247" s="29"/>
      <c r="D247" s="67"/>
      <c r="E247" s="30"/>
      <c r="F247" s="30"/>
      <c r="G247" s="30"/>
      <c r="H247" s="30"/>
      <c r="I247" s="30"/>
      <c r="J247" s="30"/>
      <c r="K247" s="30"/>
      <c r="L247" s="30"/>
      <c r="M247" s="30"/>
      <c r="N247" s="30"/>
      <c r="O247" s="30"/>
      <c r="P247" s="30"/>
      <c r="Q247" s="30"/>
    </row>
    <row r="248" spans="2:17" x14ac:dyDescent="0.2">
      <c r="B248" s="29"/>
      <c r="C248" s="29"/>
      <c r="D248" s="67"/>
      <c r="E248" s="30"/>
      <c r="F248" s="30"/>
      <c r="G248" s="30"/>
      <c r="H248" s="30"/>
      <c r="I248" s="30"/>
      <c r="J248" s="30"/>
      <c r="K248" s="30"/>
      <c r="L248" s="30"/>
      <c r="M248" s="30"/>
      <c r="N248" s="30"/>
      <c r="O248" s="30"/>
      <c r="P248" s="30"/>
      <c r="Q248" s="30"/>
    </row>
  </sheetData>
  <mergeCells count="2">
    <mergeCell ref="A2:D2"/>
    <mergeCell ref="A3:D3"/>
  </mergeCells>
  <phoneticPr fontId="3" type="noConversion"/>
  <printOptions horizontalCentered="1"/>
  <pageMargins left="0.78740157480314965" right="0.78740157480314965" top="1.7716535433070868"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Лист6">
    <tabColor indexed="52"/>
    <outlinePr applyStyles="1" summaryBelow="0"/>
    <pageSetUpPr fitToPage="1"/>
  </sheetPr>
  <dimension ref="A2:S245"/>
  <sheetViews>
    <sheetView workbookViewId="0">
      <selection activeCell="A29" sqref="A29"/>
    </sheetView>
  </sheetViews>
  <sheetFormatPr defaultColWidth="9.140625" defaultRowHeight="12.75" outlineLevelRow="2" x14ac:dyDescent="0.2"/>
  <cols>
    <col min="1" max="1" width="66" style="26" bestFit="1" customWidth="1"/>
    <col min="2" max="2" width="14.42578125" style="27" bestFit="1" customWidth="1"/>
    <col min="3" max="3" width="16" style="27" bestFit="1" customWidth="1"/>
    <col min="4" max="4" width="11.42578125" style="76" bestFit="1" customWidth="1"/>
    <col min="5" max="5" width="9.140625" style="26" customWidth="1"/>
    <col min="6" max="16384" width="9.140625" style="26"/>
  </cols>
  <sheetData>
    <row r="2" spans="1:19" ht="36" customHeight="1" x14ac:dyDescent="0.3">
      <c r="A2" s="4" t="str">
        <f>DEBT_AS_OF_DATE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BY_REPAYMENT_CURR</f>
        <v>(in terms of repayment currencies)</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B5" s="32"/>
      <c r="C5" s="32"/>
      <c r="D5" s="31" t="str">
        <f>VALVAL</f>
        <v>bn units</v>
      </c>
    </row>
    <row r="6" spans="1:19" s="18" customFormat="1" x14ac:dyDescent="0.2">
      <c r="A6" s="16"/>
      <c r="B6" s="72" t="str">
        <f>USD</f>
        <v>USD</v>
      </c>
      <c r="C6" s="72" t="str">
        <f>UAH</f>
        <v>UAH</v>
      </c>
      <c r="D6" s="73" t="s">
        <v>0</v>
      </c>
    </row>
    <row r="7" spans="1:19" s="19" customFormat="1" ht="15.75" x14ac:dyDescent="0.2">
      <c r="A7" s="148" t="str">
        <f>DEBT_TOTAL</f>
        <v>The total amount of state and state-guaranteed debt</v>
      </c>
      <c r="B7" s="88">
        <f>SUM(B8:B18)</f>
        <v>180.96504082337</v>
      </c>
      <c r="C7" s="88">
        <f>SUM(C8:C18)</f>
        <v>7515.2066978449202</v>
      </c>
      <c r="D7" s="89">
        <f>SUM(D8:D18)</f>
        <v>1</v>
      </c>
    </row>
    <row r="8" spans="1:19" s="42" customFormat="1" outlineLevel="1" x14ac:dyDescent="0.2">
      <c r="A8" s="164" t="s">
        <v>198</v>
      </c>
      <c r="B8" s="170">
        <v>4.8806879612799996</v>
      </c>
      <c r="C8" s="170">
        <v>202.68764999999999</v>
      </c>
      <c r="D8" s="231">
        <v>2.6970000000000001E-2</v>
      </c>
    </row>
    <row r="9" spans="1:19" s="42" customFormat="1" outlineLevel="1" x14ac:dyDescent="0.2">
      <c r="A9" s="164" t="s">
        <v>199</v>
      </c>
      <c r="B9" s="170">
        <v>68.996765022420007</v>
      </c>
      <c r="C9" s="170">
        <v>2865.33215623665</v>
      </c>
      <c r="D9" s="231">
        <v>0.38127100000000003</v>
      </c>
    </row>
    <row r="10" spans="1:19" s="42" customFormat="1" outlineLevel="1" x14ac:dyDescent="0.2">
      <c r="A10" s="164" t="s">
        <v>200</v>
      </c>
      <c r="B10" s="170">
        <v>0.21565607128</v>
      </c>
      <c r="C10" s="170">
        <v>8.9558731558200009</v>
      </c>
      <c r="D10" s="231">
        <v>1.1919999999999999E-3</v>
      </c>
    </row>
    <row r="11" spans="1:19" s="42" customFormat="1" outlineLevel="1" x14ac:dyDescent="0.2">
      <c r="A11" s="164" t="s">
        <v>201</v>
      </c>
      <c r="B11" s="170">
        <v>0.91923030677999995</v>
      </c>
      <c r="C11" s="170">
        <v>38.174255795119997</v>
      </c>
      <c r="D11" s="231">
        <v>5.0800000000000003E-3</v>
      </c>
    </row>
    <row r="12" spans="1:19" s="42" customFormat="1" outlineLevel="1" x14ac:dyDescent="0.2">
      <c r="A12" s="164" t="s">
        <v>188</v>
      </c>
      <c r="B12" s="170">
        <v>42.97702163868</v>
      </c>
      <c r="C12" s="170">
        <v>1784.77124313078</v>
      </c>
      <c r="D12" s="231">
        <v>0.237488</v>
      </c>
    </row>
    <row r="13" spans="1:19" outlineLevel="1" x14ac:dyDescent="0.2">
      <c r="A13" s="242" t="s">
        <v>187</v>
      </c>
      <c r="B13" s="180">
        <v>44.011930403779999</v>
      </c>
      <c r="C13" s="180">
        <v>1827.7494517733601</v>
      </c>
      <c r="D13" s="199">
        <v>0.24320700000000001</v>
      </c>
      <c r="E13" s="30"/>
      <c r="F13" s="30"/>
      <c r="G13" s="30"/>
      <c r="H13" s="30"/>
      <c r="I13" s="30"/>
      <c r="J13" s="30"/>
      <c r="K13" s="30"/>
      <c r="L13" s="30"/>
      <c r="M13" s="30"/>
      <c r="N13" s="30"/>
      <c r="O13" s="30"/>
      <c r="P13" s="30"/>
      <c r="Q13" s="30"/>
    </row>
    <row r="14" spans="1:19" outlineLevel="1" x14ac:dyDescent="0.2">
      <c r="A14" s="242" t="s">
        <v>202</v>
      </c>
      <c r="B14" s="180">
        <v>18.963749419149998</v>
      </c>
      <c r="C14" s="180">
        <v>787.53606775318997</v>
      </c>
      <c r="D14" s="199">
        <v>0.104792</v>
      </c>
      <c r="E14" s="30"/>
      <c r="F14" s="30"/>
      <c r="G14" s="30"/>
      <c r="H14" s="30"/>
      <c r="I14" s="30"/>
      <c r="J14" s="30"/>
      <c r="K14" s="30"/>
      <c r="L14" s="30"/>
      <c r="M14" s="30"/>
      <c r="N14" s="30"/>
      <c r="O14" s="30"/>
      <c r="P14" s="30"/>
      <c r="Q14" s="30"/>
    </row>
    <row r="15" spans="1:19" x14ac:dyDescent="0.2">
      <c r="B15" s="29"/>
      <c r="C15" s="29"/>
      <c r="D15" s="67"/>
      <c r="E15" s="30"/>
      <c r="F15" s="30"/>
      <c r="G15" s="30"/>
      <c r="H15" s="30"/>
      <c r="I15" s="30"/>
      <c r="J15" s="30"/>
      <c r="K15" s="30"/>
      <c r="L15" s="30"/>
      <c r="M15" s="30"/>
      <c r="N15" s="30"/>
      <c r="O15" s="30"/>
      <c r="P15" s="30"/>
      <c r="Q15" s="30"/>
    </row>
    <row r="16" spans="1:19" x14ac:dyDescent="0.2">
      <c r="B16" s="29"/>
      <c r="C16" s="29"/>
      <c r="D16" s="67"/>
      <c r="E16" s="30"/>
      <c r="F16" s="30"/>
      <c r="G16" s="30"/>
      <c r="H16" s="30"/>
      <c r="I16" s="30"/>
      <c r="J16" s="30"/>
      <c r="K16" s="30"/>
      <c r="L16" s="30"/>
      <c r="M16" s="30"/>
      <c r="N16" s="30"/>
      <c r="O16" s="30"/>
      <c r="P16" s="30"/>
      <c r="Q16" s="30"/>
    </row>
    <row r="17" spans="1:19" x14ac:dyDescent="0.2">
      <c r="B17" s="29"/>
      <c r="C17" s="29"/>
      <c r="D17" s="67"/>
      <c r="E17" s="30"/>
      <c r="F17" s="30"/>
      <c r="G17" s="30"/>
      <c r="H17" s="30"/>
      <c r="I17" s="30"/>
      <c r="J17" s="30"/>
      <c r="K17" s="30"/>
      <c r="L17" s="30"/>
      <c r="M17" s="30"/>
      <c r="N17" s="30"/>
      <c r="O17" s="30"/>
      <c r="P17" s="30"/>
      <c r="Q17" s="30"/>
    </row>
    <row r="18" spans="1:19" x14ac:dyDescent="0.2">
      <c r="B18" s="29"/>
      <c r="C18" s="29"/>
      <c r="D18" s="67"/>
      <c r="E18" s="30"/>
      <c r="F18" s="30"/>
      <c r="G18" s="30"/>
      <c r="H18" s="30"/>
      <c r="I18" s="30"/>
      <c r="J18" s="30"/>
      <c r="K18" s="30"/>
      <c r="L18" s="30"/>
      <c r="M18" s="30"/>
      <c r="N18" s="30"/>
      <c r="O18" s="30"/>
      <c r="P18" s="30"/>
      <c r="Q18" s="30"/>
    </row>
    <row r="19" spans="1:19" x14ac:dyDescent="0.2">
      <c r="B19" s="29"/>
      <c r="C19" s="29"/>
      <c r="D19" s="67"/>
      <c r="E19" s="30"/>
      <c r="F19" s="30"/>
      <c r="G19" s="30"/>
      <c r="H19" s="30"/>
      <c r="I19" s="30"/>
      <c r="J19" s="30"/>
      <c r="K19" s="30"/>
      <c r="L19" s="30"/>
      <c r="M19" s="30"/>
      <c r="N19" s="30"/>
      <c r="O19" s="30"/>
      <c r="P19" s="30"/>
      <c r="Q19" s="30"/>
    </row>
    <row r="20" spans="1:19" x14ac:dyDescent="0.2">
      <c r="A20" s="44" t="str">
        <f>INCLUDING</f>
        <v>Including:</v>
      </c>
      <c r="B20" s="29"/>
      <c r="C20" s="29"/>
      <c r="D20" s="67"/>
      <c r="E20" s="30"/>
      <c r="F20" s="30"/>
      <c r="G20" s="30"/>
      <c r="H20" s="30"/>
      <c r="I20" s="30"/>
      <c r="J20" s="30"/>
      <c r="K20" s="30"/>
      <c r="L20" s="30"/>
      <c r="M20" s="30"/>
      <c r="N20" s="30"/>
      <c r="O20" s="30"/>
      <c r="P20" s="30"/>
      <c r="Q20" s="30"/>
    </row>
    <row r="21" spans="1:19" x14ac:dyDescent="0.2">
      <c r="B21" s="80"/>
      <c r="C21" s="29"/>
      <c r="D21" s="31" t="str">
        <f>VALVAL</f>
        <v>bn units</v>
      </c>
      <c r="E21" s="30"/>
      <c r="F21" s="30"/>
      <c r="G21" s="30"/>
      <c r="H21" s="30"/>
      <c r="I21" s="30"/>
      <c r="J21" s="30"/>
      <c r="K21" s="30"/>
      <c r="L21" s="30"/>
      <c r="M21" s="30"/>
      <c r="N21" s="30"/>
      <c r="O21" s="30"/>
      <c r="P21" s="30"/>
      <c r="Q21" s="30"/>
    </row>
    <row r="22" spans="1:19" s="38" customFormat="1" x14ac:dyDescent="0.2">
      <c r="A22" s="16"/>
      <c r="B22" s="72" t="str">
        <f>USD</f>
        <v>USD</v>
      </c>
      <c r="C22" s="72" t="str">
        <f>UAH</f>
        <v>UAH</v>
      </c>
      <c r="D22" s="73" t="s">
        <v>0</v>
      </c>
      <c r="E22" s="18"/>
      <c r="F22" s="18"/>
      <c r="G22" s="18"/>
      <c r="H22" s="18"/>
      <c r="I22" s="18"/>
      <c r="J22" s="18"/>
      <c r="K22" s="18"/>
      <c r="L22" s="18"/>
      <c r="M22" s="18"/>
      <c r="N22" s="18"/>
      <c r="O22" s="18"/>
      <c r="P22" s="18"/>
      <c r="Q22" s="18"/>
      <c r="R22" s="18"/>
      <c r="S22" s="18"/>
    </row>
    <row r="23" spans="1:19" s="40" customFormat="1" ht="15" x14ac:dyDescent="0.2">
      <c r="A23" s="311" t="str">
        <f>DEBT_TOTAL</f>
        <v>The total amount of state and state-guaranteed debt</v>
      </c>
      <c r="B23" s="312">
        <f>B$24+B$32</f>
        <v>180.96504082336997</v>
      </c>
      <c r="C23" s="312">
        <f>C$24+C$32</f>
        <v>7515.2066978449202</v>
      </c>
      <c r="D23" s="128">
        <f>D$24+D$32</f>
        <v>1.0000009999999999</v>
      </c>
      <c r="E23" s="39"/>
      <c r="F23" s="39"/>
      <c r="G23" s="39"/>
      <c r="H23" s="39"/>
      <c r="I23" s="39"/>
      <c r="J23" s="39"/>
      <c r="K23" s="39"/>
      <c r="L23" s="39"/>
      <c r="M23" s="39"/>
      <c r="N23" s="39"/>
      <c r="O23" s="39"/>
      <c r="P23" s="39"/>
      <c r="Q23" s="39"/>
    </row>
    <row r="24" spans="1:19" s="66" customFormat="1" ht="15" outlineLevel="1" x14ac:dyDescent="0.25">
      <c r="A24" s="308" t="s">
        <v>1</v>
      </c>
      <c r="B24" s="309">
        <f>SUM(B$25:B$31)</f>
        <v>174.31801932957998</v>
      </c>
      <c r="C24" s="309">
        <f>SUM(C$25:C$31)</f>
        <v>7239.1658657411099</v>
      </c>
      <c r="D24" s="307">
        <f>SUM(D$25:D$31)</f>
        <v>0.96326999999999996</v>
      </c>
      <c r="E24" s="65"/>
      <c r="F24" s="65"/>
      <c r="G24" s="65"/>
      <c r="H24" s="65"/>
      <c r="I24" s="65"/>
      <c r="J24" s="65"/>
      <c r="K24" s="65"/>
      <c r="L24" s="65"/>
      <c r="M24" s="65"/>
      <c r="N24" s="65"/>
      <c r="O24" s="65"/>
      <c r="P24" s="65"/>
      <c r="Q24" s="65"/>
    </row>
    <row r="25" spans="1:19" s="44" customFormat="1" outlineLevel="2" x14ac:dyDescent="0.2">
      <c r="A25" s="246" t="s">
        <v>198</v>
      </c>
      <c r="B25" s="165">
        <v>4.8806879612799996</v>
      </c>
      <c r="C25" s="165">
        <v>202.68764999999999</v>
      </c>
      <c r="D25" s="168">
        <v>2.6970000000000001E-2</v>
      </c>
      <c r="E25" s="43"/>
      <c r="F25" s="43"/>
      <c r="G25" s="43"/>
      <c r="H25" s="43"/>
      <c r="I25" s="43"/>
      <c r="J25" s="43"/>
      <c r="K25" s="43"/>
      <c r="L25" s="43"/>
      <c r="M25" s="43"/>
      <c r="N25" s="43"/>
      <c r="O25" s="43"/>
      <c r="P25" s="43"/>
      <c r="Q25" s="43"/>
    </row>
    <row r="26" spans="1:19" outlineLevel="2" x14ac:dyDescent="0.2">
      <c r="A26" s="246" t="s">
        <v>199</v>
      </c>
      <c r="B26" s="166">
        <v>67.389546583249995</v>
      </c>
      <c r="C26" s="166">
        <v>2798.5867852853398</v>
      </c>
      <c r="D26" s="169">
        <v>0.37239</v>
      </c>
      <c r="E26" s="30"/>
      <c r="F26" s="30"/>
      <c r="G26" s="30"/>
      <c r="H26" s="30"/>
      <c r="I26" s="30"/>
      <c r="J26" s="30"/>
      <c r="K26" s="30"/>
      <c r="L26" s="30"/>
      <c r="M26" s="30"/>
      <c r="N26" s="30"/>
      <c r="O26" s="30"/>
      <c r="P26" s="30"/>
      <c r="Q26" s="30"/>
    </row>
    <row r="27" spans="1:19" outlineLevel="2" x14ac:dyDescent="0.2">
      <c r="A27" s="250" t="s">
        <v>200</v>
      </c>
      <c r="B27" s="180">
        <v>0.21565607128</v>
      </c>
      <c r="C27" s="180">
        <v>8.9558731558200009</v>
      </c>
      <c r="D27" s="199">
        <v>1.1919999999999999E-3</v>
      </c>
      <c r="E27" s="30"/>
      <c r="F27" s="30"/>
      <c r="G27" s="30"/>
      <c r="H27" s="30"/>
      <c r="I27" s="30"/>
      <c r="J27" s="30"/>
      <c r="K27" s="30"/>
      <c r="L27" s="30"/>
      <c r="M27" s="30"/>
      <c r="N27" s="30"/>
      <c r="O27" s="30"/>
      <c r="P27" s="30"/>
      <c r="Q27" s="30"/>
    </row>
    <row r="28" spans="1:19" outlineLevel="2" x14ac:dyDescent="0.2">
      <c r="A28" s="250" t="s">
        <v>201</v>
      </c>
      <c r="B28" s="180">
        <v>0.91923030677999995</v>
      </c>
      <c r="C28" s="180">
        <v>38.174255795119997</v>
      </c>
      <c r="D28" s="199">
        <v>5.0800000000000003E-3</v>
      </c>
      <c r="E28" s="30"/>
      <c r="F28" s="30"/>
      <c r="G28" s="30"/>
      <c r="H28" s="30"/>
      <c r="I28" s="30"/>
      <c r="J28" s="30"/>
      <c r="K28" s="30"/>
      <c r="L28" s="30"/>
      <c r="M28" s="30"/>
      <c r="N28" s="30"/>
      <c r="O28" s="30"/>
      <c r="P28" s="30"/>
      <c r="Q28" s="30"/>
    </row>
    <row r="29" spans="1:19" outlineLevel="2" x14ac:dyDescent="0.2">
      <c r="A29" s="250" t="s">
        <v>188</v>
      </c>
      <c r="B29" s="180">
        <v>41.257145444860001</v>
      </c>
      <c r="C29" s="180">
        <v>1713.3473646171601</v>
      </c>
      <c r="D29" s="199">
        <v>0.22798399999999999</v>
      </c>
      <c r="E29" s="30"/>
      <c r="F29" s="30"/>
      <c r="G29" s="30"/>
      <c r="H29" s="30"/>
      <c r="I29" s="30"/>
      <c r="J29" s="30"/>
      <c r="K29" s="30"/>
      <c r="L29" s="30"/>
      <c r="M29" s="30"/>
      <c r="N29" s="30"/>
      <c r="O29" s="30"/>
      <c r="P29" s="30"/>
      <c r="Q29" s="30"/>
    </row>
    <row r="30" spans="1:19" outlineLevel="2" x14ac:dyDescent="0.2">
      <c r="A30" s="255" t="s">
        <v>187</v>
      </c>
      <c r="B30" s="180">
        <v>41.510997715839999</v>
      </c>
      <c r="C30" s="180">
        <v>1723.88946864224</v>
      </c>
      <c r="D30" s="199">
        <v>0.22938700000000001</v>
      </c>
      <c r="E30" s="30"/>
      <c r="F30" s="30"/>
      <c r="G30" s="30"/>
      <c r="H30" s="30"/>
      <c r="I30" s="30"/>
      <c r="J30" s="30"/>
      <c r="K30" s="30"/>
      <c r="L30" s="30"/>
      <c r="M30" s="30"/>
      <c r="N30" s="30"/>
      <c r="O30" s="30"/>
      <c r="P30" s="30"/>
      <c r="Q30" s="30"/>
    </row>
    <row r="31" spans="1:19" outlineLevel="2" x14ac:dyDescent="0.2">
      <c r="A31" s="255" t="s">
        <v>202</v>
      </c>
      <c r="B31" s="180">
        <v>18.14475524629</v>
      </c>
      <c r="C31" s="180">
        <v>753.52446824542994</v>
      </c>
      <c r="D31" s="199">
        <v>0.100267</v>
      </c>
      <c r="E31" s="30"/>
      <c r="F31" s="30"/>
      <c r="G31" s="30"/>
      <c r="H31" s="30"/>
      <c r="I31" s="30"/>
      <c r="J31" s="30"/>
      <c r="K31" s="30"/>
      <c r="L31" s="30"/>
      <c r="M31" s="30"/>
      <c r="N31" s="30"/>
      <c r="O31" s="30"/>
      <c r="P31" s="30"/>
      <c r="Q31" s="30"/>
    </row>
    <row r="32" spans="1:19" ht="15" outlineLevel="1" x14ac:dyDescent="0.25">
      <c r="A32" s="310" t="s">
        <v>2</v>
      </c>
      <c r="B32" s="303">
        <f>SUM(B$33:B$36)</f>
        <v>6.6470214937899996</v>
      </c>
      <c r="C32" s="303">
        <f>SUM(C$33:C$36)</f>
        <v>276.04083210380998</v>
      </c>
      <c r="D32" s="304">
        <f>SUM(D$33:D$36)</f>
        <v>3.6731E-2</v>
      </c>
      <c r="E32" s="30"/>
      <c r="F32" s="30"/>
      <c r="G32" s="30"/>
      <c r="H32" s="30"/>
      <c r="I32" s="30"/>
      <c r="J32" s="30"/>
      <c r="K32" s="30"/>
      <c r="L32" s="30"/>
      <c r="M32" s="30"/>
      <c r="N32" s="30"/>
      <c r="O32" s="30"/>
      <c r="P32" s="30"/>
      <c r="Q32" s="30"/>
    </row>
    <row r="33" spans="1:17" outlineLevel="2" x14ac:dyDescent="0.2">
      <c r="A33" s="255" t="s">
        <v>199</v>
      </c>
      <c r="B33" s="180">
        <v>1.60721843917</v>
      </c>
      <c r="C33" s="180">
        <v>66.745370951309994</v>
      </c>
      <c r="D33" s="199">
        <v>8.881E-3</v>
      </c>
      <c r="E33" s="30"/>
      <c r="F33" s="30"/>
      <c r="G33" s="30"/>
      <c r="H33" s="30"/>
      <c r="I33" s="30"/>
      <c r="J33" s="30"/>
      <c r="K33" s="30"/>
      <c r="L33" s="30"/>
      <c r="M33" s="30"/>
      <c r="N33" s="30"/>
      <c r="O33" s="30"/>
      <c r="P33" s="30"/>
      <c r="Q33" s="30"/>
    </row>
    <row r="34" spans="1:17" outlineLevel="2" x14ac:dyDescent="0.2">
      <c r="A34" s="255" t="s">
        <v>188</v>
      </c>
      <c r="B34" s="180">
        <v>1.71987619382</v>
      </c>
      <c r="C34" s="180">
        <v>71.423878513619997</v>
      </c>
      <c r="D34" s="199">
        <v>9.5040000000000003E-3</v>
      </c>
      <c r="E34" s="30"/>
      <c r="F34" s="30"/>
      <c r="G34" s="30"/>
      <c r="H34" s="30"/>
      <c r="I34" s="30"/>
      <c r="J34" s="30"/>
      <c r="K34" s="30"/>
      <c r="L34" s="30"/>
      <c r="M34" s="30"/>
      <c r="N34" s="30"/>
      <c r="O34" s="30"/>
      <c r="P34" s="30"/>
      <c r="Q34" s="30"/>
    </row>
    <row r="35" spans="1:17" outlineLevel="2" x14ac:dyDescent="0.2">
      <c r="A35" s="255" t="s">
        <v>187</v>
      </c>
      <c r="B35" s="180">
        <v>2.5009326879399998</v>
      </c>
      <c r="C35" s="180">
        <v>103.85998313112</v>
      </c>
      <c r="D35" s="199">
        <v>1.3820000000000001E-2</v>
      </c>
      <c r="E35" s="30"/>
      <c r="F35" s="30"/>
      <c r="G35" s="30"/>
      <c r="H35" s="30"/>
      <c r="I35" s="30"/>
      <c r="J35" s="30"/>
      <c r="K35" s="30"/>
      <c r="L35" s="30"/>
      <c r="M35" s="30"/>
      <c r="N35" s="30"/>
      <c r="O35" s="30"/>
      <c r="P35" s="30"/>
      <c r="Q35" s="30"/>
    </row>
    <row r="36" spans="1:17" outlineLevel="2" x14ac:dyDescent="0.2">
      <c r="A36" s="255" t="s">
        <v>202</v>
      </c>
      <c r="B36" s="180">
        <v>0.81899417285999998</v>
      </c>
      <c r="C36" s="180">
        <v>34.011599507760003</v>
      </c>
      <c r="D36" s="199">
        <v>4.5259999999999996E-3</v>
      </c>
      <c r="E36" s="30"/>
      <c r="F36" s="30"/>
      <c r="G36" s="30"/>
      <c r="H36" s="30"/>
      <c r="I36" s="30"/>
      <c r="J36" s="30"/>
      <c r="K36" s="30"/>
      <c r="L36" s="30"/>
      <c r="M36" s="30"/>
      <c r="N36" s="30"/>
      <c r="O36" s="30"/>
      <c r="P36" s="30"/>
      <c r="Q36" s="30"/>
    </row>
    <row r="37" spans="1:17" x14ac:dyDescent="0.2">
      <c r="B37" s="29"/>
      <c r="C37" s="29"/>
      <c r="D37" s="67"/>
      <c r="E37" s="30"/>
      <c r="F37" s="30"/>
      <c r="G37" s="30"/>
      <c r="H37" s="30"/>
      <c r="I37" s="30"/>
      <c r="J37" s="30"/>
      <c r="K37" s="30"/>
      <c r="L37" s="30"/>
      <c r="M37" s="30"/>
      <c r="N37" s="30"/>
      <c r="O37" s="30"/>
      <c r="P37" s="30"/>
      <c r="Q37" s="30"/>
    </row>
    <row r="38" spans="1:17" x14ac:dyDescent="0.2">
      <c r="B38" s="29"/>
      <c r="C38" s="29"/>
      <c r="D38" s="67"/>
      <c r="E38" s="30"/>
      <c r="F38" s="30"/>
      <c r="G38" s="30"/>
      <c r="H38" s="30"/>
      <c r="I38" s="30"/>
      <c r="J38" s="30"/>
      <c r="K38" s="30"/>
      <c r="L38" s="30"/>
      <c r="M38" s="30"/>
      <c r="N38" s="30"/>
      <c r="O38" s="30"/>
      <c r="P38" s="30"/>
      <c r="Q38" s="30"/>
    </row>
    <row r="39" spans="1:17" x14ac:dyDescent="0.2">
      <c r="B39" s="29"/>
      <c r="C39" s="29"/>
      <c r="D39" s="67"/>
      <c r="E39" s="30"/>
      <c r="F39" s="30"/>
      <c r="G39" s="30"/>
      <c r="H39" s="30"/>
      <c r="I39" s="30"/>
      <c r="J39" s="30"/>
      <c r="K39" s="30"/>
      <c r="L39" s="30"/>
      <c r="M39" s="30"/>
      <c r="N39" s="30"/>
      <c r="O39" s="30"/>
      <c r="P39" s="30"/>
      <c r="Q39" s="30"/>
    </row>
    <row r="40" spans="1:17" x14ac:dyDescent="0.2">
      <c r="B40" s="29"/>
      <c r="C40" s="29"/>
      <c r="D40" s="67"/>
      <c r="E40" s="30"/>
      <c r="F40" s="30"/>
      <c r="G40" s="30"/>
      <c r="H40" s="30"/>
      <c r="I40" s="30"/>
      <c r="J40" s="30"/>
      <c r="K40" s="30"/>
      <c r="L40" s="30"/>
      <c r="M40" s="30"/>
      <c r="N40" s="30"/>
      <c r="O40" s="30"/>
      <c r="P40" s="30"/>
      <c r="Q40" s="30"/>
    </row>
    <row r="41" spans="1:17" x14ac:dyDescent="0.2">
      <c r="B41" s="29"/>
      <c r="C41" s="29"/>
      <c r="D41" s="67"/>
      <c r="E41" s="30"/>
      <c r="F41" s="30"/>
      <c r="G41" s="30"/>
      <c r="H41" s="30"/>
      <c r="I41" s="30"/>
      <c r="J41" s="30"/>
      <c r="K41" s="30"/>
      <c r="L41" s="30"/>
      <c r="M41" s="30"/>
      <c r="N41" s="30"/>
      <c r="O41" s="30"/>
      <c r="P41" s="30"/>
      <c r="Q41" s="30"/>
    </row>
    <row r="42" spans="1:17" x14ac:dyDescent="0.2">
      <c r="B42" s="29"/>
      <c r="C42" s="29"/>
      <c r="D42" s="67"/>
      <c r="E42" s="30"/>
      <c r="F42" s="30"/>
      <c r="G42" s="30"/>
      <c r="H42" s="30"/>
      <c r="I42" s="30"/>
      <c r="J42" s="30"/>
      <c r="K42" s="30"/>
      <c r="L42" s="30"/>
      <c r="M42" s="30"/>
      <c r="N42" s="30"/>
      <c r="O42" s="30"/>
      <c r="P42" s="30"/>
      <c r="Q42" s="30"/>
    </row>
    <row r="43" spans="1:17" x14ac:dyDescent="0.2">
      <c r="B43" s="29"/>
      <c r="C43" s="29"/>
      <c r="D43" s="67"/>
      <c r="E43" s="30"/>
      <c r="F43" s="30"/>
      <c r="G43" s="30"/>
      <c r="H43" s="30"/>
      <c r="I43" s="30"/>
      <c r="J43" s="30"/>
      <c r="K43" s="30"/>
      <c r="L43" s="30"/>
      <c r="M43" s="30"/>
      <c r="N43" s="30"/>
      <c r="O43" s="30"/>
      <c r="P43" s="30"/>
      <c r="Q43" s="30"/>
    </row>
    <row r="44" spans="1:17" x14ac:dyDescent="0.2">
      <c r="B44" s="29"/>
      <c r="C44" s="29"/>
      <c r="D44" s="67"/>
      <c r="E44" s="30"/>
      <c r="F44" s="30"/>
      <c r="G44" s="30"/>
      <c r="H44" s="30"/>
      <c r="I44" s="30"/>
      <c r="J44" s="30"/>
      <c r="K44" s="30"/>
      <c r="L44" s="30"/>
      <c r="M44" s="30"/>
      <c r="N44" s="30"/>
      <c r="O44" s="30"/>
      <c r="P44" s="30"/>
      <c r="Q44" s="30"/>
    </row>
    <row r="45" spans="1:17" x14ac:dyDescent="0.2">
      <c r="B45" s="29"/>
      <c r="C45" s="29"/>
      <c r="D45" s="67"/>
      <c r="E45" s="30"/>
      <c r="F45" s="30"/>
      <c r="G45" s="30"/>
      <c r="H45" s="30"/>
      <c r="I45" s="30"/>
      <c r="J45" s="30"/>
      <c r="K45" s="30"/>
      <c r="L45" s="30"/>
      <c r="M45" s="30"/>
      <c r="N45" s="30"/>
      <c r="O45" s="30"/>
      <c r="P45" s="30"/>
      <c r="Q45" s="30"/>
    </row>
    <row r="46" spans="1:17" x14ac:dyDescent="0.2">
      <c r="B46" s="29"/>
      <c r="C46" s="29"/>
      <c r="D46" s="67"/>
      <c r="E46" s="30"/>
      <c r="F46" s="30"/>
      <c r="G46" s="30"/>
      <c r="H46" s="30"/>
      <c r="I46" s="30"/>
      <c r="J46" s="30"/>
      <c r="K46" s="30"/>
      <c r="L46" s="30"/>
      <c r="M46" s="30"/>
      <c r="N46" s="30"/>
      <c r="O46" s="30"/>
      <c r="P46" s="30"/>
      <c r="Q46" s="30"/>
    </row>
    <row r="47" spans="1:17" x14ac:dyDescent="0.2">
      <c r="B47" s="29"/>
      <c r="C47" s="29"/>
      <c r="D47" s="67"/>
      <c r="E47" s="30"/>
      <c r="F47" s="30"/>
      <c r="G47" s="30"/>
      <c r="H47" s="30"/>
      <c r="I47" s="30"/>
      <c r="J47" s="30"/>
      <c r="K47" s="30"/>
      <c r="L47" s="30"/>
      <c r="M47" s="30"/>
      <c r="N47" s="30"/>
      <c r="O47" s="30"/>
      <c r="P47" s="30"/>
      <c r="Q47" s="30"/>
    </row>
    <row r="48" spans="1:17" x14ac:dyDescent="0.2">
      <c r="B48" s="29"/>
      <c r="C48" s="29"/>
      <c r="D48" s="67"/>
      <c r="E48" s="30"/>
      <c r="F48" s="30"/>
      <c r="G48" s="30"/>
      <c r="H48" s="30"/>
      <c r="I48" s="30"/>
      <c r="J48" s="30"/>
      <c r="K48" s="30"/>
      <c r="L48" s="30"/>
      <c r="M48" s="30"/>
      <c r="N48" s="30"/>
      <c r="O48" s="30"/>
      <c r="P48" s="30"/>
      <c r="Q48" s="30"/>
    </row>
    <row r="49" spans="2:17" x14ac:dyDescent="0.2">
      <c r="B49" s="29"/>
      <c r="C49" s="29"/>
      <c r="D49" s="67"/>
      <c r="E49" s="30"/>
      <c r="F49" s="30"/>
      <c r="G49" s="30"/>
      <c r="H49" s="30"/>
      <c r="I49" s="30"/>
      <c r="J49" s="30"/>
      <c r="K49" s="30"/>
      <c r="L49" s="30"/>
      <c r="M49" s="30"/>
      <c r="N49" s="30"/>
      <c r="O49" s="30"/>
      <c r="P49" s="30"/>
      <c r="Q49" s="30"/>
    </row>
    <row r="50" spans="2:17" x14ac:dyDescent="0.2">
      <c r="B50" s="29"/>
      <c r="C50" s="29"/>
      <c r="D50" s="67"/>
      <c r="E50" s="30"/>
      <c r="F50" s="30"/>
      <c r="G50" s="30"/>
      <c r="H50" s="30"/>
      <c r="I50" s="30"/>
      <c r="J50" s="30"/>
      <c r="K50" s="30"/>
      <c r="L50" s="30"/>
      <c r="M50" s="30"/>
      <c r="N50" s="30"/>
      <c r="O50" s="30"/>
      <c r="P50" s="30"/>
      <c r="Q50" s="30"/>
    </row>
    <row r="51" spans="2:17" x14ac:dyDescent="0.2">
      <c r="B51" s="29"/>
      <c r="C51" s="29"/>
      <c r="D51" s="67"/>
      <c r="E51" s="30"/>
      <c r="F51" s="30"/>
      <c r="G51" s="30"/>
      <c r="H51" s="30"/>
      <c r="I51" s="30"/>
      <c r="J51" s="30"/>
      <c r="K51" s="30"/>
      <c r="L51" s="30"/>
      <c r="M51" s="30"/>
      <c r="N51" s="30"/>
      <c r="O51" s="30"/>
      <c r="P51" s="30"/>
      <c r="Q51" s="30"/>
    </row>
    <row r="52" spans="2:17" x14ac:dyDescent="0.2">
      <c r="B52" s="29"/>
      <c r="C52" s="29"/>
      <c r="D52" s="67"/>
      <c r="E52" s="30"/>
      <c r="F52" s="30"/>
      <c r="G52" s="30"/>
      <c r="H52" s="30"/>
      <c r="I52" s="30"/>
      <c r="J52" s="30"/>
      <c r="K52" s="30"/>
      <c r="L52" s="30"/>
      <c r="M52" s="30"/>
      <c r="N52" s="30"/>
      <c r="O52" s="30"/>
      <c r="P52" s="30"/>
      <c r="Q52" s="30"/>
    </row>
    <row r="53" spans="2:17" x14ac:dyDescent="0.2">
      <c r="B53" s="29"/>
      <c r="C53" s="29"/>
      <c r="D53" s="67"/>
      <c r="E53" s="30"/>
      <c r="F53" s="30"/>
      <c r="G53" s="30"/>
      <c r="H53" s="30"/>
      <c r="I53" s="30"/>
      <c r="J53" s="30"/>
      <c r="K53" s="30"/>
      <c r="L53" s="30"/>
      <c r="M53" s="30"/>
      <c r="N53" s="30"/>
      <c r="O53" s="30"/>
      <c r="P53" s="30"/>
      <c r="Q53" s="30"/>
    </row>
    <row r="54" spans="2:17" x14ac:dyDescent="0.2">
      <c r="B54" s="29"/>
      <c r="C54" s="29"/>
      <c r="D54" s="67"/>
      <c r="E54" s="30"/>
      <c r="F54" s="30"/>
      <c r="G54" s="30"/>
      <c r="H54" s="30"/>
      <c r="I54" s="30"/>
      <c r="J54" s="30"/>
      <c r="K54" s="30"/>
      <c r="L54" s="30"/>
      <c r="M54" s="30"/>
      <c r="N54" s="30"/>
      <c r="O54" s="30"/>
      <c r="P54" s="30"/>
      <c r="Q54" s="30"/>
    </row>
    <row r="55" spans="2:17" x14ac:dyDescent="0.2">
      <c r="B55" s="29"/>
      <c r="C55" s="29"/>
      <c r="D55" s="67"/>
      <c r="E55" s="30"/>
      <c r="F55" s="30"/>
      <c r="G55" s="30"/>
      <c r="H55" s="30"/>
      <c r="I55" s="30"/>
      <c r="J55" s="30"/>
      <c r="K55" s="30"/>
      <c r="L55" s="30"/>
      <c r="M55" s="30"/>
      <c r="N55" s="30"/>
      <c r="O55" s="30"/>
      <c r="P55" s="30"/>
      <c r="Q55" s="30"/>
    </row>
    <row r="56" spans="2:17" x14ac:dyDescent="0.2">
      <c r="B56" s="29"/>
      <c r="C56" s="29"/>
      <c r="D56" s="67"/>
      <c r="E56" s="30"/>
      <c r="F56" s="30"/>
      <c r="G56" s="30"/>
      <c r="H56" s="30"/>
      <c r="I56" s="30"/>
      <c r="J56" s="30"/>
      <c r="K56" s="30"/>
      <c r="L56" s="30"/>
      <c r="M56" s="30"/>
      <c r="N56" s="30"/>
      <c r="O56" s="30"/>
      <c r="P56" s="30"/>
      <c r="Q56" s="30"/>
    </row>
    <row r="57" spans="2:17" x14ac:dyDescent="0.2">
      <c r="B57" s="29"/>
      <c r="C57" s="29"/>
      <c r="D57" s="67"/>
      <c r="E57" s="30"/>
      <c r="F57" s="30"/>
      <c r="G57" s="30"/>
      <c r="H57" s="30"/>
      <c r="I57" s="30"/>
      <c r="J57" s="30"/>
      <c r="K57" s="30"/>
      <c r="L57" s="30"/>
      <c r="M57" s="30"/>
      <c r="N57" s="30"/>
      <c r="O57" s="30"/>
      <c r="P57" s="30"/>
      <c r="Q57" s="30"/>
    </row>
    <row r="58" spans="2:17" x14ac:dyDescent="0.2">
      <c r="B58" s="29"/>
      <c r="C58" s="29"/>
      <c r="D58" s="67"/>
      <c r="E58" s="30"/>
      <c r="F58" s="30"/>
      <c r="G58" s="30"/>
      <c r="H58" s="30"/>
      <c r="I58" s="30"/>
      <c r="J58" s="30"/>
      <c r="K58" s="30"/>
      <c r="L58" s="30"/>
      <c r="M58" s="30"/>
      <c r="N58" s="30"/>
      <c r="O58" s="30"/>
      <c r="P58" s="30"/>
      <c r="Q58" s="30"/>
    </row>
    <row r="59" spans="2:17" x14ac:dyDescent="0.2">
      <c r="B59" s="29"/>
      <c r="C59" s="29"/>
      <c r="D59" s="67"/>
      <c r="E59" s="30"/>
      <c r="F59" s="30"/>
      <c r="G59" s="30"/>
      <c r="H59" s="30"/>
      <c r="I59" s="30"/>
      <c r="J59" s="30"/>
      <c r="K59" s="30"/>
      <c r="L59" s="30"/>
      <c r="M59" s="30"/>
      <c r="N59" s="30"/>
      <c r="O59" s="30"/>
      <c r="P59" s="30"/>
      <c r="Q59" s="30"/>
    </row>
    <row r="60" spans="2:17" x14ac:dyDescent="0.2">
      <c r="B60" s="29"/>
      <c r="C60" s="29"/>
      <c r="D60" s="67"/>
      <c r="E60" s="30"/>
      <c r="F60" s="30"/>
      <c r="G60" s="30"/>
      <c r="H60" s="30"/>
      <c r="I60" s="30"/>
      <c r="J60" s="30"/>
      <c r="K60" s="30"/>
      <c r="L60" s="30"/>
      <c r="M60" s="30"/>
      <c r="N60" s="30"/>
      <c r="O60" s="30"/>
      <c r="P60" s="30"/>
      <c r="Q60" s="30"/>
    </row>
    <row r="61" spans="2:17" x14ac:dyDescent="0.2">
      <c r="B61" s="29"/>
      <c r="C61" s="29"/>
      <c r="D61" s="67"/>
      <c r="E61" s="30"/>
      <c r="F61" s="30"/>
      <c r="G61" s="30"/>
      <c r="H61" s="30"/>
      <c r="I61" s="30"/>
      <c r="J61" s="30"/>
      <c r="K61" s="30"/>
      <c r="L61" s="30"/>
      <c r="M61" s="30"/>
      <c r="N61" s="30"/>
      <c r="O61" s="30"/>
      <c r="P61" s="30"/>
      <c r="Q61" s="30"/>
    </row>
    <row r="62" spans="2:17" x14ac:dyDescent="0.2">
      <c r="B62" s="29"/>
      <c r="C62" s="29"/>
      <c r="D62" s="67"/>
      <c r="E62" s="30"/>
      <c r="F62" s="30"/>
      <c r="G62" s="30"/>
      <c r="H62" s="30"/>
      <c r="I62" s="30"/>
      <c r="J62" s="30"/>
      <c r="K62" s="30"/>
      <c r="L62" s="30"/>
      <c r="M62" s="30"/>
      <c r="N62" s="30"/>
      <c r="O62" s="30"/>
      <c r="P62" s="30"/>
      <c r="Q62" s="30"/>
    </row>
    <row r="63" spans="2:17" x14ac:dyDescent="0.2">
      <c r="B63" s="29"/>
      <c r="C63" s="29"/>
      <c r="D63" s="67"/>
      <c r="E63" s="30"/>
      <c r="F63" s="30"/>
      <c r="G63" s="30"/>
      <c r="H63" s="30"/>
      <c r="I63" s="30"/>
      <c r="J63" s="30"/>
      <c r="K63" s="30"/>
      <c r="L63" s="30"/>
      <c r="M63" s="30"/>
      <c r="N63" s="30"/>
      <c r="O63" s="30"/>
      <c r="P63" s="30"/>
      <c r="Q63" s="30"/>
    </row>
    <row r="64" spans="2:17" x14ac:dyDescent="0.2">
      <c r="B64" s="29"/>
      <c r="C64" s="29"/>
      <c r="D64" s="67"/>
      <c r="E64" s="30"/>
      <c r="F64" s="30"/>
      <c r="G64" s="30"/>
      <c r="H64" s="30"/>
      <c r="I64" s="30"/>
      <c r="J64" s="30"/>
      <c r="K64" s="30"/>
      <c r="L64" s="30"/>
      <c r="M64" s="30"/>
      <c r="N64" s="30"/>
      <c r="O64" s="30"/>
      <c r="P64" s="30"/>
      <c r="Q64" s="30"/>
    </row>
    <row r="65" spans="2:17" x14ac:dyDescent="0.2">
      <c r="B65" s="29"/>
      <c r="C65" s="29"/>
      <c r="D65" s="67"/>
      <c r="E65" s="30"/>
      <c r="F65" s="30"/>
      <c r="G65" s="30"/>
      <c r="H65" s="30"/>
      <c r="I65" s="30"/>
      <c r="J65" s="30"/>
      <c r="K65" s="30"/>
      <c r="L65" s="30"/>
      <c r="M65" s="30"/>
      <c r="N65" s="30"/>
      <c r="O65" s="30"/>
      <c r="P65" s="30"/>
      <c r="Q65" s="30"/>
    </row>
    <row r="66" spans="2:17" x14ac:dyDescent="0.2">
      <c r="B66" s="29"/>
      <c r="C66" s="29"/>
      <c r="D66" s="67"/>
      <c r="E66" s="30"/>
      <c r="F66" s="30"/>
      <c r="G66" s="30"/>
      <c r="H66" s="30"/>
      <c r="I66" s="30"/>
      <c r="J66" s="30"/>
      <c r="K66" s="30"/>
      <c r="L66" s="30"/>
      <c r="M66" s="30"/>
      <c r="N66" s="30"/>
      <c r="O66" s="30"/>
      <c r="P66" s="30"/>
      <c r="Q66" s="30"/>
    </row>
    <row r="67" spans="2:17" x14ac:dyDescent="0.2">
      <c r="B67" s="29"/>
      <c r="C67" s="29"/>
      <c r="D67" s="67"/>
      <c r="E67" s="30"/>
      <c r="F67" s="30"/>
      <c r="G67" s="30"/>
      <c r="H67" s="30"/>
      <c r="I67" s="30"/>
      <c r="J67" s="30"/>
      <c r="K67" s="30"/>
      <c r="L67" s="30"/>
      <c r="M67" s="30"/>
      <c r="N67" s="30"/>
      <c r="O67" s="30"/>
      <c r="P67" s="30"/>
      <c r="Q67" s="30"/>
    </row>
    <row r="68" spans="2:17" x14ac:dyDescent="0.2">
      <c r="B68" s="29"/>
      <c r="C68" s="29"/>
      <c r="D68" s="67"/>
      <c r="E68" s="30"/>
      <c r="F68" s="30"/>
      <c r="G68" s="30"/>
      <c r="H68" s="30"/>
      <c r="I68" s="30"/>
      <c r="J68" s="30"/>
      <c r="K68" s="30"/>
      <c r="L68" s="30"/>
      <c r="M68" s="30"/>
      <c r="N68" s="30"/>
      <c r="O68" s="30"/>
      <c r="P68" s="30"/>
      <c r="Q68" s="30"/>
    </row>
    <row r="69" spans="2:17" x14ac:dyDescent="0.2">
      <c r="B69" s="29"/>
      <c r="C69" s="29"/>
      <c r="D69" s="67"/>
      <c r="E69" s="30"/>
      <c r="F69" s="30"/>
      <c r="G69" s="30"/>
      <c r="H69" s="30"/>
      <c r="I69" s="30"/>
      <c r="J69" s="30"/>
      <c r="K69" s="30"/>
      <c r="L69" s="30"/>
      <c r="M69" s="30"/>
      <c r="N69" s="30"/>
      <c r="O69" s="30"/>
      <c r="P69" s="30"/>
      <c r="Q69" s="30"/>
    </row>
    <row r="70" spans="2:17" x14ac:dyDescent="0.2">
      <c r="B70" s="29"/>
      <c r="C70" s="29"/>
      <c r="D70" s="67"/>
      <c r="E70" s="30"/>
      <c r="F70" s="30"/>
      <c r="G70" s="30"/>
      <c r="H70" s="30"/>
      <c r="I70" s="30"/>
      <c r="J70" s="30"/>
      <c r="K70" s="30"/>
      <c r="L70" s="30"/>
      <c r="M70" s="30"/>
      <c r="N70" s="30"/>
      <c r="O70" s="30"/>
      <c r="P70" s="30"/>
      <c r="Q70" s="30"/>
    </row>
    <row r="71" spans="2:17" x14ac:dyDescent="0.2">
      <c r="B71" s="29"/>
      <c r="C71" s="29"/>
      <c r="D71" s="67"/>
      <c r="E71" s="30"/>
      <c r="F71" s="30"/>
      <c r="G71" s="30"/>
      <c r="H71" s="30"/>
      <c r="I71" s="30"/>
      <c r="J71" s="30"/>
      <c r="K71" s="30"/>
      <c r="L71" s="30"/>
      <c r="M71" s="30"/>
      <c r="N71" s="30"/>
      <c r="O71" s="30"/>
      <c r="P71" s="30"/>
      <c r="Q71" s="30"/>
    </row>
    <row r="72" spans="2:17" x14ac:dyDescent="0.2">
      <c r="B72" s="29"/>
      <c r="C72" s="29"/>
      <c r="D72" s="67"/>
      <c r="E72" s="30"/>
      <c r="F72" s="30"/>
      <c r="G72" s="30"/>
      <c r="H72" s="30"/>
      <c r="I72" s="30"/>
      <c r="J72" s="30"/>
      <c r="K72" s="30"/>
      <c r="L72" s="30"/>
      <c r="M72" s="30"/>
      <c r="N72" s="30"/>
      <c r="O72" s="30"/>
      <c r="P72" s="30"/>
      <c r="Q72" s="30"/>
    </row>
    <row r="73" spans="2:17" x14ac:dyDescent="0.2">
      <c r="B73" s="29"/>
      <c r="C73" s="29"/>
      <c r="D73" s="67"/>
      <c r="E73" s="30"/>
      <c r="F73" s="30"/>
      <c r="G73" s="30"/>
      <c r="H73" s="30"/>
      <c r="I73" s="30"/>
      <c r="J73" s="30"/>
      <c r="K73" s="30"/>
      <c r="L73" s="30"/>
      <c r="M73" s="30"/>
      <c r="N73" s="30"/>
      <c r="O73" s="30"/>
      <c r="P73" s="30"/>
      <c r="Q73" s="30"/>
    </row>
    <row r="74" spans="2:17" x14ac:dyDescent="0.2">
      <c r="B74" s="29"/>
      <c r="C74" s="29"/>
      <c r="D74" s="67"/>
      <c r="E74" s="30"/>
      <c r="F74" s="30"/>
      <c r="G74" s="30"/>
      <c r="H74" s="30"/>
      <c r="I74" s="30"/>
      <c r="J74" s="30"/>
      <c r="K74" s="30"/>
      <c r="L74" s="30"/>
      <c r="M74" s="30"/>
      <c r="N74" s="30"/>
      <c r="O74" s="30"/>
      <c r="P74" s="30"/>
      <c r="Q74" s="30"/>
    </row>
    <row r="75" spans="2:17" x14ac:dyDescent="0.2">
      <c r="B75" s="29"/>
      <c r="C75" s="29"/>
      <c r="D75" s="67"/>
      <c r="E75" s="30"/>
      <c r="F75" s="30"/>
      <c r="G75" s="30"/>
      <c r="H75" s="30"/>
      <c r="I75" s="30"/>
      <c r="J75" s="30"/>
      <c r="K75" s="30"/>
      <c r="L75" s="30"/>
      <c r="M75" s="30"/>
      <c r="N75" s="30"/>
      <c r="O75" s="30"/>
      <c r="P75" s="30"/>
      <c r="Q75" s="30"/>
    </row>
    <row r="76" spans="2:17" x14ac:dyDescent="0.2">
      <c r="B76" s="29"/>
      <c r="C76" s="29"/>
      <c r="D76" s="67"/>
      <c r="E76" s="30"/>
      <c r="F76" s="30"/>
      <c r="G76" s="30"/>
      <c r="H76" s="30"/>
      <c r="I76" s="30"/>
      <c r="J76" s="30"/>
      <c r="K76" s="30"/>
      <c r="L76" s="30"/>
      <c r="M76" s="30"/>
      <c r="N76" s="30"/>
      <c r="O76" s="30"/>
      <c r="P76" s="30"/>
      <c r="Q76" s="30"/>
    </row>
    <row r="77" spans="2:17" x14ac:dyDescent="0.2">
      <c r="B77" s="29"/>
      <c r="C77" s="29"/>
      <c r="D77" s="67"/>
      <c r="E77" s="30"/>
      <c r="F77" s="30"/>
      <c r="G77" s="30"/>
      <c r="H77" s="30"/>
      <c r="I77" s="30"/>
      <c r="J77" s="30"/>
      <c r="K77" s="30"/>
      <c r="L77" s="30"/>
      <c r="M77" s="30"/>
      <c r="N77" s="30"/>
      <c r="O77" s="30"/>
      <c r="P77" s="30"/>
      <c r="Q77" s="30"/>
    </row>
    <row r="78" spans="2:17" x14ac:dyDescent="0.2">
      <c r="B78" s="29"/>
      <c r="C78" s="29"/>
      <c r="D78" s="67"/>
      <c r="E78" s="30"/>
      <c r="F78" s="30"/>
      <c r="G78" s="30"/>
      <c r="H78" s="30"/>
      <c r="I78" s="30"/>
      <c r="J78" s="30"/>
      <c r="K78" s="30"/>
      <c r="L78" s="30"/>
      <c r="M78" s="30"/>
      <c r="N78" s="30"/>
      <c r="O78" s="30"/>
      <c r="P78" s="30"/>
      <c r="Q78" s="30"/>
    </row>
    <row r="79" spans="2:17" x14ac:dyDescent="0.2">
      <c r="B79" s="29"/>
      <c r="C79" s="29"/>
      <c r="D79" s="67"/>
      <c r="E79" s="30"/>
      <c r="F79" s="30"/>
      <c r="G79" s="30"/>
      <c r="H79" s="30"/>
      <c r="I79" s="30"/>
      <c r="J79" s="30"/>
      <c r="K79" s="30"/>
      <c r="L79" s="30"/>
      <c r="M79" s="30"/>
      <c r="N79" s="30"/>
      <c r="O79" s="30"/>
      <c r="P79" s="30"/>
      <c r="Q79" s="30"/>
    </row>
    <row r="80" spans="2:17" x14ac:dyDescent="0.2">
      <c r="B80" s="29"/>
      <c r="C80" s="29"/>
      <c r="D80" s="67"/>
      <c r="E80" s="30"/>
      <c r="F80" s="30"/>
      <c r="G80" s="30"/>
      <c r="H80" s="30"/>
      <c r="I80" s="30"/>
      <c r="J80" s="30"/>
      <c r="K80" s="30"/>
      <c r="L80" s="30"/>
      <c r="M80" s="30"/>
      <c r="N80" s="30"/>
      <c r="O80" s="30"/>
      <c r="P80" s="30"/>
      <c r="Q80" s="30"/>
    </row>
    <row r="81" spans="2:17" x14ac:dyDescent="0.2">
      <c r="B81" s="29"/>
      <c r="C81" s="29"/>
      <c r="D81" s="67"/>
      <c r="E81" s="30"/>
      <c r="F81" s="30"/>
      <c r="G81" s="30"/>
      <c r="H81" s="30"/>
      <c r="I81" s="30"/>
      <c r="J81" s="30"/>
      <c r="K81" s="30"/>
      <c r="L81" s="30"/>
      <c r="M81" s="30"/>
      <c r="N81" s="30"/>
      <c r="O81" s="30"/>
      <c r="P81" s="30"/>
      <c r="Q81" s="30"/>
    </row>
    <row r="82" spans="2:17" x14ac:dyDescent="0.2">
      <c r="B82" s="29"/>
      <c r="C82" s="29"/>
      <c r="D82" s="67"/>
      <c r="E82" s="30"/>
      <c r="F82" s="30"/>
      <c r="G82" s="30"/>
      <c r="H82" s="30"/>
      <c r="I82" s="30"/>
      <c r="J82" s="30"/>
      <c r="K82" s="30"/>
      <c r="L82" s="30"/>
      <c r="M82" s="30"/>
      <c r="N82" s="30"/>
      <c r="O82" s="30"/>
      <c r="P82" s="30"/>
      <c r="Q82" s="30"/>
    </row>
    <row r="83" spans="2:17" x14ac:dyDescent="0.2">
      <c r="B83" s="29"/>
      <c r="C83" s="29"/>
      <c r="D83" s="67"/>
      <c r="E83" s="30"/>
      <c r="F83" s="30"/>
      <c r="G83" s="30"/>
      <c r="H83" s="30"/>
      <c r="I83" s="30"/>
      <c r="J83" s="30"/>
      <c r="K83" s="30"/>
      <c r="L83" s="30"/>
      <c r="M83" s="30"/>
      <c r="N83" s="30"/>
      <c r="O83" s="30"/>
      <c r="P83" s="30"/>
      <c r="Q83" s="30"/>
    </row>
    <row r="84" spans="2:17" x14ac:dyDescent="0.2">
      <c r="B84" s="29"/>
      <c r="C84" s="29"/>
      <c r="D84" s="67"/>
      <c r="E84" s="30"/>
      <c r="F84" s="30"/>
      <c r="G84" s="30"/>
      <c r="H84" s="30"/>
      <c r="I84" s="30"/>
      <c r="J84" s="30"/>
      <c r="K84" s="30"/>
      <c r="L84" s="30"/>
      <c r="M84" s="30"/>
      <c r="N84" s="30"/>
      <c r="O84" s="30"/>
      <c r="P84" s="30"/>
      <c r="Q84" s="30"/>
    </row>
    <row r="85" spans="2:17" x14ac:dyDescent="0.2">
      <c r="B85" s="29"/>
      <c r="C85" s="29"/>
      <c r="D85" s="67"/>
      <c r="E85" s="30"/>
      <c r="F85" s="30"/>
      <c r="G85" s="30"/>
      <c r="H85" s="30"/>
      <c r="I85" s="30"/>
      <c r="J85" s="30"/>
      <c r="K85" s="30"/>
      <c r="L85" s="30"/>
      <c r="M85" s="30"/>
      <c r="N85" s="30"/>
      <c r="O85" s="30"/>
      <c r="P85" s="30"/>
      <c r="Q85" s="30"/>
    </row>
    <row r="86" spans="2:17" x14ac:dyDescent="0.2">
      <c r="B86" s="29"/>
      <c r="C86" s="29"/>
      <c r="D86" s="67"/>
      <c r="E86" s="30"/>
      <c r="F86" s="30"/>
      <c r="G86" s="30"/>
      <c r="H86" s="30"/>
      <c r="I86" s="30"/>
      <c r="J86" s="30"/>
      <c r="K86" s="30"/>
      <c r="L86" s="30"/>
      <c r="M86" s="30"/>
      <c r="N86" s="30"/>
      <c r="O86" s="30"/>
      <c r="P86" s="30"/>
      <c r="Q86" s="30"/>
    </row>
    <row r="87" spans="2:17" x14ac:dyDescent="0.2">
      <c r="B87" s="29"/>
      <c r="C87" s="29"/>
      <c r="D87" s="67"/>
      <c r="E87" s="30"/>
      <c r="F87" s="30"/>
      <c r="G87" s="30"/>
      <c r="H87" s="30"/>
      <c r="I87" s="30"/>
      <c r="J87" s="30"/>
      <c r="K87" s="30"/>
      <c r="L87" s="30"/>
      <c r="M87" s="30"/>
      <c r="N87" s="30"/>
      <c r="O87" s="30"/>
      <c r="P87" s="30"/>
      <c r="Q87" s="30"/>
    </row>
    <row r="88" spans="2:17" x14ac:dyDescent="0.2">
      <c r="B88" s="29"/>
      <c r="C88" s="29"/>
      <c r="D88" s="67"/>
      <c r="E88" s="30"/>
      <c r="F88" s="30"/>
      <c r="G88" s="30"/>
      <c r="H88" s="30"/>
      <c r="I88" s="30"/>
      <c r="J88" s="30"/>
      <c r="K88" s="30"/>
      <c r="L88" s="30"/>
      <c r="M88" s="30"/>
      <c r="N88" s="30"/>
      <c r="O88" s="30"/>
      <c r="P88" s="30"/>
      <c r="Q88" s="30"/>
    </row>
    <row r="89" spans="2:17" x14ac:dyDescent="0.2">
      <c r="B89" s="29"/>
      <c r="C89" s="29"/>
      <c r="D89" s="67"/>
      <c r="E89" s="30"/>
      <c r="F89" s="30"/>
      <c r="G89" s="30"/>
      <c r="H89" s="30"/>
      <c r="I89" s="30"/>
      <c r="J89" s="30"/>
      <c r="K89" s="30"/>
      <c r="L89" s="30"/>
      <c r="M89" s="30"/>
      <c r="N89" s="30"/>
      <c r="O89" s="30"/>
      <c r="P89" s="30"/>
      <c r="Q89" s="30"/>
    </row>
    <row r="90" spans="2:17" x14ac:dyDescent="0.2">
      <c r="B90" s="29"/>
      <c r="C90" s="29"/>
      <c r="D90" s="67"/>
      <c r="E90" s="30"/>
      <c r="F90" s="30"/>
      <c r="G90" s="30"/>
      <c r="H90" s="30"/>
      <c r="I90" s="30"/>
      <c r="J90" s="30"/>
      <c r="K90" s="30"/>
      <c r="L90" s="30"/>
      <c r="M90" s="30"/>
      <c r="N90" s="30"/>
      <c r="O90" s="30"/>
      <c r="P90" s="30"/>
      <c r="Q90" s="30"/>
    </row>
    <row r="91" spans="2:17" x14ac:dyDescent="0.2">
      <c r="B91" s="29"/>
      <c r="C91" s="29"/>
      <c r="D91" s="67"/>
      <c r="E91" s="30"/>
      <c r="F91" s="30"/>
      <c r="G91" s="30"/>
      <c r="H91" s="30"/>
      <c r="I91" s="30"/>
      <c r="J91" s="30"/>
      <c r="K91" s="30"/>
      <c r="L91" s="30"/>
      <c r="M91" s="30"/>
      <c r="N91" s="30"/>
      <c r="O91" s="30"/>
      <c r="P91" s="30"/>
      <c r="Q91" s="30"/>
    </row>
    <row r="92" spans="2:17" x14ac:dyDescent="0.2">
      <c r="B92" s="29"/>
      <c r="C92" s="29"/>
      <c r="D92" s="67"/>
      <c r="E92" s="30"/>
      <c r="F92" s="30"/>
      <c r="G92" s="30"/>
      <c r="H92" s="30"/>
      <c r="I92" s="30"/>
      <c r="J92" s="30"/>
      <c r="K92" s="30"/>
      <c r="L92" s="30"/>
      <c r="M92" s="30"/>
      <c r="N92" s="30"/>
      <c r="O92" s="30"/>
      <c r="P92" s="30"/>
      <c r="Q92" s="30"/>
    </row>
    <row r="93" spans="2:17" x14ac:dyDescent="0.2">
      <c r="B93" s="29"/>
      <c r="C93" s="29"/>
      <c r="D93" s="67"/>
      <c r="E93" s="30"/>
      <c r="F93" s="30"/>
      <c r="G93" s="30"/>
      <c r="H93" s="30"/>
      <c r="I93" s="30"/>
      <c r="J93" s="30"/>
      <c r="K93" s="30"/>
      <c r="L93" s="30"/>
      <c r="M93" s="30"/>
      <c r="N93" s="30"/>
      <c r="O93" s="30"/>
      <c r="P93" s="30"/>
      <c r="Q93" s="30"/>
    </row>
    <row r="94" spans="2:17" x14ac:dyDescent="0.2">
      <c r="B94" s="29"/>
      <c r="C94" s="29"/>
      <c r="D94" s="67"/>
      <c r="E94" s="30"/>
      <c r="F94" s="30"/>
      <c r="G94" s="30"/>
      <c r="H94" s="30"/>
      <c r="I94" s="30"/>
      <c r="J94" s="30"/>
      <c r="K94" s="30"/>
      <c r="L94" s="30"/>
      <c r="M94" s="30"/>
      <c r="N94" s="30"/>
      <c r="O94" s="30"/>
      <c r="P94" s="30"/>
      <c r="Q94" s="30"/>
    </row>
    <row r="95" spans="2:17" x14ac:dyDescent="0.2">
      <c r="B95" s="29"/>
      <c r="C95" s="29"/>
      <c r="D95" s="67"/>
      <c r="E95" s="30"/>
      <c r="F95" s="30"/>
      <c r="G95" s="30"/>
      <c r="H95" s="30"/>
      <c r="I95" s="30"/>
      <c r="J95" s="30"/>
      <c r="K95" s="30"/>
      <c r="L95" s="30"/>
      <c r="M95" s="30"/>
      <c r="N95" s="30"/>
      <c r="O95" s="30"/>
      <c r="P95" s="30"/>
      <c r="Q95" s="30"/>
    </row>
    <row r="96" spans="2:17" x14ac:dyDescent="0.2">
      <c r="B96" s="29"/>
      <c r="C96" s="29"/>
      <c r="D96" s="67"/>
      <c r="E96" s="30"/>
      <c r="F96" s="30"/>
      <c r="G96" s="30"/>
      <c r="H96" s="30"/>
      <c r="I96" s="30"/>
      <c r="J96" s="30"/>
      <c r="K96" s="30"/>
      <c r="L96" s="30"/>
      <c r="M96" s="30"/>
      <c r="N96" s="30"/>
      <c r="O96" s="30"/>
      <c r="P96" s="30"/>
      <c r="Q96" s="30"/>
    </row>
    <row r="97" spans="2:17" x14ac:dyDescent="0.2">
      <c r="B97" s="29"/>
      <c r="C97" s="29"/>
      <c r="D97" s="67"/>
      <c r="E97" s="30"/>
      <c r="F97" s="30"/>
      <c r="G97" s="30"/>
      <c r="H97" s="30"/>
      <c r="I97" s="30"/>
      <c r="J97" s="30"/>
      <c r="K97" s="30"/>
      <c r="L97" s="30"/>
      <c r="M97" s="30"/>
      <c r="N97" s="30"/>
      <c r="O97" s="30"/>
      <c r="P97" s="30"/>
      <c r="Q97" s="30"/>
    </row>
    <row r="98" spans="2:17" x14ac:dyDescent="0.2">
      <c r="B98" s="29"/>
      <c r="C98" s="29"/>
      <c r="D98" s="67"/>
      <c r="E98" s="30"/>
      <c r="F98" s="30"/>
      <c r="G98" s="30"/>
      <c r="H98" s="30"/>
      <c r="I98" s="30"/>
      <c r="J98" s="30"/>
      <c r="K98" s="30"/>
      <c r="L98" s="30"/>
      <c r="M98" s="30"/>
      <c r="N98" s="30"/>
      <c r="O98" s="30"/>
      <c r="P98" s="30"/>
      <c r="Q98" s="30"/>
    </row>
    <row r="99" spans="2:17" x14ac:dyDescent="0.2">
      <c r="B99" s="29"/>
      <c r="C99" s="29"/>
      <c r="D99" s="67"/>
      <c r="E99" s="30"/>
      <c r="F99" s="30"/>
      <c r="G99" s="30"/>
      <c r="H99" s="30"/>
      <c r="I99" s="30"/>
      <c r="J99" s="30"/>
      <c r="K99" s="30"/>
      <c r="L99" s="30"/>
      <c r="M99" s="30"/>
      <c r="N99" s="30"/>
      <c r="O99" s="30"/>
      <c r="P99" s="30"/>
      <c r="Q99" s="30"/>
    </row>
    <row r="100" spans="2:17" x14ac:dyDescent="0.2">
      <c r="B100" s="29"/>
      <c r="C100" s="29"/>
      <c r="D100" s="67"/>
      <c r="E100" s="30"/>
      <c r="F100" s="30"/>
      <c r="G100" s="30"/>
      <c r="H100" s="30"/>
      <c r="I100" s="30"/>
      <c r="J100" s="30"/>
      <c r="K100" s="30"/>
      <c r="L100" s="30"/>
      <c r="M100" s="30"/>
      <c r="N100" s="30"/>
      <c r="O100" s="30"/>
      <c r="P100" s="30"/>
      <c r="Q100" s="30"/>
    </row>
    <row r="101" spans="2:17" x14ac:dyDescent="0.2">
      <c r="B101" s="29"/>
      <c r="C101" s="29"/>
      <c r="D101" s="67"/>
      <c r="E101" s="30"/>
      <c r="F101" s="30"/>
      <c r="G101" s="30"/>
      <c r="H101" s="30"/>
      <c r="I101" s="30"/>
      <c r="J101" s="30"/>
      <c r="K101" s="30"/>
      <c r="L101" s="30"/>
      <c r="M101" s="30"/>
      <c r="N101" s="30"/>
      <c r="O101" s="30"/>
      <c r="P101" s="30"/>
      <c r="Q101" s="30"/>
    </row>
    <row r="102" spans="2:17" x14ac:dyDescent="0.2">
      <c r="B102" s="29"/>
      <c r="C102" s="29"/>
      <c r="D102" s="67"/>
      <c r="E102" s="30"/>
      <c r="F102" s="30"/>
      <c r="G102" s="30"/>
      <c r="H102" s="30"/>
      <c r="I102" s="30"/>
      <c r="J102" s="30"/>
      <c r="K102" s="30"/>
      <c r="L102" s="30"/>
      <c r="M102" s="30"/>
      <c r="N102" s="30"/>
      <c r="O102" s="30"/>
      <c r="P102" s="30"/>
      <c r="Q102" s="30"/>
    </row>
    <row r="103" spans="2:17" x14ac:dyDescent="0.2">
      <c r="B103" s="29"/>
      <c r="C103" s="29"/>
      <c r="D103" s="67"/>
      <c r="E103" s="30"/>
      <c r="F103" s="30"/>
      <c r="G103" s="30"/>
      <c r="H103" s="30"/>
      <c r="I103" s="30"/>
      <c r="J103" s="30"/>
      <c r="K103" s="30"/>
      <c r="L103" s="30"/>
      <c r="M103" s="30"/>
      <c r="N103" s="30"/>
      <c r="O103" s="30"/>
      <c r="P103" s="30"/>
      <c r="Q103" s="30"/>
    </row>
    <row r="104" spans="2:17" x14ac:dyDescent="0.2">
      <c r="B104" s="29"/>
      <c r="C104" s="29"/>
      <c r="D104" s="67"/>
      <c r="E104" s="30"/>
      <c r="F104" s="30"/>
      <c r="G104" s="30"/>
      <c r="H104" s="30"/>
      <c r="I104" s="30"/>
      <c r="J104" s="30"/>
      <c r="K104" s="30"/>
      <c r="L104" s="30"/>
      <c r="M104" s="30"/>
      <c r="N104" s="30"/>
      <c r="O104" s="30"/>
      <c r="P104" s="30"/>
      <c r="Q104" s="30"/>
    </row>
    <row r="105" spans="2:17" x14ac:dyDescent="0.2">
      <c r="B105" s="29"/>
      <c r="C105" s="29"/>
      <c r="D105" s="67"/>
      <c r="E105" s="30"/>
      <c r="F105" s="30"/>
      <c r="G105" s="30"/>
      <c r="H105" s="30"/>
      <c r="I105" s="30"/>
      <c r="J105" s="30"/>
      <c r="K105" s="30"/>
      <c r="L105" s="30"/>
      <c r="M105" s="30"/>
      <c r="N105" s="30"/>
      <c r="O105" s="30"/>
      <c r="P105" s="30"/>
      <c r="Q105" s="30"/>
    </row>
    <row r="106" spans="2:17" x14ac:dyDescent="0.2">
      <c r="B106" s="29"/>
      <c r="C106" s="29"/>
      <c r="D106" s="67"/>
      <c r="E106" s="30"/>
      <c r="F106" s="30"/>
      <c r="G106" s="30"/>
      <c r="H106" s="30"/>
      <c r="I106" s="30"/>
      <c r="J106" s="30"/>
      <c r="K106" s="30"/>
      <c r="L106" s="30"/>
      <c r="M106" s="30"/>
      <c r="N106" s="30"/>
      <c r="O106" s="30"/>
      <c r="P106" s="30"/>
      <c r="Q106" s="30"/>
    </row>
    <row r="107" spans="2:17" x14ac:dyDescent="0.2">
      <c r="B107" s="29"/>
      <c r="C107" s="29"/>
      <c r="D107" s="67"/>
      <c r="E107" s="30"/>
      <c r="F107" s="30"/>
      <c r="G107" s="30"/>
      <c r="H107" s="30"/>
      <c r="I107" s="30"/>
      <c r="J107" s="30"/>
      <c r="K107" s="30"/>
      <c r="L107" s="30"/>
      <c r="M107" s="30"/>
      <c r="N107" s="30"/>
      <c r="O107" s="30"/>
      <c r="P107" s="30"/>
      <c r="Q107" s="30"/>
    </row>
    <row r="108" spans="2:17" x14ac:dyDescent="0.2">
      <c r="B108" s="29"/>
      <c r="C108" s="29"/>
      <c r="D108" s="67"/>
      <c r="E108" s="30"/>
      <c r="F108" s="30"/>
      <c r="G108" s="30"/>
      <c r="H108" s="30"/>
      <c r="I108" s="30"/>
      <c r="J108" s="30"/>
      <c r="K108" s="30"/>
      <c r="L108" s="30"/>
      <c r="M108" s="30"/>
      <c r="N108" s="30"/>
      <c r="O108" s="30"/>
      <c r="P108" s="30"/>
      <c r="Q108" s="30"/>
    </row>
    <row r="109" spans="2:17" x14ac:dyDescent="0.2">
      <c r="B109" s="29"/>
      <c r="C109" s="29"/>
      <c r="D109" s="67"/>
      <c r="E109" s="30"/>
      <c r="F109" s="30"/>
      <c r="G109" s="30"/>
      <c r="H109" s="30"/>
      <c r="I109" s="30"/>
      <c r="J109" s="30"/>
      <c r="K109" s="30"/>
      <c r="L109" s="30"/>
      <c r="M109" s="30"/>
      <c r="N109" s="30"/>
      <c r="O109" s="30"/>
      <c r="P109" s="30"/>
      <c r="Q109" s="30"/>
    </row>
    <row r="110" spans="2:17" x14ac:dyDescent="0.2">
      <c r="B110" s="29"/>
      <c r="C110" s="29"/>
      <c r="D110" s="67"/>
      <c r="E110" s="30"/>
      <c r="F110" s="30"/>
      <c r="G110" s="30"/>
      <c r="H110" s="30"/>
      <c r="I110" s="30"/>
      <c r="J110" s="30"/>
      <c r="K110" s="30"/>
      <c r="L110" s="30"/>
      <c r="M110" s="30"/>
      <c r="N110" s="30"/>
      <c r="O110" s="30"/>
      <c r="P110" s="30"/>
      <c r="Q110" s="30"/>
    </row>
    <row r="111" spans="2:17" x14ac:dyDescent="0.2">
      <c r="B111" s="29"/>
      <c r="C111" s="29"/>
      <c r="D111" s="67"/>
      <c r="E111" s="30"/>
      <c r="F111" s="30"/>
      <c r="G111" s="30"/>
      <c r="H111" s="30"/>
      <c r="I111" s="30"/>
      <c r="J111" s="30"/>
      <c r="K111" s="30"/>
      <c r="L111" s="30"/>
      <c r="M111" s="30"/>
      <c r="N111" s="30"/>
      <c r="O111" s="30"/>
      <c r="P111" s="30"/>
      <c r="Q111" s="30"/>
    </row>
    <row r="112" spans="2:17" x14ac:dyDescent="0.2">
      <c r="B112" s="29"/>
      <c r="C112" s="29"/>
      <c r="D112" s="67"/>
      <c r="E112" s="30"/>
      <c r="F112" s="30"/>
      <c r="G112" s="30"/>
      <c r="H112" s="30"/>
      <c r="I112" s="30"/>
      <c r="J112" s="30"/>
      <c r="K112" s="30"/>
      <c r="L112" s="30"/>
      <c r="M112" s="30"/>
      <c r="N112" s="30"/>
      <c r="O112" s="30"/>
      <c r="P112" s="30"/>
      <c r="Q112" s="30"/>
    </row>
    <row r="113" spans="2:17" x14ac:dyDescent="0.2">
      <c r="B113" s="29"/>
      <c r="C113" s="29"/>
      <c r="D113" s="67"/>
      <c r="E113" s="30"/>
      <c r="F113" s="30"/>
      <c r="G113" s="30"/>
      <c r="H113" s="30"/>
      <c r="I113" s="30"/>
      <c r="J113" s="30"/>
      <c r="K113" s="30"/>
      <c r="L113" s="30"/>
      <c r="M113" s="30"/>
      <c r="N113" s="30"/>
      <c r="O113" s="30"/>
      <c r="P113" s="30"/>
      <c r="Q113" s="30"/>
    </row>
    <row r="114" spans="2:17" x14ac:dyDescent="0.2">
      <c r="B114" s="29"/>
      <c r="C114" s="29"/>
      <c r="D114" s="67"/>
      <c r="E114" s="30"/>
      <c r="F114" s="30"/>
      <c r="G114" s="30"/>
      <c r="H114" s="30"/>
      <c r="I114" s="30"/>
      <c r="J114" s="30"/>
      <c r="K114" s="30"/>
      <c r="L114" s="30"/>
      <c r="M114" s="30"/>
      <c r="N114" s="30"/>
      <c r="O114" s="30"/>
      <c r="P114" s="30"/>
      <c r="Q114" s="30"/>
    </row>
    <row r="115" spans="2:17" x14ac:dyDescent="0.2">
      <c r="B115" s="29"/>
      <c r="C115" s="29"/>
      <c r="D115" s="67"/>
      <c r="E115" s="30"/>
      <c r="F115" s="30"/>
      <c r="G115" s="30"/>
      <c r="H115" s="30"/>
      <c r="I115" s="30"/>
      <c r="J115" s="30"/>
      <c r="K115" s="30"/>
      <c r="L115" s="30"/>
      <c r="M115" s="30"/>
      <c r="N115" s="30"/>
      <c r="O115" s="30"/>
      <c r="P115" s="30"/>
      <c r="Q115" s="30"/>
    </row>
    <row r="116" spans="2:17" x14ac:dyDescent="0.2">
      <c r="B116" s="29"/>
      <c r="C116" s="29"/>
      <c r="D116" s="67"/>
      <c r="E116" s="30"/>
      <c r="F116" s="30"/>
      <c r="G116" s="30"/>
      <c r="H116" s="30"/>
      <c r="I116" s="30"/>
      <c r="J116" s="30"/>
      <c r="K116" s="30"/>
      <c r="L116" s="30"/>
      <c r="M116" s="30"/>
      <c r="N116" s="30"/>
      <c r="O116" s="30"/>
      <c r="P116" s="30"/>
      <c r="Q116" s="30"/>
    </row>
    <row r="117" spans="2:17" x14ac:dyDescent="0.2">
      <c r="B117" s="29"/>
      <c r="C117" s="29"/>
      <c r="D117" s="67"/>
      <c r="E117" s="30"/>
      <c r="F117" s="30"/>
      <c r="G117" s="30"/>
      <c r="H117" s="30"/>
      <c r="I117" s="30"/>
      <c r="J117" s="30"/>
      <c r="K117" s="30"/>
      <c r="L117" s="30"/>
      <c r="M117" s="30"/>
      <c r="N117" s="30"/>
      <c r="O117" s="30"/>
      <c r="P117" s="30"/>
      <c r="Q117" s="30"/>
    </row>
    <row r="118" spans="2:17" x14ac:dyDescent="0.2">
      <c r="B118" s="29"/>
      <c r="C118" s="29"/>
      <c r="D118" s="67"/>
      <c r="E118" s="30"/>
      <c r="F118" s="30"/>
      <c r="G118" s="30"/>
      <c r="H118" s="30"/>
      <c r="I118" s="30"/>
      <c r="J118" s="30"/>
      <c r="K118" s="30"/>
      <c r="L118" s="30"/>
      <c r="M118" s="30"/>
      <c r="N118" s="30"/>
      <c r="O118" s="30"/>
      <c r="P118" s="30"/>
      <c r="Q118" s="30"/>
    </row>
    <row r="119" spans="2:17" x14ac:dyDescent="0.2">
      <c r="B119" s="29"/>
      <c r="C119" s="29"/>
      <c r="D119" s="67"/>
      <c r="E119" s="30"/>
      <c r="F119" s="30"/>
      <c r="G119" s="30"/>
      <c r="H119" s="30"/>
      <c r="I119" s="30"/>
      <c r="J119" s="30"/>
      <c r="K119" s="30"/>
      <c r="L119" s="30"/>
      <c r="M119" s="30"/>
      <c r="N119" s="30"/>
      <c r="O119" s="30"/>
      <c r="P119" s="30"/>
      <c r="Q119" s="30"/>
    </row>
    <row r="120" spans="2:17" x14ac:dyDescent="0.2">
      <c r="B120" s="29"/>
      <c r="C120" s="29"/>
      <c r="D120" s="67"/>
      <c r="E120" s="30"/>
      <c r="F120" s="30"/>
      <c r="G120" s="30"/>
      <c r="H120" s="30"/>
      <c r="I120" s="30"/>
      <c r="J120" s="30"/>
      <c r="K120" s="30"/>
      <c r="L120" s="30"/>
      <c r="M120" s="30"/>
      <c r="N120" s="30"/>
      <c r="O120" s="30"/>
      <c r="P120" s="30"/>
      <c r="Q120" s="30"/>
    </row>
    <row r="121" spans="2:17" x14ac:dyDescent="0.2">
      <c r="B121" s="29"/>
      <c r="C121" s="29"/>
      <c r="D121" s="67"/>
      <c r="E121" s="30"/>
      <c r="F121" s="30"/>
      <c r="G121" s="30"/>
      <c r="H121" s="30"/>
      <c r="I121" s="30"/>
      <c r="J121" s="30"/>
      <c r="K121" s="30"/>
      <c r="L121" s="30"/>
      <c r="M121" s="30"/>
      <c r="N121" s="30"/>
      <c r="O121" s="30"/>
      <c r="P121" s="30"/>
      <c r="Q121" s="30"/>
    </row>
    <row r="122" spans="2:17" x14ac:dyDescent="0.2">
      <c r="B122" s="29"/>
      <c r="C122" s="29"/>
      <c r="D122" s="67"/>
      <c r="E122" s="30"/>
      <c r="F122" s="30"/>
      <c r="G122" s="30"/>
      <c r="H122" s="30"/>
      <c r="I122" s="30"/>
      <c r="J122" s="30"/>
      <c r="K122" s="30"/>
      <c r="L122" s="30"/>
      <c r="M122" s="30"/>
      <c r="N122" s="30"/>
      <c r="O122" s="30"/>
      <c r="P122" s="30"/>
      <c r="Q122" s="30"/>
    </row>
    <row r="123" spans="2:17" x14ac:dyDescent="0.2">
      <c r="B123" s="29"/>
      <c r="C123" s="29"/>
      <c r="D123" s="67"/>
      <c r="E123" s="30"/>
      <c r="F123" s="30"/>
      <c r="G123" s="30"/>
      <c r="H123" s="30"/>
      <c r="I123" s="30"/>
      <c r="J123" s="30"/>
      <c r="K123" s="30"/>
      <c r="L123" s="30"/>
      <c r="M123" s="30"/>
      <c r="N123" s="30"/>
      <c r="O123" s="30"/>
      <c r="P123" s="30"/>
      <c r="Q123" s="30"/>
    </row>
    <row r="124" spans="2:17" x14ac:dyDescent="0.2">
      <c r="B124" s="29"/>
      <c r="C124" s="29"/>
      <c r="D124" s="67"/>
      <c r="E124" s="30"/>
      <c r="F124" s="30"/>
      <c r="G124" s="30"/>
      <c r="H124" s="30"/>
      <c r="I124" s="30"/>
      <c r="J124" s="30"/>
      <c r="K124" s="30"/>
      <c r="L124" s="30"/>
      <c r="M124" s="30"/>
      <c r="N124" s="30"/>
      <c r="O124" s="30"/>
      <c r="P124" s="30"/>
      <c r="Q124" s="30"/>
    </row>
    <row r="125" spans="2:17" x14ac:dyDescent="0.2">
      <c r="B125" s="29"/>
      <c r="C125" s="29"/>
      <c r="D125" s="67"/>
      <c r="E125" s="30"/>
      <c r="F125" s="30"/>
      <c r="G125" s="30"/>
      <c r="H125" s="30"/>
      <c r="I125" s="30"/>
      <c r="J125" s="30"/>
      <c r="K125" s="30"/>
      <c r="L125" s="30"/>
      <c r="M125" s="30"/>
      <c r="N125" s="30"/>
      <c r="O125" s="30"/>
      <c r="P125" s="30"/>
      <c r="Q125" s="30"/>
    </row>
    <row r="126" spans="2:17" x14ac:dyDescent="0.2">
      <c r="B126" s="29"/>
      <c r="C126" s="29"/>
      <c r="D126" s="67"/>
      <c r="E126" s="30"/>
      <c r="F126" s="30"/>
      <c r="G126" s="30"/>
      <c r="H126" s="30"/>
      <c r="I126" s="30"/>
      <c r="J126" s="30"/>
      <c r="K126" s="30"/>
      <c r="L126" s="30"/>
      <c r="M126" s="30"/>
      <c r="N126" s="30"/>
      <c r="O126" s="30"/>
      <c r="P126" s="30"/>
      <c r="Q126" s="30"/>
    </row>
    <row r="127" spans="2:17" x14ac:dyDescent="0.2">
      <c r="B127" s="29"/>
      <c r="C127" s="29"/>
      <c r="D127" s="67"/>
      <c r="E127" s="30"/>
      <c r="F127" s="30"/>
      <c r="G127" s="30"/>
      <c r="H127" s="30"/>
      <c r="I127" s="30"/>
      <c r="J127" s="30"/>
      <c r="K127" s="30"/>
      <c r="L127" s="30"/>
      <c r="M127" s="30"/>
      <c r="N127" s="30"/>
      <c r="O127" s="30"/>
      <c r="P127" s="30"/>
      <c r="Q127" s="30"/>
    </row>
    <row r="128" spans="2: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row r="184" spans="2:17" x14ac:dyDescent="0.2">
      <c r="B184" s="29"/>
      <c r="C184" s="29"/>
      <c r="D184" s="67"/>
      <c r="E184" s="30"/>
      <c r="F184" s="30"/>
      <c r="G184" s="30"/>
      <c r="H184" s="30"/>
      <c r="I184" s="30"/>
      <c r="J184" s="30"/>
      <c r="K184" s="30"/>
      <c r="L184" s="30"/>
      <c r="M184" s="30"/>
      <c r="N184" s="30"/>
      <c r="O184" s="30"/>
      <c r="P184" s="30"/>
      <c r="Q184" s="30"/>
    </row>
    <row r="185" spans="2:17" x14ac:dyDescent="0.2">
      <c r="B185" s="29"/>
      <c r="C185" s="29"/>
      <c r="D185" s="67"/>
      <c r="E185" s="30"/>
      <c r="F185" s="30"/>
      <c r="G185" s="30"/>
      <c r="H185" s="30"/>
      <c r="I185" s="30"/>
      <c r="J185" s="30"/>
      <c r="K185" s="30"/>
      <c r="L185" s="30"/>
      <c r="M185" s="30"/>
      <c r="N185" s="30"/>
      <c r="O185" s="30"/>
      <c r="P185" s="30"/>
      <c r="Q185" s="30"/>
    </row>
    <row r="186" spans="2:17" x14ac:dyDescent="0.2">
      <c r="B186" s="29"/>
      <c r="C186" s="29"/>
      <c r="D186" s="67"/>
      <c r="E186" s="30"/>
      <c r="F186" s="30"/>
      <c r="G186" s="30"/>
      <c r="H186" s="30"/>
      <c r="I186" s="30"/>
      <c r="J186" s="30"/>
      <c r="K186" s="30"/>
      <c r="L186" s="30"/>
      <c r="M186" s="30"/>
      <c r="N186" s="30"/>
      <c r="O186" s="30"/>
      <c r="P186" s="30"/>
      <c r="Q186" s="30"/>
    </row>
    <row r="187" spans="2:17" x14ac:dyDescent="0.2">
      <c r="B187" s="29"/>
      <c r="C187" s="29"/>
      <c r="D187" s="67"/>
      <c r="E187" s="30"/>
      <c r="F187" s="30"/>
      <c r="G187" s="30"/>
      <c r="H187" s="30"/>
      <c r="I187" s="30"/>
      <c r="J187" s="30"/>
      <c r="K187" s="30"/>
      <c r="L187" s="30"/>
      <c r="M187" s="30"/>
      <c r="N187" s="30"/>
      <c r="O187" s="30"/>
      <c r="P187" s="30"/>
      <c r="Q187" s="30"/>
    </row>
    <row r="188" spans="2:17" x14ac:dyDescent="0.2">
      <c r="B188" s="29"/>
      <c r="C188" s="29"/>
      <c r="D188" s="67"/>
      <c r="E188" s="30"/>
      <c r="F188" s="30"/>
      <c r="G188" s="30"/>
      <c r="H188" s="30"/>
      <c r="I188" s="30"/>
      <c r="J188" s="30"/>
      <c r="K188" s="30"/>
      <c r="L188" s="30"/>
      <c r="M188" s="30"/>
      <c r="N188" s="30"/>
      <c r="O188" s="30"/>
      <c r="P188" s="30"/>
      <c r="Q188" s="30"/>
    </row>
    <row r="189" spans="2:17" x14ac:dyDescent="0.2">
      <c r="B189" s="29"/>
      <c r="C189" s="29"/>
      <c r="D189" s="67"/>
      <c r="E189" s="30"/>
      <c r="F189" s="30"/>
      <c r="G189" s="30"/>
      <c r="H189" s="30"/>
      <c r="I189" s="30"/>
      <c r="J189" s="30"/>
      <c r="K189" s="30"/>
      <c r="L189" s="30"/>
      <c r="M189" s="30"/>
      <c r="N189" s="30"/>
      <c r="O189" s="30"/>
      <c r="P189" s="30"/>
      <c r="Q189" s="30"/>
    </row>
    <row r="190" spans="2:17" x14ac:dyDescent="0.2">
      <c r="B190" s="29"/>
      <c r="C190" s="29"/>
      <c r="D190" s="67"/>
      <c r="E190" s="30"/>
      <c r="F190" s="30"/>
      <c r="G190" s="30"/>
      <c r="H190" s="30"/>
      <c r="I190" s="30"/>
      <c r="J190" s="30"/>
      <c r="K190" s="30"/>
      <c r="L190" s="30"/>
      <c r="M190" s="30"/>
      <c r="N190" s="30"/>
      <c r="O190" s="30"/>
      <c r="P190" s="30"/>
      <c r="Q190" s="30"/>
    </row>
    <row r="191" spans="2:17" x14ac:dyDescent="0.2">
      <c r="B191" s="29"/>
      <c r="C191" s="29"/>
      <c r="D191" s="67"/>
      <c r="E191" s="30"/>
      <c r="F191" s="30"/>
      <c r="G191" s="30"/>
      <c r="H191" s="30"/>
      <c r="I191" s="30"/>
      <c r="J191" s="30"/>
      <c r="K191" s="30"/>
      <c r="L191" s="30"/>
      <c r="M191" s="30"/>
      <c r="N191" s="30"/>
      <c r="O191" s="30"/>
      <c r="P191" s="30"/>
      <c r="Q191" s="30"/>
    </row>
    <row r="192" spans="2:17" x14ac:dyDescent="0.2">
      <c r="B192" s="29"/>
      <c r="C192" s="29"/>
      <c r="D192" s="67"/>
      <c r="E192" s="30"/>
      <c r="F192" s="30"/>
      <c r="G192" s="30"/>
      <c r="H192" s="30"/>
      <c r="I192" s="30"/>
      <c r="J192" s="30"/>
      <c r="K192" s="30"/>
      <c r="L192" s="30"/>
      <c r="M192" s="30"/>
      <c r="N192" s="30"/>
      <c r="O192" s="30"/>
      <c r="P192" s="30"/>
      <c r="Q192" s="30"/>
    </row>
    <row r="193" spans="2:17" x14ac:dyDescent="0.2">
      <c r="B193" s="29"/>
      <c r="C193" s="29"/>
      <c r="D193" s="67"/>
      <c r="E193" s="30"/>
      <c r="F193" s="30"/>
      <c r="G193" s="30"/>
      <c r="H193" s="30"/>
      <c r="I193" s="30"/>
      <c r="J193" s="30"/>
      <c r="K193" s="30"/>
      <c r="L193" s="30"/>
      <c r="M193" s="30"/>
      <c r="N193" s="30"/>
      <c r="O193" s="30"/>
      <c r="P193" s="30"/>
      <c r="Q193" s="30"/>
    </row>
    <row r="194" spans="2:17" x14ac:dyDescent="0.2">
      <c r="B194" s="29"/>
      <c r="C194" s="29"/>
      <c r="D194" s="67"/>
      <c r="E194" s="30"/>
      <c r="F194" s="30"/>
      <c r="G194" s="30"/>
      <c r="H194" s="30"/>
      <c r="I194" s="30"/>
      <c r="J194" s="30"/>
      <c r="K194" s="30"/>
      <c r="L194" s="30"/>
      <c r="M194" s="30"/>
      <c r="N194" s="30"/>
      <c r="O194" s="30"/>
      <c r="P194" s="30"/>
      <c r="Q194" s="30"/>
    </row>
    <row r="195" spans="2:17" x14ac:dyDescent="0.2">
      <c r="B195" s="29"/>
      <c r="C195" s="29"/>
      <c r="D195" s="67"/>
      <c r="E195" s="30"/>
      <c r="F195" s="30"/>
      <c r="G195" s="30"/>
      <c r="H195" s="30"/>
      <c r="I195" s="30"/>
      <c r="J195" s="30"/>
      <c r="K195" s="30"/>
      <c r="L195" s="30"/>
      <c r="M195" s="30"/>
      <c r="N195" s="30"/>
      <c r="O195" s="30"/>
      <c r="P195" s="30"/>
      <c r="Q195" s="30"/>
    </row>
    <row r="196" spans="2:17" x14ac:dyDescent="0.2">
      <c r="B196" s="29"/>
      <c r="C196" s="29"/>
      <c r="D196" s="67"/>
      <c r="E196" s="30"/>
      <c r="F196" s="30"/>
      <c r="G196" s="30"/>
      <c r="H196" s="30"/>
      <c r="I196" s="30"/>
      <c r="J196" s="30"/>
      <c r="K196" s="30"/>
      <c r="L196" s="30"/>
      <c r="M196" s="30"/>
      <c r="N196" s="30"/>
      <c r="O196" s="30"/>
      <c r="P196" s="30"/>
      <c r="Q196" s="30"/>
    </row>
    <row r="197" spans="2:17" x14ac:dyDescent="0.2">
      <c r="B197" s="29"/>
      <c r="C197" s="29"/>
      <c r="D197" s="67"/>
      <c r="E197" s="30"/>
      <c r="F197" s="30"/>
      <c r="G197" s="30"/>
      <c r="H197" s="30"/>
      <c r="I197" s="30"/>
      <c r="J197" s="30"/>
      <c r="K197" s="30"/>
      <c r="L197" s="30"/>
      <c r="M197" s="30"/>
      <c r="N197" s="30"/>
      <c r="O197" s="30"/>
      <c r="P197" s="30"/>
      <c r="Q197" s="30"/>
    </row>
    <row r="198" spans="2:17" x14ac:dyDescent="0.2">
      <c r="B198" s="29"/>
      <c r="C198" s="29"/>
      <c r="D198" s="67"/>
      <c r="E198" s="30"/>
      <c r="F198" s="30"/>
      <c r="G198" s="30"/>
      <c r="H198" s="30"/>
      <c r="I198" s="30"/>
      <c r="J198" s="30"/>
      <c r="K198" s="30"/>
      <c r="L198" s="30"/>
      <c r="M198" s="30"/>
      <c r="N198" s="30"/>
      <c r="O198" s="30"/>
      <c r="P198" s="30"/>
      <c r="Q198" s="30"/>
    </row>
    <row r="199" spans="2:17" x14ac:dyDescent="0.2">
      <c r="B199" s="29"/>
      <c r="C199" s="29"/>
      <c r="D199" s="67"/>
      <c r="E199" s="30"/>
      <c r="F199" s="30"/>
      <c r="G199" s="30"/>
      <c r="H199" s="30"/>
      <c r="I199" s="30"/>
      <c r="J199" s="30"/>
      <c r="K199" s="30"/>
      <c r="L199" s="30"/>
      <c r="M199" s="30"/>
      <c r="N199" s="30"/>
      <c r="O199" s="30"/>
      <c r="P199" s="30"/>
      <c r="Q199" s="30"/>
    </row>
    <row r="200" spans="2:17" x14ac:dyDescent="0.2">
      <c r="B200" s="29"/>
      <c r="C200" s="29"/>
      <c r="D200" s="67"/>
      <c r="E200" s="30"/>
      <c r="F200" s="30"/>
      <c r="G200" s="30"/>
      <c r="H200" s="30"/>
      <c r="I200" s="30"/>
      <c r="J200" s="30"/>
      <c r="K200" s="30"/>
      <c r="L200" s="30"/>
      <c r="M200" s="30"/>
      <c r="N200" s="30"/>
      <c r="O200" s="30"/>
      <c r="P200" s="30"/>
      <c r="Q200" s="30"/>
    </row>
    <row r="201" spans="2:17" x14ac:dyDescent="0.2">
      <c r="B201" s="29"/>
      <c r="C201" s="29"/>
      <c r="D201" s="67"/>
      <c r="E201" s="30"/>
      <c r="F201" s="30"/>
      <c r="G201" s="30"/>
      <c r="H201" s="30"/>
      <c r="I201" s="30"/>
      <c r="J201" s="30"/>
      <c r="K201" s="30"/>
      <c r="L201" s="30"/>
      <c r="M201" s="30"/>
      <c r="N201" s="30"/>
      <c r="O201" s="30"/>
      <c r="P201" s="30"/>
      <c r="Q201" s="30"/>
    </row>
    <row r="202" spans="2:17" x14ac:dyDescent="0.2">
      <c r="B202" s="29"/>
      <c r="C202" s="29"/>
      <c r="D202" s="67"/>
      <c r="E202" s="30"/>
      <c r="F202" s="30"/>
      <c r="G202" s="30"/>
      <c r="H202" s="30"/>
      <c r="I202" s="30"/>
      <c r="J202" s="30"/>
      <c r="K202" s="30"/>
      <c r="L202" s="30"/>
      <c r="M202" s="30"/>
      <c r="N202" s="30"/>
      <c r="O202" s="30"/>
      <c r="P202" s="30"/>
      <c r="Q202" s="30"/>
    </row>
    <row r="203" spans="2:17" x14ac:dyDescent="0.2">
      <c r="B203" s="29"/>
      <c r="C203" s="29"/>
      <c r="D203" s="67"/>
      <c r="E203" s="30"/>
      <c r="F203" s="30"/>
      <c r="G203" s="30"/>
      <c r="H203" s="30"/>
      <c r="I203" s="30"/>
      <c r="J203" s="30"/>
      <c r="K203" s="30"/>
      <c r="L203" s="30"/>
      <c r="M203" s="30"/>
      <c r="N203" s="30"/>
      <c r="O203" s="30"/>
      <c r="P203" s="30"/>
      <c r="Q203" s="30"/>
    </row>
    <row r="204" spans="2:17" x14ac:dyDescent="0.2">
      <c r="B204" s="29"/>
      <c r="C204" s="29"/>
      <c r="D204" s="67"/>
      <c r="E204" s="30"/>
      <c r="F204" s="30"/>
      <c r="G204" s="30"/>
      <c r="H204" s="30"/>
      <c r="I204" s="30"/>
      <c r="J204" s="30"/>
      <c r="K204" s="30"/>
      <c r="L204" s="30"/>
      <c r="M204" s="30"/>
      <c r="N204" s="30"/>
      <c r="O204" s="30"/>
      <c r="P204" s="30"/>
      <c r="Q204" s="30"/>
    </row>
    <row r="205" spans="2:17" x14ac:dyDescent="0.2">
      <c r="B205" s="29"/>
      <c r="C205" s="29"/>
      <c r="D205" s="67"/>
      <c r="E205" s="30"/>
      <c r="F205" s="30"/>
      <c r="G205" s="30"/>
      <c r="H205" s="30"/>
      <c r="I205" s="30"/>
      <c r="J205" s="30"/>
      <c r="K205" s="30"/>
      <c r="L205" s="30"/>
      <c r="M205" s="30"/>
      <c r="N205" s="30"/>
      <c r="O205" s="30"/>
      <c r="P205" s="30"/>
      <c r="Q205" s="30"/>
    </row>
    <row r="206" spans="2:17" x14ac:dyDescent="0.2">
      <c r="B206" s="29"/>
      <c r="C206" s="29"/>
      <c r="D206" s="67"/>
      <c r="E206" s="30"/>
      <c r="F206" s="30"/>
      <c r="G206" s="30"/>
      <c r="H206" s="30"/>
      <c r="I206" s="30"/>
      <c r="J206" s="30"/>
      <c r="K206" s="30"/>
      <c r="L206" s="30"/>
      <c r="M206" s="30"/>
      <c r="N206" s="30"/>
      <c r="O206" s="30"/>
      <c r="P206" s="30"/>
      <c r="Q206" s="30"/>
    </row>
    <row r="207" spans="2:17" x14ac:dyDescent="0.2">
      <c r="B207" s="29"/>
      <c r="C207" s="29"/>
      <c r="D207" s="67"/>
      <c r="E207" s="30"/>
      <c r="F207" s="30"/>
      <c r="G207" s="30"/>
      <c r="H207" s="30"/>
      <c r="I207" s="30"/>
      <c r="J207" s="30"/>
      <c r="K207" s="30"/>
      <c r="L207" s="30"/>
      <c r="M207" s="30"/>
      <c r="N207" s="30"/>
      <c r="O207" s="30"/>
      <c r="P207" s="30"/>
      <c r="Q207" s="30"/>
    </row>
    <row r="208" spans="2:17" x14ac:dyDescent="0.2">
      <c r="B208" s="29"/>
      <c r="C208" s="29"/>
      <c r="D208" s="67"/>
      <c r="E208" s="30"/>
      <c r="F208" s="30"/>
      <c r="G208" s="30"/>
      <c r="H208" s="30"/>
      <c r="I208" s="30"/>
      <c r="J208" s="30"/>
      <c r="K208" s="30"/>
      <c r="L208" s="30"/>
      <c r="M208" s="30"/>
      <c r="N208" s="30"/>
      <c r="O208" s="30"/>
      <c r="P208" s="30"/>
      <c r="Q208" s="30"/>
    </row>
    <row r="209" spans="2:17" x14ac:dyDescent="0.2">
      <c r="B209" s="29"/>
      <c r="C209" s="29"/>
      <c r="D209" s="67"/>
      <c r="E209" s="30"/>
      <c r="F209" s="30"/>
      <c r="G209" s="30"/>
      <c r="H209" s="30"/>
      <c r="I209" s="30"/>
      <c r="J209" s="30"/>
      <c r="K209" s="30"/>
      <c r="L209" s="30"/>
      <c r="M209" s="30"/>
      <c r="N209" s="30"/>
      <c r="O209" s="30"/>
      <c r="P209" s="30"/>
      <c r="Q209" s="30"/>
    </row>
    <row r="210" spans="2:17" x14ac:dyDescent="0.2">
      <c r="B210" s="29"/>
      <c r="C210" s="29"/>
      <c r="D210" s="67"/>
      <c r="E210" s="30"/>
      <c r="F210" s="30"/>
      <c r="G210" s="30"/>
      <c r="H210" s="30"/>
      <c r="I210" s="30"/>
      <c r="J210" s="30"/>
      <c r="K210" s="30"/>
      <c r="L210" s="30"/>
      <c r="M210" s="30"/>
      <c r="N210" s="30"/>
      <c r="O210" s="30"/>
      <c r="P210" s="30"/>
      <c r="Q210" s="30"/>
    </row>
    <row r="211" spans="2:17" x14ac:dyDescent="0.2">
      <c r="B211" s="29"/>
      <c r="C211" s="29"/>
      <c r="D211" s="67"/>
      <c r="E211" s="30"/>
      <c r="F211" s="30"/>
      <c r="G211" s="30"/>
      <c r="H211" s="30"/>
      <c r="I211" s="30"/>
      <c r="J211" s="30"/>
      <c r="K211" s="30"/>
      <c r="L211" s="30"/>
      <c r="M211" s="30"/>
      <c r="N211" s="30"/>
      <c r="O211" s="30"/>
      <c r="P211" s="30"/>
      <c r="Q211" s="30"/>
    </row>
    <row r="212" spans="2:17" x14ac:dyDescent="0.2">
      <c r="B212" s="29"/>
      <c r="C212" s="29"/>
      <c r="D212" s="67"/>
      <c r="E212" s="30"/>
      <c r="F212" s="30"/>
      <c r="G212" s="30"/>
      <c r="H212" s="30"/>
      <c r="I212" s="30"/>
      <c r="J212" s="30"/>
      <c r="K212" s="30"/>
      <c r="L212" s="30"/>
      <c r="M212" s="30"/>
      <c r="N212" s="30"/>
      <c r="O212" s="30"/>
      <c r="P212" s="30"/>
      <c r="Q212" s="30"/>
    </row>
    <row r="213" spans="2:17" x14ac:dyDescent="0.2">
      <c r="B213" s="29"/>
      <c r="C213" s="29"/>
      <c r="D213" s="67"/>
      <c r="E213" s="30"/>
      <c r="F213" s="30"/>
      <c r="G213" s="30"/>
      <c r="H213" s="30"/>
      <c r="I213" s="30"/>
      <c r="J213" s="30"/>
      <c r="K213" s="30"/>
      <c r="L213" s="30"/>
      <c r="M213" s="30"/>
      <c r="N213" s="30"/>
      <c r="O213" s="30"/>
      <c r="P213" s="30"/>
      <c r="Q213" s="30"/>
    </row>
    <row r="214" spans="2:17" x14ac:dyDescent="0.2">
      <c r="B214" s="29"/>
      <c r="C214" s="29"/>
      <c r="D214" s="67"/>
      <c r="E214" s="30"/>
      <c r="F214" s="30"/>
      <c r="G214" s="30"/>
      <c r="H214" s="30"/>
      <c r="I214" s="30"/>
      <c r="J214" s="30"/>
      <c r="K214" s="30"/>
      <c r="L214" s="30"/>
      <c r="M214" s="30"/>
      <c r="N214" s="30"/>
      <c r="O214" s="30"/>
      <c r="P214" s="30"/>
      <c r="Q214" s="30"/>
    </row>
    <row r="215" spans="2:17" x14ac:dyDescent="0.2">
      <c r="B215" s="29"/>
      <c r="C215" s="29"/>
      <c r="D215" s="67"/>
      <c r="E215" s="30"/>
      <c r="F215" s="30"/>
      <c r="G215" s="30"/>
      <c r="H215" s="30"/>
      <c r="I215" s="30"/>
      <c r="J215" s="30"/>
      <c r="K215" s="30"/>
      <c r="L215" s="30"/>
      <c r="M215" s="30"/>
      <c r="N215" s="30"/>
      <c r="O215" s="30"/>
      <c r="P215" s="30"/>
      <c r="Q215" s="30"/>
    </row>
    <row r="216" spans="2:17" x14ac:dyDescent="0.2">
      <c r="B216" s="29"/>
      <c r="C216" s="29"/>
      <c r="D216" s="67"/>
      <c r="E216" s="30"/>
      <c r="F216" s="30"/>
      <c r="G216" s="30"/>
      <c r="H216" s="30"/>
      <c r="I216" s="30"/>
      <c r="J216" s="30"/>
      <c r="K216" s="30"/>
      <c r="L216" s="30"/>
      <c r="M216" s="30"/>
      <c r="N216" s="30"/>
      <c r="O216" s="30"/>
      <c r="P216" s="30"/>
      <c r="Q216" s="30"/>
    </row>
    <row r="217" spans="2:17" x14ac:dyDescent="0.2">
      <c r="B217" s="29"/>
      <c r="C217" s="29"/>
      <c r="D217" s="67"/>
      <c r="E217" s="30"/>
      <c r="F217" s="30"/>
      <c r="G217" s="30"/>
      <c r="H217" s="30"/>
      <c r="I217" s="30"/>
      <c r="J217" s="30"/>
      <c r="K217" s="30"/>
      <c r="L217" s="30"/>
      <c r="M217" s="30"/>
      <c r="N217" s="30"/>
      <c r="O217" s="30"/>
      <c r="P217" s="30"/>
      <c r="Q217" s="30"/>
    </row>
    <row r="218" spans="2:17" x14ac:dyDescent="0.2">
      <c r="B218" s="29"/>
      <c r="C218" s="29"/>
      <c r="D218" s="67"/>
      <c r="E218" s="30"/>
      <c r="F218" s="30"/>
      <c r="G218" s="30"/>
      <c r="H218" s="30"/>
      <c r="I218" s="30"/>
      <c r="J218" s="30"/>
      <c r="K218" s="30"/>
      <c r="L218" s="30"/>
      <c r="M218" s="30"/>
      <c r="N218" s="30"/>
      <c r="O218" s="30"/>
      <c r="P218" s="30"/>
      <c r="Q218" s="30"/>
    </row>
    <row r="219" spans="2:17" x14ac:dyDescent="0.2">
      <c r="B219" s="29"/>
      <c r="C219" s="29"/>
      <c r="D219" s="67"/>
      <c r="E219" s="30"/>
      <c r="F219" s="30"/>
      <c r="G219" s="30"/>
      <c r="H219" s="30"/>
      <c r="I219" s="30"/>
      <c r="J219" s="30"/>
      <c r="K219" s="30"/>
      <c r="L219" s="30"/>
      <c r="M219" s="30"/>
      <c r="N219" s="30"/>
      <c r="O219" s="30"/>
      <c r="P219" s="30"/>
      <c r="Q219" s="30"/>
    </row>
    <row r="220" spans="2:17" x14ac:dyDescent="0.2">
      <c r="B220" s="29"/>
      <c r="C220" s="29"/>
      <c r="D220" s="67"/>
      <c r="E220" s="30"/>
      <c r="F220" s="30"/>
      <c r="G220" s="30"/>
      <c r="H220" s="30"/>
      <c r="I220" s="30"/>
      <c r="J220" s="30"/>
      <c r="K220" s="30"/>
      <c r="L220" s="30"/>
      <c r="M220" s="30"/>
      <c r="N220" s="30"/>
      <c r="O220" s="30"/>
      <c r="P220" s="30"/>
      <c r="Q220" s="30"/>
    </row>
    <row r="221" spans="2:17" x14ac:dyDescent="0.2">
      <c r="B221" s="29"/>
      <c r="C221" s="29"/>
      <c r="D221" s="67"/>
      <c r="E221" s="30"/>
      <c r="F221" s="30"/>
      <c r="G221" s="30"/>
      <c r="H221" s="30"/>
      <c r="I221" s="30"/>
      <c r="J221" s="30"/>
      <c r="K221" s="30"/>
      <c r="L221" s="30"/>
      <c r="M221" s="30"/>
      <c r="N221" s="30"/>
      <c r="O221" s="30"/>
      <c r="P221" s="30"/>
      <c r="Q221" s="30"/>
    </row>
    <row r="222" spans="2:17" x14ac:dyDescent="0.2">
      <c r="B222" s="29"/>
      <c r="C222" s="29"/>
      <c r="D222" s="67"/>
      <c r="E222" s="30"/>
      <c r="F222" s="30"/>
      <c r="G222" s="30"/>
      <c r="H222" s="30"/>
      <c r="I222" s="30"/>
      <c r="J222" s="30"/>
      <c r="K222" s="30"/>
      <c r="L222" s="30"/>
      <c r="M222" s="30"/>
      <c r="N222" s="30"/>
      <c r="O222" s="30"/>
      <c r="P222" s="30"/>
      <c r="Q222" s="30"/>
    </row>
    <row r="223" spans="2:17" x14ac:dyDescent="0.2">
      <c r="B223" s="29"/>
      <c r="C223" s="29"/>
      <c r="D223" s="67"/>
      <c r="E223" s="30"/>
      <c r="F223" s="30"/>
      <c r="G223" s="30"/>
      <c r="H223" s="30"/>
      <c r="I223" s="30"/>
      <c r="J223" s="30"/>
      <c r="K223" s="30"/>
      <c r="L223" s="30"/>
      <c r="M223" s="30"/>
      <c r="N223" s="30"/>
      <c r="O223" s="30"/>
      <c r="P223" s="30"/>
      <c r="Q223" s="30"/>
    </row>
    <row r="224" spans="2:17" x14ac:dyDescent="0.2">
      <c r="B224" s="29"/>
      <c r="C224" s="29"/>
      <c r="D224" s="67"/>
      <c r="E224" s="30"/>
      <c r="F224" s="30"/>
      <c r="G224" s="30"/>
      <c r="H224" s="30"/>
      <c r="I224" s="30"/>
      <c r="J224" s="30"/>
      <c r="K224" s="30"/>
      <c r="L224" s="30"/>
      <c r="M224" s="30"/>
      <c r="N224" s="30"/>
      <c r="O224" s="30"/>
      <c r="P224" s="30"/>
      <c r="Q224" s="30"/>
    </row>
    <row r="225" spans="2:17" x14ac:dyDescent="0.2">
      <c r="B225" s="29"/>
      <c r="C225" s="29"/>
      <c r="D225" s="67"/>
      <c r="E225" s="30"/>
      <c r="F225" s="30"/>
      <c r="G225" s="30"/>
      <c r="H225" s="30"/>
      <c r="I225" s="30"/>
      <c r="J225" s="30"/>
      <c r="K225" s="30"/>
      <c r="L225" s="30"/>
      <c r="M225" s="30"/>
      <c r="N225" s="30"/>
      <c r="O225" s="30"/>
      <c r="P225" s="30"/>
      <c r="Q225" s="30"/>
    </row>
    <row r="226" spans="2:17" x14ac:dyDescent="0.2">
      <c r="B226" s="29"/>
      <c r="C226" s="29"/>
      <c r="D226" s="67"/>
      <c r="E226" s="30"/>
      <c r="F226" s="30"/>
      <c r="G226" s="30"/>
      <c r="H226" s="30"/>
      <c r="I226" s="30"/>
      <c r="J226" s="30"/>
      <c r="K226" s="30"/>
      <c r="L226" s="30"/>
      <c r="M226" s="30"/>
      <c r="N226" s="30"/>
      <c r="O226" s="30"/>
      <c r="P226" s="30"/>
      <c r="Q226" s="30"/>
    </row>
    <row r="227" spans="2:17" x14ac:dyDescent="0.2">
      <c r="B227" s="29"/>
      <c r="C227" s="29"/>
      <c r="D227" s="67"/>
      <c r="E227" s="30"/>
      <c r="F227" s="30"/>
      <c r="G227" s="30"/>
      <c r="H227" s="30"/>
      <c r="I227" s="30"/>
      <c r="J227" s="30"/>
      <c r="K227" s="30"/>
      <c r="L227" s="30"/>
      <c r="M227" s="30"/>
      <c r="N227" s="30"/>
      <c r="O227" s="30"/>
      <c r="P227" s="30"/>
      <c r="Q227" s="30"/>
    </row>
    <row r="228" spans="2:17" x14ac:dyDescent="0.2">
      <c r="B228" s="29"/>
      <c r="C228" s="29"/>
      <c r="D228" s="67"/>
      <c r="E228" s="30"/>
      <c r="F228" s="30"/>
      <c r="G228" s="30"/>
      <c r="H228" s="30"/>
      <c r="I228" s="30"/>
      <c r="J228" s="30"/>
      <c r="K228" s="30"/>
      <c r="L228" s="30"/>
      <c r="M228" s="30"/>
      <c r="N228" s="30"/>
      <c r="O228" s="30"/>
      <c r="P228" s="30"/>
      <c r="Q228" s="30"/>
    </row>
    <row r="229" spans="2:17" x14ac:dyDescent="0.2">
      <c r="B229" s="29"/>
      <c r="C229" s="29"/>
      <c r="D229" s="67"/>
      <c r="E229" s="30"/>
      <c r="F229" s="30"/>
      <c r="G229" s="30"/>
      <c r="H229" s="30"/>
      <c r="I229" s="30"/>
      <c r="J229" s="30"/>
      <c r="K229" s="30"/>
      <c r="L229" s="30"/>
      <c r="M229" s="30"/>
      <c r="N229" s="30"/>
      <c r="O229" s="30"/>
      <c r="P229" s="30"/>
      <c r="Q229" s="30"/>
    </row>
    <row r="230" spans="2:17" x14ac:dyDescent="0.2">
      <c r="B230" s="29"/>
      <c r="C230" s="29"/>
      <c r="D230" s="67"/>
      <c r="E230" s="30"/>
      <c r="F230" s="30"/>
      <c r="G230" s="30"/>
      <c r="H230" s="30"/>
      <c r="I230" s="30"/>
      <c r="J230" s="30"/>
      <c r="K230" s="30"/>
      <c r="L230" s="30"/>
      <c r="M230" s="30"/>
      <c r="N230" s="30"/>
      <c r="O230" s="30"/>
      <c r="P230" s="30"/>
      <c r="Q230" s="30"/>
    </row>
    <row r="231" spans="2:17" x14ac:dyDescent="0.2">
      <c r="B231" s="29"/>
      <c r="C231" s="29"/>
      <c r="D231" s="67"/>
      <c r="E231" s="30"/>
      <c r="F231" s="30"/>
      <c r="G231" s="30"/>
      <c r="H231" s="30"/>
      <c r="I231" s="30"/>
      <c r="J231" s="30"/>
      <c r="K231" s="30"/>
      <c r="L231" s="30"/>
      <c r="M231" s="30"/>
      <c r="N231" s="30"/>
      <c r="O231" s="30"/>
      <c r="P231" s="30"/>
      <c r="Q231" s="30"/>
    </row>
    <row r="232" spans="2:17" x14ac:dyDescent="0.2">
      <c r="B232" s="29"/>
      <c r="C232" s="29"/>
      <c r="D232" s="67"/>
      <c r="E232" s="30"/>
      <c r="F232" s="30"/>
      <c r="G232" s="30"/>
      <c r="H232" s="30"/>
      <c r="I232" s="30"/>
      <c r="J232" s="30"/>
      <c r="K232" s="30"/>
      <c r="L232" s="30"/>
      <c r="M232" s="30"/>
      <c r="N232" s="30"/>
      <c r="O232" s="30"/>
      <c r="P232" s="30"/>
      <c r="Q232" s="30"/>
    </row>
    <row r="233" spans="2:17" x14ac:dyDescent="0.2">
      <c r="B233" s="29"/>
      <c r="C233" s="29"/>
      <c r="D233" s="67"/>
      <c r="E233" s="30"/>
      <c r="F233" s="30"/>
      <c r="G233" s="30"/>
      <c r="H233" s="30"/>
      <c r="I233" s="30"/>
      <c r="J233" s="30"/>
      <c r="K233" s="30"/>
      <c r="L233" s="30"/>
      <c r="M233" s="30"/>
      <c r="N233" s="30"/>
      <c r="O233" s="30"/>
      <c r="P233" s="30"/>
      <c r="Q233" s="30"/>
    </row>
    <row r="234" spans="2:17" x14ac:dyDescent="0.2">
      <c r="B234" s="29"/>
      <c r="C234" s="29"/>
      <c r="D234" s="67"/>
      <c r="E234" s="30"/>
      <c r="F234" s="30"/>
      <c r="G234" s="30"/>
      <c r="H234" s="30"/>
      <c r="I234" s="30"/>
      <c r="J234" s="30"/>
      <c r="K234" s="30"/>
      <c r="L234" s="30"/>
      <c r="M234" s="30"/>
      <c r="N234" s="30"/>
      <c r="O234" s="30"/>
      <c r="P234" s="30"/>
      <c r="Q234" s="30"/>
    </row>
    <row r="235" spans="2:17" x14ac:dyDescent="0.2">
      <c r="B235" s="29"/>
      <c r="C235" s="29"/>
      <c r="D235" s="67"/>
      <c r="E235" s="30"/>
      <c r="F235" s="30"/>
      <c r="G235" s="30"/>
      <c r="H235" s="30"/>
      <c r="I235" s="30"/>
      <c r="J235" s="30"/>
      <c r="K235" s="30"/>
      <c r="L235" s="30"/>
      <c r="M235" s="30"/>
      <c r="N235" s="30"/>
      <c r="O235" s="30"/>
      <c r="P235" s="30"/>
      <c r="Q235" s="30"/>
    </row>
    <row r="236" spans="2:17" x14ac:dyDescent="0.2">
      <c r="B236" s="29"/>
      <c r="C236" s="29"/>
      <c r="D236" s="67"/>
      <c r="E236" s="30"/>
      <c r="F236" s="30"/>
      <c r="G236" s="30"/>
      <c r="H236" s="30"/>
      <c r="I236" s="30"/>
      <c r="J236" s="30"/>
      <c r="K236" s="30"/>
      <c r="L236" s="30"/>
      <c r="M236" s="30"/>
      <c r="N236" s="30"/>
      <c r="O236" s="30"/>
      <c r="P236" s="30"/>
      <c r="Q236" s="30"/>
    </row>
    <row r="237" spans="2:17" x14ac:dyDescent="0.2">
      <c r="B237" s="29"/>
      <c r="C237" s="29"/>
      <c r="D237" s="67"/>
      <c r="E237" s="30"/>
      <c r="F237" s="30"/>
      <c r="G237" s="30"/>
      <c r="H237" s="30"/>
      <c r="I237" s="30"/>
      <c r="J237" s="30"/>
      <c r="K237" s="30"/>
      <c r="L237" s="30"/>
      <c r="M237" s="30"/>
      <c r="N237" s="30"/>
      <c r="O237" s="30"/>
      <c r="P237" s="30"/>
      <c r="Q237" s="30"/>
    </row>
    <row r="238" spans="2:17" x14ac:dyDescent="0.2">
      <c r="B238" s="29"/>
      <c r="C238" s="29"/>
      <c r="D238" s="67"/>
      <c r="E238" s="30"/>
      <c r="F238" s="30"/>
      <c r="G238" s="30"/>
      <c r="H238" s="30"/>
      <c r="I238" s="30"/>
      <c r="J238" s="30"/>
      <c r="K238" s="30"/>
      <c r="L238" s="30"/>
      <c r="M238" s="30"/>
      <c r="N238" s="30"/>
      <c r="O238" s="30"/>
      <c r="P238" s="30"/>
      <c r="Q238" s="30"/>
    </row>
    <row r="239" spans="2:17" x14ac:dyDescent="0.2">
      <c r="B239" s="29"/>
      <c r="C239" s="29"/>
      <c r="D239" s="67"/>
      <c r="E239" s="30"/>
      <c r="F239" s="30"/>
      <c r="G239" s="30"/>
      <c r="H239" s="30"/>
      <c r="I239" s="30"/>
      <c r="J239" s="30"/>
      <c r="K239" s="30"/>
      <c r="L239" s="30"/>
      <c r="M239" s="30"/>
      <c r="N239" s="30"/>
      <c r="O239" s="30"/>
      <c r="P239" s="30"/>
      <c r="Q239" s="30"/>
    </row>
    <row r="240" spans="2:17" x14ac:dyDescent="0.2">
      <c r="B240" s="29"/>
      <c r="C240" s="29"/>
      <c r="D240" s="67"/>
      <c r="E240" s="30"/>
      <c r="F240" s="30"/>
      <c r="G240" s="30"/>
      <c r="H240" s="30"/>
      <c r="I240" s="30"/>
      <c r="J240" s="30"/>
      <c r="K240" s="30"/>
      <c r="L240" s="30"/>
      <c r="M240" s="30"/>
      <c r="N240" s="30"/>
      <c r="O240" s="30"/>
      <c r="P240" s="30"/>
      <c r="Q240" s="30"/>
    </row>
    <row r="241" spans="2:17" x14ac:dyDescent="0.2">
      <c r="B241" s="29"/>
      <c r="C241" s="29"/>
      <c r="D241" s="67"/>
      <c r="E241" s="30"/>
      <c r="F241" s="30"/>
      <c r="G241" s="30"/>
      <c r="H241" s="30"/>
      <c r="I241" s="30"/>
      <c r="J241" s="30"/>
      <c r="K241" s="30"/>
      <c r="L241" s="30"/>
      <c r="M241" s="30"/>
      <c r="N241" s="30"/>
      <c r="O241" s="30"/>
      <c r="P241" s="30"/>
      <c r="Q241" s="30"/>
    </row>
    <row r="242" spans="2:17" x14ac:dyDescent="0.2">
      <c r="B242" s="29"/>
      <c r="C242" s="29"/>
      <c r="D242" s="67"/>
      <c r="E242" s="30"/>
      <c r="F242" s="30"/>
      <c r="G242" s="30"/>
      <c r="H242" s="30"/>
      <c r="I242" s="30"/>
      <c r="J242" s="30"/>
      <c r="K242" s="30"/>
      <c r="L242" s="30"/>
      <c r="M242" s="30"/>
      <c r="N242" s="30"/>
      <c r="O242" s="30"/>
      <c r="P242" s="30"/>
      <c r="Q242" s="30"/>
    </row>
    <row r="243" spans="2:17" x14ac:dyDescent="0.2">
      <c r="B243" s="29"/>
      <c r="C243" s="29"/>
      <c r="D243" s="67"/>
      <c r="E243" s="30"/>
      <c r="F243" s="30"/>
      <c r="G243" s="30"/>
      <c r="H243" s="30"/>
      <c r="I243" s="30"/>
      <c r="J243" s="30"/>
      <c r="K243" s="30"/>
      <c r="L243" s="30"/>
      <c r="M243" s="30"/>
      <c r="N243" s="30"/>
      <c r="O243" s="30"/>
      <c r="P243" s="30"/>
      <c r="Q243" s="30"/>
    </row>
    <row r="244" spans="2:17" x14ac:dyDescent="0.2">
      <c r="B244" s="29"/>
      <c r="C244" s="29"/>
      <c r="D244" s="67"/>
      <c r="E244" s="30"/>
      <c r="F244" s="30"/>
      <c r="G244" s="30"/>
      <c r="H244" s="30"/>
      <c r="I244" s="30"/>
      <c r="J244" s="30"/>
      <c r="K244" s="30"/>
      <c r="L244" s="30"/>
      <c r="M244" s="30"/>
      <c r="N244" s="30"/>
      <c r="O244" s="30"/>
      <c r="P244" s="30"/>
      <c r="Q244" s="30"/>
    </row>
    <row r="245" spans="2:17" x14ac:dyDescent="0.2">
      <c r="B245" s="29"/>
      <c r="C245" s="29"/>
      <c r="D245" s="67"/>
      <c r="E245" s="30"/>
      <c r="F245" s="30"/>
      <c r="G245" s="30"/>
      <c r="H245" s="30"/>
      <c r="I245" s="30"/>
      <c r="J245" s="30"/>
      <c r="K245" s="30"/>
      <c r="L245" s="30"/>
      <c r="M245" s="30"/>
      <c r="N245" s="30"/>
      <c r="O245" s="30"/>
      <c r="P245" s="30"/>
      <c r="Q245" s="30"/>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9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Лист4">
    <tabColor indexed="52"/>
    <outlinePr applyStyles="1" summaryBelow="0"/>
    <pageSetUpPr fitToPage="1"/>
  </sheetPr>
  <dimension ref="A2:S243"/>
  <sheetViews>
    <sheetView topLeftCell="A10" workbookViewId="0">
      <selection activeCell="E22" sqref="E22:G22"/>
    </sheetView>
  </sheetViews>
  <sheetFormatPr defaultColWidth="9.140625" defaultRowHeight="12.75" outlineLevelRow="2" x14ac:dyDescent="0.2"/>
  <cols>
    <col min="1" max="1" width="66" style="26" bestFit="1" customWidth="1"/>
    <col min="2" max="2" width="19" style="27" customWidth="1"/>
    <col min="3" max="3" width="19.42578125" style="27" customWidth="1"/>
    <col min="4" max="4" width="9.85546875" style="76" customWidth="1"/>
    <col min="5" max="5" width="18.42578125" style="27" customWidth="1"/>
    <col min="6" max="6" width="17.7109375" style="27" customWidth="1"/>
    <col min="7" max="7" width="9.140625" style="76" customWidth="1"/>
    <col min="8" max="8" width="16" style="27" bestFit="1" customWidth="1"/>
    <col min="9" max="9" width="9.140625" style="26" customWidth="1"/>
    <col min="10" max="16384" width="9.140625" style="26"/>
  </cols>
  <sheetData>
    <row r="2" spans="1:19" ht="18.75" x14ac:dyDescent="0.3">
      <c r="A2" s="5" t="str">
        <f>DEBT_CURR_STRUCT</f>
        <v>Currency structure of debt at the end of the previous year and at the reporting date</v>
      </c>
      <c r="B2" s="3"/>
      <c r="C2" s="3"/>
      <c r="D2" s="3"/>
      <c r="E2" s="3"/>
      <c r="F2" s="3"/>
      <c r="G2" s="3"/>
      <c r="H2" s="3"/>
      <c r="I2" s="30"/>
      <c r="J2" s="30"/>
      <c r="K2" s="30"/>
      <c r="L2" s="30"/>
      <c r="M2" s="30"/>
      <c r="N2" s="30"/>
      <c r="O2" s="30"/>
      <c r="P2" s="30"/>
      <c r="Q2" s="30"/>
      <c r="R2" s="30"/>
      <c r="S2" s="30"/>
    </row>
    <row r="3" spans="1:19" x14ac:dyDescent="0.2">
      <c r="A3" s="28"/>
    </row>
    <row r="4" spans="1:19" x14ac:dyDescent="0.2">
      <c r="B4" s="29"/>
      <c r="C4" s="29"/>
      <c r="D4" s="67"/>
      <c r="E4" s="29"/>
      <c r="F4" s="29"/>
      <c r="G4" s="67"/>
      <c r="H4" s="29"/>
      <c r="I4" s="30"/>
      <c r="J4" s="30"/>
      <c r="K4" s="30"/>
      <c r="L4" s="30"/>
      <c r="M4" s="30"/>
      <c r="N4" s="30"/>
      <c r="O4" s="30"/>
      <c r="P4" s="30"/>
      <c r="Q4" s="30"/>
    </row>
    <row r="5" spans="1:19" s="31" customFormat="1" x14ac:dyDescent="0.2">
      <c r="B5" s="32"/>
      <c r="C5" s="32"/>
      <c r="D5" s="71"/>
      <c r="E5" s="32"/>
      <c r="F5" s="32"/>
      <c r="G5" s="71"/>
      <c r="H5" s="31" t="str">
        <f>VALVAL</f>
        <v>bn units</v>
      </c>
    </row>
    <row r="6" spans="1:19" s="57" customFormat="1" x14ac:dyDescent="0.2">
      <c r="A6" s="82"/>
      <c r="B6" s="271">
        <v>45657</v>
      </c>
      <c r="C6" s="272"/>
      <c r="D6" s="273"/>
      <c r="E6" s="271">
        <v>45808</v>
      </c>
      <c r="F6" s="272"/>
      <c r="G6" s="273"/>
      <c r="H6" s="83"/>
    </row>
    <row r="7" spans="1:19" s="84" customFormat="1" x14ac:dyDescent="0.2">
      <c r="A7" s="16"/>
      <c r="B7" s="72" t="str">
        <f>USD</f>
        <v>USD</v>
      </c>
      <c r="C7" s="72" t="str">
        <f>UAH</f>
        <v>UAH</v>
      </c>
      <c r="D7" s="73" t="s">
        <v>0</v>
      </c>
      <c r="E7" s="72" t="str">
        <f>USD</f>
        <v>USD</v>
      </c>
      <c r="F7" s="72" t="str">
        <f>UAH</f>
        <v>UAH</v>
      </c>
      <c r="G7" s="73" t="s">
        <v>0</v>
      </c>
      <c r="H7" s="72" t="str">
        <f>CHANGE_OF_STRUCTURE</f>
        <v>Change of structure</v>
      </c>
    </row>
    <row r="8" spans="1:19" s="19" customFormat="1" ht="15.75" x14ac:dyDescent="0.2">
      <c r="A8" s="148" t="str">
        <f>DEBT_TOTAL</f>
        <v>The total amount of state and state-guaranteed debt</v>
      </c>
      <c r="B8" s="88">
        <f>SUM(B9:B18)</f>
        <v>166.05975130834</v>
      </c>
      <c r="C8" s="88">
        <f t="shared" ref="C8:H8" si="0">SUM(C9:C18)</f>
        <v>6980.9858852455891</v>
      </c>
      <c r="D8" s="89">
        <f t="shared" si="0"/>
        <v>1.0000000000000002</v>
      </c>
      <c r="E8" s="88">
        <f t="shared" si="0"/>
        <v>180.96504082337</v>
      </c>
      <c r="F8" s="88">
        <f t="shared" si="0"/>
        <v>7515.2066978449202</v>
      </c>
      <c r="G8" s="89">
        <f t="shared" si="0"/>
        <v>1</v>
      </c>
      <c r="H8" s="92">
        <f t="shared" si="0"/>
        <v>0</v>
      </c>
    </row>
    <row r="9" spans="1:19" s="42" customFormat="1" outlineLevel="1" x14ac:dyDescent="0.2">
      <c r="A9" s="164" t="s">
        <v>198</v>
      </c>
      <c r="B9" s="170">
        <v>4.6918914579299997</v>
      </c>
      <c r="C9" s="170">
        <v>197.242425</v>
      </c>
      <c r="D9" s="231">
        <v>2.8254000000000001E-2</v>
      </c>
      <c r="E9" s="170">
        <v>4.8806879612799996</v>
      </c>
      <c r="F9" s="170">
        <v>202.68764999999999</v>
      </c>
      <c r="G9" s="231">
        <v>2.6970000000000001E-2</v>
      </c>
      <c r="H9" s="170">
        <v>-1.284E-3</v>
      </c>
    </row>
    <row r="10" spans="1:19" outlineLevel="1" x14ac:dyDescent="0.2">
      <c r="A10" s="242" t="s">
        <v>199</v>
      </c>
      <c r="B10" s="180">
        <v>54.822423933229999</v>
      </c>
      <c r="C10" s="180">
        <v>2304.6798797312599</v>
      </c>
      <c r="D10" s="199">
        <v>0.33013700000000001</v>
      </c>
      <c r="E10" s="180">
        <v>68.996765022420007</v>
      </c>
      <c r="F10" s="180">
        <v>2865.33215623665</v>
      </c>
      <c r="G10" s="199">
        <v>0.38127100000000003</v>
      </c>
      <c r="H10" s="180">
        <v>5.1135E-2</v>
      </c>
      <c r="I10" s="30"/>
      <c r="J10" s="30"/>
      <c r="K10" s="30"/>
      <c r="L10" s="30"/>
      <c r="M10" s="30"/>
      <c r="N10" s="30"/>
      <c r="O10" s="30"/>
      <c r="P10" s="30"/>
      <c r="Q10" s="30"/>
    </row>
    <row r="11" spans="1:19" outlineLevel="1" x14ac:dyDescent="0.2">
      <c r="A11" s="242" t="s">
        <v>200</v>
      </c>
      <c r="B11" s="180">
        <v>0.19087337725</v>
      </c>
      <c r="C11" s="180">
        <v>8.0241259062499992</v>
      </c>
      <c r="D11" s="199">
        <v>1.1490000000000001E-3</v>
      </c>
      <c r="E11" s="180">
        <v>0.21565607128</v>
      </c>
      <c r="F11" s="180">
        <v>8.9558731558200009</v>
      </c>
      <c r="G11" s="199">
        <v>1.1919999999999999E-3</v>
      </c>
      <c r="H11" s="180">
        <v>4.1999999999999998E-5</v>
      </c>
      <c r="I11" s="30"/>
      <c r="J11" s="30"/>
      <c r="K11" s="30"/>
      <c r="L11" s="30"/>
      <c r="M11" s="30"/>
      <c r="N11" s="30"/>
      <c r="O11" s="30"/>
      <c r="P11" s="30"/>
      <c r="Q11" s="30"/>
    </row>
    <row r="12" spans="1:19" outlineLevel="1" x14ac:dyDescent="0.2">
      <c r="A12" s="242" t="s">
        <v>201</v>
      </c>
      <c r="B12" s="180">
        <v>0.84658439538999997</v>
      </c>
      <c r="C12" s="180">
        <v>35.589561397920001</v>
      </c>
      <c r="D12" s="199">
        <v>5.0980000000000001E-3</v>
      </c>
      <c r="E12" s="180">
        <v>0.91923030677999995</v>
      </c>
      <c r="F12" s="180">
        <v>38.174255795119997</v>
      </c>
      <c r="G12" s="199">
        <v>5.0800000000000003E-3</v>
      </c>
      <c r="H12" s="180">
        <v>-1.8E-5</v>
      </c>
      <c r="I12" s="30"/>
      <c r="J12" s="30"/>
      <c r="K12" s="30"/>
      <c r="L12" s="30"/>
      <c r="M12" s="30"/>
      <c r="N12" s="30"/>
      <c r="O12" s="30"/>
      <c r="P12" s="30"/>
      <c r="Q12" s="30"/>
    </row>
    <row r="13" spans="1:19" outlineLevel="1" x14ac:dyDescent="0.2">
      <c r="A13" s="242" t="s">
        <v>188</v>
      </c>
      <c r="B13" s="180">
        <v>42.067872020700001</v>
      </c>
      <c r="C13" s="180">
        <v>1768.4912718688199</v>
      </c>
      <c r="D13" s="199">
        <v>0.25333</v>
      </c>
      <c r="E13" s="180">
        <v>42.97702163868</v>
      </c>
      <c r="F13" s="180">
        <v>1784.77124313078</v>
      </c>
      <c r="G13" s="199">
        <v>0.237488</v>
      </c>
      <c r="H13" s="180">
        <v>-1.5841999999999998E-2</v>
      </c>
      <c r="I13" s="30"/>
      <c r="J13" s="30"/>
      <c r="K13" s="30"/>
      <c r="L13" s="30"/>
      <c r="M13" s="30"/>
      <c r="N13" s="30"/>
      <c r="O13" s="30"/>
      <c r="P13" s="30"/>
      <c r="Q13" s="30"/>
    </row>
    <row r="14" spans="1:19" outlineLevel="1" x14ac:dyDescent="0.2">
      <c r="A14" s="242" t="s">
        <v>187</v>
      </c>
      <c r="B14" s="180">
        <v>44.524093051119998</v>
      </c>
      <c r="C14" s="180">
        <v>1871.74834777603</v>
      </c>
      <c r="D14" s="199">
        <v>0.268121</v>
      </c>
      <c r="E14" s="180">
        <v>44.011930403779999</v>
      </c>
      <c r="F14" s="180">
        <v>1827.7494517733601</v>
      </c>
      <c r="G14" s="199">
        <v>0.24320700000000001</v>
      </c>
      <c r="H14" s="180">
        <v>-2.4913999999999999E-2</v>
      </c>
      <c r="I14" s="30"/>
      <c r="J14" s="30"/>
      <c r="K14" s="30"/>
      <c r="L14" s="30"/>
      <c r="M14" s="30"/>
      <c r="N14" s="30"/>
      <c r="O14" s="30"/>
      <c r="P14" s="30"/>
      <c r="Q14" s="30"/>
    </row>
    <row r="15" spans="1:19" outlineLevel="1" x14ac:dyDescent="0.2">
      <c r="A15" s="242" t="s">
        <v>202</v>
      </c>
      <c r="B15" s="180">
        <v>18.916013072719998</v>
      </c>
      <c r="C15" s="180">
        <v>795.21027356530999</v>
      </c>
      <c r="D15" s="199">
        <v>0.113911</v>
      </c>
      <c r="E15" s="180">
        <v>18.963749419149998</v>
      </c>
      <c r="F15" s="180">
        <v>787.53606775318997</v>
      </c>
      <c r="G15" s="199">
        <v>0.104792</v>
      </c>
      <c r="H15" s="180">
        <v>-9.1190000000000004E-3</v>
      </c>
      <c r="I15" s="30"/>
      <c r="J15" s="30"/>
      <c r="K15" s="30"/>
      <c r="L15" s="30"/>
      <c r="M15" s="30"/>
      <c r="N15" s="30"/>
      <c r="O15" s="30"/>
      <c r="P15" s="30"/>
      <c r="Q15" s="30"/>
    </row>
    <row r="16" spans="1:19" x14ac:dyDescent="0.2">
      <c r="B16" s="29"/>
      <c r="C16" s="29"/>
      <c r="D16" s="67"/>
      <c r="E16" s="29"/>
      <c r="F16" s="29"/>
      <c r="G16" s="67"/>
      <c r="H16" s="29"/>
      <c r="I16" s="30"/>
      <c r="J16" s="30"/>
      <c r="K16" s="30"/>
      <c r="L16" s="30"/>
      <c r="M16" s="30"/>
      <c r="N16" s="30"/>
      <c r="O16" s="30"/>
      <c r="P16" s="30"/>
      <c r="Q16" s="30"/>
    </row>
    <row r="17" spans="1:19" x14ac:dyDescent="0.2">
      <c r="B17" s="29"/>
      <c r="C17" s="29"/>
      <c r="D17" s="67"/>
      <c r="E17" s="29"/>
      <c r="F17" s="29"/>
      <c r="G17" s="67"/>
      <c r="H17" s="29"/>
      <c r="I17" s="30"/>
      <c r="J17" s="30"/>
      <c r="K17" s="30"/>
      <c r="L17" s="30"/>
      <c r="M17" s="30"/>
      <c r="N17" s="30"/>
      <c r="O17" s="30"/>
      <c r="P17" s="30"/>
      <c r="Q17" s="30"/>
    </row>
    <row r="18" spans="1:19" x14ac:dyDescent="0.2">
      <c r="B18" s="29"/>
      <c r="C18" s="29"/>
      <c r="D18" s="67"/>
      <c r="E18" s="29"/>
      <c r="F18" s="29"/>
      <c r="G18" s="67"/>
      <c r="H18" s="29"/>
      <c r="I18" s="30"/>
      <c r="J18" s="30"/>
      <c r="K18" s="30"/>
      <c r="L18" s="30"/>
      <c r="M18" s="30"/>
      <c r="N18" s="30"/>
      <c r="O18" s="30"/>
      <c r="P18" s="30"/>
      <c r="Q18" s="30"/>
    </row>
    <row r="19" spans="1:19" x14ac:dyDescent="0.2">
      <c r="B19" s="29"/>
      <c r="C19" s="29"/>
      <c r="D19" s="67"/>
      <c r="E19" s="29"/>
      <c r="F19" s="29"/>
      <c r="G19" s="67"/>
      <c r="H19" s="29"/>
      <c r="I19" s="30"/>
      <c r="J19" s="30"/>
      <c r="K19" s="30"/>
      <c r="L19" s="30"/>
      <c r="M19" s="30"/>
      <c r="N19" s="30"/>
      <c r="O19" s="30"/>
      <c r="P19" s="30"/>
      <c r="Q19" s="30"/>
    </row>
    <row r="20" spans="1:19" x14ac:dyDescent="0.2">
      <c r="B20" s="29"/>
      <c r="C20" s="29"/>
      <c r="D20" s="67"/>
      <c r="E20" s="29"/>
      <c r="F20" s="29"/>
      <c r="G20" s="67"/>
      <c r="H20" s="29"/>
      <c r="I20" s="30"/>
      <c r="J20" s="30"/>
      <c r="K20" s="30"/>
      <c r="L20" s="30"/>
      <c r="M20" s="30"/>
      <c r="N20" s="30"/>
      <c r="O20" s="30"/>
      <c r="P20" s="30"/>
      <c r="Q20" s="30"/>
    </row>
    <row r="21" spans="1:19" x14ac:dyDescent="0.2">
      <c r="B21" s="29"/>
      <c r="C21" s="29"/>
      <c r="D21" s="67"/>
      <c r="E21" s="29"/>
      <c r="F21" s="29"/>
      <c r="G21" s="67"/>
      <c r="H21" s="31" t="str">
        <f>VALVAL</f>
        <v>bn units</v>
      </c>
      <c r="I21" s="30"/>
      <c r="J21" s="30"/>
      <c r="K21" s="30"/>
      <c r="L21" s="30"/>
      <c r="M21" s="30"/>
      <c r="N21" s="30"/>
      <c r="O21" s="30"/>
      <c r="P21" s="30"/>
      <c r="Q21" s="30"/>
    </row>
    <row r="22" spans="1:19" x14ac:dyDescent="0.2">
      <c r="A22" s="82"/>
      <c r="B22" s="271">
        <v>45657</v>
      </c>
      <c r="C22" s="272"/>
      <c r="D22" s="273"/>
      <c r="E22" s="271">
        <v>45808</v>
      </c>
      <c r="F22" s="272"/>
      <c r="G22" s="273"/>
      <c r="H22" s="83"/>
      <c r="I22" s="57"/>
      <c r="J22" s="57"/>
      <c r="K22" s="57"/>
      <c r="L22" s="57"/>
      <c r="M22" s="57"/>
      <c r="N22" s="57"/>
      <c r="O22" s="57"/>
      <c r="P22" s="57"/>
      <c r="Q22" s="57"/>
      <c r="R22" s="57"/>
      <c r="S22" s="57"/>
    </row>
    <row r="23" spans="1:19" s="87" customFormat="1" x14ac:dyDescent="0.2">
      <c r="A23" s="85"/>
      <c r="B23" s="93" t="str">
        <f>USD</f>
        <v>USD</v>
      </c>
      <c r="C23" s="93" t="str">
        <f>UAH</f>
        <v>UAH</v>
      </c>
      <c r="D23" s="94" t="s">
        <v>0</v>
      </c>
      <c r="E23" s="93" t="str">
        <f>USD</f>
        <v>USD</v>
      </c>
      <c r="F23" s="93" t="str">
        <f>UAH</f>
        <v>UAH</v>
      </c>
      <c r="G23" s="94" t="s">
        <v>0</v>
      </c>
      <c r="H23" s="93" t="str">
        <f>CHANGE_OF_STRUCTURE</f>
        <v>Change of structure</v>
      </c>
      <c r="I23" s="86"/>
      <c r="J23" s="86"/>
      <c r="K23" s="86"/>
      <c r="L23" s="86"/>
      <c r="M23" s="86"/>
      <c r="N23" s="86"/>
      <c r="O23" s="86"/>
      <c r="P23" s="86"/>
      <c r="Q23" s="86"/>
    </row>
    <row r="24" spans="1:19" s="40" customFormat="1" ht="15" x14ac:dyDescent="0.25">
      <c r="A24" s="156" t="str">
        <f>DEBT_TOTAL</f>
        <v>The total amount of state and state-guaranteed debt</v>
      </c>
      <c r="B24" s="90">
        <f t="shared" ref="B24:H24" si="1">B$25+B$33</f>
        <v>166.05975130834</v>
      </c>
      <c r="C24" s="90">
        <f t="shared" si="1"/>
        <v>6980.98588524559</v>
      </c>
      <c r="D24" s="91">
        <f t="shared" si="1"/>
        <v>1</v>
      </c>
      <c r="E24" s="90">
        <f t="shared" si="1"/>
        <v>180.96504082336997</v>
      </c>
      <c r="F24" s="90">
        <f t="shared" si="1"/>
        <v>7515.2066978449202</v>
      </c>
      <c r="G24" s="91">
        <f t="shared" si="1"/>
        <v>1.0000009999999999</v>
      </c>
      <c r="H24" s="95">
        <f t="shared" si="1"/>
        <v>0</v>
      </c>
      <c r="I24" s="39"/>
      <c r="J24" s="39"/>
      <c r="K24" s="39"/>
      <c r="L24" s="39"/>
      <c r="M24" s="39"/>
      <c r="N24" s="39"/>
      <c r="O24" s="39"/>
      <c r="P24" s="39"/>
      <c r="Q24" s="39"/>
    </row>
    <row r="25" spans="1:19" s="66" customFormat="1" ht="15" outlineLevel="1" x14ac:dyDescent="0.25">
      <c r="A25" s="256" t="s">
        <v>1</v>
      </c>
      <c r="B25" s="257">
        <f t="shared" ref="B25:H25" si="2">SUM(B$26:B$32)</f>
        <v>159.19681191121001</v>
      </c>
      <c r="C25" s="257">
        <f t="shared" si="2"/>
        <v>6692.4747759279799</v>
      </c>
      <c r="D25" s="258">
        <f t="shared" si="2"/>
        <v>0.95867100000000005</v>
      </c>
      <c r="E25" s="257">
        <f t="shared" si="2"/>
        <v>174.31801932957998</v>
      </c>
      <c r="F25" s="257">
        <f t="shared" si="2"/>
        <v>7239.1658657411099</v>
      </c>
      <c r="G25" s="258">
        <f t="shared" si="2"/>
        <v>0.96326999999999996</v>
      </c>
      <c r="H25" s="262">
        <f t="shared" si="2"/>
        <v>4.5980000000000014E-3</v>
      </c>
      <c r="I25" s="65"/>
      <c r="J25" s="65"/>
      <c r="K25" s="65"/>
      <c r="L25" s="65"/>
      <c r="M25" s="65"/>
      <c r="N25" s="65"/>
      <c r="O25" s="65"/>
      <c r="P25" s="65"/>
      <c r="Q25" s="65"/>
    </row>
    <row r="26" spans="1:19" s="44" customFormat="1" outlineLevel="2" x14ac:dyDescent="0.2">
      <c r="A26" s="246" t="s">
        <v>198</v>
      </c>
      <c r="B26" s="165">
        <v>4.6918914579299997</v>
      </c>
      <c r="C26" s="165">
        <v>197.242425</v>
      </c>
      <c r="D26" s="168">
        <v>2.8254000000000001E-2</v>
      </c>
      <c r="E26" s="165">
        <v>4.8806879612799996</v>
      </c>
      <c r="F26" s="165">
        <v>202.68764999999999</v>
      </c>
      <c r="G26" s="168">
        <v>2.6970000000000001E-2</v>
      </c>
      <c r="H26" s="165">
        <v>-1.284E-3</v>
      </c>
      <c r="I26" s="43"/>
      <c r="J26" s="43"/>
      <c r="K26" s="43"/>
      <c r="L26" s="43"/>
      <c r="M26" s="43"/>
      <c r="N26" s="43"/>
      <c r="O26" s="43"/>
      <c r="P26" s="43"/>
      <c r="Q26" s="43"/>
    </row>
    <row r="27" spans="1:19" outlineLevel="2" x14ac:dyDescent="0.2">
      <c r="A27" s="255" t="s">
        <v>199</v>
      </c>
      <c r="B27" s="180">
        <v>53.205683323819997</v>
      </c>
      <c r="C27" s="180">
        <v>2236.7137212514099</v>
      </c>
      <c r="D27" s="199">
        <v>0.32040099999999999</v>
      </c>
      <c r="E27" s="180">
        <v>67.389546583249995</v>
      </c>
      <c r="F27" s="180">
        <v>2798.5867852853398</v>
      </c>
      <c r="G27" s="199">
        <v>0.37239</v>
      </c>
      <c r="H27" s="180">
        <v>5.1989E-2</v>
      </c>
      <c r="I27" s="30"/>
      <c r="J27" s="30"/>
      <c r="K27" s="30"/>
      <c r="L27" s="30"/>
      <c r="M27" s="30"/>
      <c r="N27" s="30"/>
      <c r="O27" s="30"/>
      <c r="P27" s="30"/>
      <c r="Q27" s="30"/>
    </row>
    <row r="28" spans="1:19" outlineLevel="2" x14ac:dyDescent="0.2">
      <c r="A28" s="255" t="s">
        <v>200</v>
      </c>
      <c r="B28" s="180">
        <v>0.19087337725</v>
      </c>
      <c r="C28" s="180">
        <v>8.0241259062499992</v>
      </c>
      <c r="D28" s="199">
        <v>1.1490000000000001E-3</v>
      </c>
      <c r="E28" s="180">
        <v>0.21565607128</v>
      </c>
      <c r="F28" s="180">
        <v>8.9558731558200009</v>
      </c>
      <c r="G28" s="199">
        <v>1.1919999999999999E-3</v>
      </c>
      <c r="H28" s="180">
        <v>4.1999999999999998E-5</v>
      </c>
      <c r="I28" s="30"/>
      <c r="J28" s="30"/>
      <c r="K28" s="30"/>
      <c r="L28" s="30"/>
      <c r="M28" s="30"/>
      <c r="N28" s="30"/>
      <c r="O28" s="30"/>
      <c r="P28" s="30"/>
      <c r="Q28" s="30"/>
    </row>
    <row r="29" spans="1:19" outlineLevel="2" x14ac:dyDescent="0.2">
      <c r="A29" s="255" t="s">
        <v>201</v>
      </c>
      <c r="B29" s="180">
        <v>0.84658439538999997</v>
      </c>
      <c r="C29" s="180">
        <v>35.589561397920001</v>
      </c>
      <c r="D29" s="199">
        <v>5.0980000000000001E-3</v>
      </c>
      <c r="E29" s="180">
        <v>0.91923030677999995</v>
      </c>
      <c r="F29" s="180">
        <v>38.174255795119997</v>
      </c>
      <c r="G29" s="199">
        <v>5.0800000000000003E-3</v>
      </c>
      <c r="H29" s="180">
        <v>-1.8E-5</v>
      </c>
      <c r="I29" s="30"/>
      <c r="J29" s="30"/>
      <c r="K29" s="30"/>
      <c r="L29" s="30"/>
      <c r="M29" s="30"/>
      <c r="N29" s="30"/>
      <c r="O29" s="30"/>
      <c r="P29" s="30"/>
      <c r="Q29" s="30"/>
    </row>
    <row r="30" spans="1:19" outlineLevel="2" x14ac:dyDescent="0.2">
      <c r="A30" s="255" t="s">
        <v>188</v>
      </c>
      <c r="B30" s="180">
        <v>40.649793376570003</v>
      </c>
      <c r="C30" s="180">
        <v>1708.87666374778</v>
      </c>
      <c r="D30" s="199">
        <v>0.24479000000000001</v>
      </c>
      <c r="E30" s="180">
        <v>41.257145444860001</v>
      </c>
      <c r="F30" s="180">
        <v>1713.3473646171601</v>
      </c>
      <c r="G30" s="199">
        <v>0.22798399999999999</v>
      </c>
      <c r="H30" s="180">
        <v>-1.6806000000000001E-2</v>
      </c>
      <c r="I30" s="30"/>
      <c r="J30" s="30"/>
      <c r="K30" s="30"/>
      <c r="L30" s="30"/>
      <c r="M30" s="30"/>
      <c r="N30" s="30"/>
      <c r="O30" s="30"/>
      <c r="P30" s="30"/>
      <c r="Q30" s="30"/>
    </row>
    <row r="31" spans="1:19" outlineLevel="2" x14ac:dyDescent="0.2">
      <c r="A31" s="255" t="s">
        <v>187</v>
      </c>
      <c r="B31" s="180">
        <v>41.946564231140002</v>
      </c>
      <c r="C31" s="180">
        <v>1763.3916137128999</v>
      </c>
      <c r="D31" s="199">
        <v>0.25259900000000002</v>
      </c>
      <c r="E31" s="180">
        <v>41.510997715839999</v>
      </c>
      <c r="F31" s="180">
        <v>1723.88946864224</v>
      </c>
      <c r="G31" s="199">
        <v>0.22938700000000001</v>
      </c>
      <c r="H31" s="180">
        <v>-2.3212E-2</v>
      </c>
      <c r="I31" s="30"/>
      <c r="J31" s="30"/>
      <c r="K31" s="30"/>
      <c r="L31" s="30"/>
      <c r="M31" s="30"/>
      <c r="N31" s="30"/>
      <c r="O31" s="30"/>
      <c r="P31" s="30"/>
      <c r="Q31" s="30"/>
    </row>
    <row r="32" spans="1:19" s="31" customFormat="1" outlineLevel="2" x14ac:dyDescent="0.2">
      <c r="A32" s="255" t="s">
        <v>202</v>
      </c>
      <c r="B32" s="263">
        <v>17.665421749109999</v>
      </c>
      <c r="C32" s="263">
        <v>742.63666491172</v>
      </c>
      <c r="D32" s="264">
        <v>0.10638</v>
      </c>
      <c r="E32" s="263">
        <v>18.14475524629</v>
      </c>
      <c r="F32" s="263">
        <v>753.52446824542994</v>
      </c>
      <c r="G32" s="264">
        <v>0.100267</v>
      </c>
      <c r="H32" s="263">
        <v>-6.1130000000000004E-3</v>
      </c>
    </row>
    <row r="33" spans="1:17" ht="15" outlineLevel="1" x14ac:dyDescent="0.25">
      <c r="A33" s="259" t="s">
        <v>2</v>
      </c>
      <c r="B33" s="260">
        <f t="shared" ref="B33:H33" si="3">SUM(B$34:B$37)</f>
        <v>6.8629393971299999</v>
      </c>
      <c r="C33" s="260">
        <f t="shared" si="3"/>
        <v>288.51110931761002</v>
      </c>
      <c r="D33" s="261">
        <f t="shared" si="3"/>
        <v>4.1329000000000005E-2</v>
      </c>
      <c r="E33" s="260">
        <f t="shared" si="3"/>
        <v>6.6470214937899996</v>
      </c>
      <c r="F33" s="260">
        <f t="shared" si="3"/>
        <v>276.04083210380998</v>
      </c>
      <c r="G33" s="261">
        <f t="shared" si="3"/>
        <v>3.6731E-2</v>
      </c>
      <c r="H33" s="260">
        <f t="shared" si="3"/>
        <v>-4.5979999999999997E-3</v>
      </c>
      <c r="I33" s="30"/>
      <c r="J33" s="30"/>
      <c r="K33" s="30"/>
      <c r="L33" s="30"/>
      <c r="M33" s="30"/>
      <c r="N33" s="30"/>
      <c r="O33" s="30"/>
      <c r="P33" s="30"/>
      <c r="Q33" s="30"/>
    </row>
    <row r="34" spans="1:17" outlineLevel="2" x14ac:dyDescent="0.2">
      <c r="A34" s="255" t="s">
        <v>199</v>
      </c>
      <c r="B34" s="180">
        <v>1.6167406094100001</v>
      </c>
      <c r="C34" s="180">
        <v>67.966158479849994</v>
      </c>
      <c r="D34" s="199">
        <v>9.7359999999999999E-3</v>
      </c>
      <c r="E34" s="180">
        <v>1.60721843917</v>
      </c>
      <c r="F34" s="180">
        <v>66.745370951309994</v>
      </c>
      <c r="G34" s="199">
        <v>8.881E-3</v>
      </c>
      <c r="H34" s="180">
        <v>-8.5499999999999997E-4</v>
      </c>
      <c r="I34" s="30"/>
      <c r="J34" s="30"/>
      <c r="K34" s="30"/>
      <c r="L34" s="30"/>
      <c r="M34" s="30"/>
      <c r="N34" s="30"/>
      <c r="O34" s="30"/>
      <c r="P34" s="30"/>
      <c r="Q34" s="30"/>
    </row>
    <row r="35" spans="1:17" outlineLevel="2" x14ac:dyDescent="0.2">
      <c r="A35" s="255" t="s">
        <v>188</v>
      </c>
      <c r="B35" s="180">
        <v>1.41807864413</v>
      </c>
      <c r="C35" s="180">
        <v>59.61460812104</v>
      </c>
      <c r="D35" s="199">
        <v>8.5400000000000007E-3</v>
      </c>
      <c r="E35" s="180">
        <v>1.71987619382</v>
      </c>
      <c r="F35" s="180">
        <v>71.423878513619997</v>
      </c>
      <c r="G35" s="199">
        <v>9.5040000000000003E-3</v>
      </c>
      <c r="H35" s="180">
        <v>9.6400000000000001E-4</v>
      </c>
      <c r="I35" s="30"/>
      <c r="J35" s="30"/>
      <c r="K35" s="30"/>
      <c r="L35" s="30"/>
      <c r="M35" s="30"/>
      <c r="N35" s="30"/>
      <c r="O35" s="30"/>
      <c r="P35" s="30"/>
      <c r="Q35" s="30"/>
    </row>
    <row r="36" spans="1:17" outlineLevel="2" x14ac:dyDescent="0.2">
      <c r="A36" s="255" t="s">
        <v>187</v>
      </c>
      <c r="B36" s="180">
        <v>2.5775288199799999</v>
      </c>
      <c r="C36" s="180">
        <v>108.35673406313001</v>
      </c>
      <c r="D36" s="199">
        <v>1.5521999999999999E-2</v>
      </c>
      <c r="E36" s="180">
        <v>2.5009326879399998</v>
      </c>
      <c r="F36" s="180">
        <v>103.85998313112</v>
      </c>
      <c r="G36" s="199">
        <v>1.3820000000000001E-2</v>
      </c>
      <c r="H36" s="180">
        <v>-1.702E-3</v>
      </c>
      <c r="I36" s="30"/>
      <c r="J36" s="30"/>
      <c r="K36" s="30"/>
      <c r="L36" s="30"/>
      <c r="M36" s="30"/>
      <c r="N36" s="30"/>
      <c r="O36" s="30"/>
      <c r="P36" s="30"/>
      <c r="Q36" s="30"/>
    </row>
    <row r="37" spans="1:17" outlineLevel="2" x14ac:dyDescent="0.2">
      <c r="A37" s="255" t="s">
        <v>202</v>
      </c>
      <c r="B37" s="180">
        <v>1.2505913236099999</v>
      </c>
      <c r="C37" s="180">
        <v>52.57360865359</v>
      </c>
      <c r="D37" s="199">
        <v>7.5310000000000004E-3</v>
      </c>
      <c r="E37" s="180">
        <v>0.81899417285999998</v>
      </c>
      <c r="F37" s="180">
        <v>34.011599507760003</v>
      </c>
      <c r="G37" s="199">
        <v>4.5259999999999996E-3</v>
      </c>
      <c r="H37" s="180">
        <v>-3.0049999999999999E-3</v>
      </c>
      <c r="I37" s="30"/>
      <c r="J37" s="30"/>
      <c r="K37" s="30"/>
      <c r="L37" s="30"/>
      <c r="M37" s="30"/>
      <c r="N37" s="30"/>
      <c r="O37" s="30"/>
      <c r="P37" s="30"/>
      <c r="Q37" s="30"/>
    </row>
    <row r="38" spans="1:17" x14ac:dyDescent="0.2">
      <c r="B38" s="29"/>
      <c r="C38" s="29"/>
      <c r="D38" s="67"/>
      <c r="E38" s="29"/>
      <c r="F38" s="29"/>
      <c r="G38" s="67"/>
      <c r="H38" s="29"/>
      <c r="I38" s="30"/>
      <c r="J38" s="30"/>
      <c r="K38" s="30"/>
      <c r="L38" s="30"/>
      <c r="M38" s="30"/>
      <c r="N38" s="30"/>
      <c r="O38" s="30"/>
      <c r="P38" s="30"/>
      <c r="Q38" s="30"/>
    </row>
    <row r="39" spans="1:17" x14ac:dyDescent="0.2">
      <c r="B39" s="29"/>
      <c r="C39" s="29"/>
      <c r="D39" s="67"/>
      <c r="E39" s="29"/>
      <c r="F39" s="29"/>
      <c r="G39" s="67"/>
      <c r="H39" s="29"/>
      <c r="I39" s="30"/>
      <c r="J39" s="30"/>
      <c r="K39" s="30"/>
      <c r="L39" s="30"/>
      <c r="M39" s="30"/>
      <c r="N39" s="30"/>
      <c r="O39" s="30"/>
      <c r="P39" s="30"/>
      <c r="Q39" s="30"/>
    </row>
    <row r="40" spans="1:17" x14ac:dyDescent="0.2">
      <c r="B40" s="29"/>
      <c r="C40" s="29"/>
      <c r="D40" s="67"/>
      <c r="E40" s="29"/>
      <c r="F40" s="29"/>
      <c r="G40" s="67"/>
      <c r="H40" s="29"/>
      <c r="I40" s="30"/>
      <c r="J40" s="30"/>
      <c r="K40" s="30"/>
      <c r="L40" s="30"/>
      <c r="M40" s="30"/>
      <c r="N40" s="30"/>
      <c r="O40" s="30"/>
      <c r="P40" s="30"/>
      <c r="Q40" s="30"/>
    </row>
    <row r="41" spans="1:17" x14ac:dyDescent="0.2">
      <c r="B41" s="29"/>
      <c r="C41" s="29"/>
      <c r="D41" s="67"/>
      <c r="E41" s="29"/>
      <c r="F41" s="29"/>
      <c r="G41" s="67"/>
      <c r="H41" s="29"/>
      <c r="I41" s="30"/>
      <c r="J41" s="30"/>
      <c r="K41" s="30"/>
      <c r="L41" s="30"/>
      <c r="M41" s="30"/>
      <c r="N41" s="30"/>
      <c r="O41" s="30"/>
      <c r="P41" s="30"/>
      <c r="Q41" s="30"/>
    </row>
    <row r="42" spans="1:17" x14ac:dyDescent="0.2">
      <c r="B42" s="29"/>
      <c r="C42" s="29"/>
      <c r="D42" s="67"/>
      <c r="E42" s="29"/>
      <c r="F42" s="29"/>
      <c r="G42" s="67"/>
      <c r="H42" s="29"/>
      <c r="I42" s="30"/>
      <c r="J42" s="30"/>
      <c r="K42" s="30"/>
      <c r="L42" s="30"/>
      <c r="M42" s="30"/>
      <c r="N42" s="30"/>
      <c r="O42" s="30"/>
      <c r="P42" s="30"/>
      <c r="Q42" s="30"/>
    </row>
    <row r="43" spans="1:17" x14ac:dyDescent="0.2">
      <c r="B43" s="29"/>
      <c r="C43" s="29"/>
      <c r="D43" s="67"/>
      <c r="E43" s="29"/>
      <c r="F43" s="29"/>
      <c r="G43" s="67"/>
      <c r="H43" s="29"/>
      <c r="I43" s="30"/>
      <c r="J43" s="30"/>
      <c r="K43" s="30"/>
      <c r="L43" s="30"/>
      <c r="M43" s="30"/>
      <c r="N43" s="30"/>
      <c r="O43" s="30"/>
      <c r="P43" s="30"/>
      <c r="Q43" s="30"/>
    </row>
    <row r="44" spans="1:17" x14ac:dyDescent="0.2">
      <c r="B44" s="29"/>
      <c r="C44" s="29"/>
      <c r="D44" s="67"/>
      <c r="E44" s="29"/>
      <c r="F44" s="29"/>
      <c r="G44" s="67"/>
      <c r="H44" s="29"/>
      <c r="I44" s="30"/>
      <c r="J44" s="30"/>
      <c r="K44" s="30"/>
      <c r="L44" s="30"/>
      <c r="M44" s="30"/>
      <c r="N44" s="30"/>
      <c r="O44" s="30"/>
      <c r="P44" s="30"/>
      <c r="Q44" s="30"/>
    </row>
    <row r="45" spans="1:17" x14ac:dyDescent="0.2">
      <c r="B45" s="29"/>
      <c r="C45" s="29"/>
      <c r="D45" s="67"/>
      <c r="E45" s="29"/>
      <c r="F45" s="29"/>
      <c r="G45" s="67"/>
      <c r="H45" s="29"/>
      <c r="I45" s="30"/>
      <c r="J45" s="30"/>
      <c r="K45" s="30"/>
      <c r="L45" s="30"/>
      <c r="M45" s="30"/>
      <c r="N45" s="30"/>
      <c r="O45" s="30"/>
      <c r="P45" s="30"/>
      <c r="Q45" s="30"/>
    </row>
    <row r="46" spans="1:17" x14ac:dyDescent="0.2">
      <c r="B46" s="29"/>
      <c r="C46" s="29"/>
      <c r="D46" s="67"/>
      <c r="E46" s="29"/>
      <c r="F46" s="29"/>
      <c r="G46" s="67"/>
      <c r="H46" s="29"/>
      <c r="I46" s="30"/>
      <c r="J46" s="30"/>
      <c r="K46" s="30"/>
      <c r="L46" s="30"/>
      <c r="M46" s="30"/>
      <c r="N46" s="30"/>
      <c r="O46" s="30"/>
      <c r="P46" s="30"/>
      <c r="Q46" s="30"/>
    </row>
    <row r="47" spans="1:17" x14ac:dyDescent="0.2">
      <c r="B47" s="29"/>
      <c r="C47" s="29"/>
      <c r="D47" s="67"/>
      <c r="E47" s="29"/>
      <c r="F47" s="29"/>
      <c r="G47" s="67"/>
      <c r="H47" s="29"/>
      <c r="I47" s="30"/>
      <c r="J47" s="30"/>
      <c r="K47" s="30"/>
      <c r="L47" s="30"/>
      <c r="M47" s="30"/>
      <c r="N47" s="30"/>
      <c r="O47" s="30"/>
      <c r="P47" s="30"/>
      <c r="Q47" s="30"/>
    </row>
    <row r="48" spans="1:17" x14ac:dyDescent="0.2">
      <c r="B48" s="29"/>
      <c r="C48" s="29"/>
      <c r="D48" s="67"/>
      <c r="E48" s="29"/>
      <c r="F48" s="29"/>
      <c r="G48" s="67"/>
      <c r="H48" s="29"/>
      <c r="I48" s="30"/>
      <c r="J48" s="30"/>
      <c r="K48" s="30"/>
      <c r="L48" s="30"/>
      <c r="M48" s="30"/>
      <c r="N48" s="30"/>
      <c r="O48" s="30"/>
      <c r="P48" s="30"/>
      <c r="Q48" s="30"/>
    </row>
    <row r="49" spans="2:17" x14ac:dyDescent="0.2">
      <c r="B49" s="29"/>
      <c r="C49" s="29"/>
      <c r="D49" s="67"/>
      <c r="E49" s="29"/>
      <c r="F49" s="29"/>
      <c r="G49" s="67"/>
      <c r="H49" s="29"/>
      <c r="I49" s="30"/>
      <c r="J49" s="30"/>
      <c r="K49" s="30"/>
      <c r="L49" s="30"/>
      <c r="M49" s="30"/>
      <c r="N49" s="30"/>
      <c r="O49" s="30"/>
      <c r="P49" s="30"/>
      <c r="Q49" s="30"/>
    </row>
    <row r="50" spans="2:17" x14ac:dyDescent="0.2">
      <c r="B50" s="29"/>
      <c r="C50" s="29"/>
      <c r="D50" s="67"/>
      <c r="E50" s="29"/>
      <c r="F50" s="29"/>
      <c r="G50" s="67"/>
      <c r="H50" s="29"/>
      <c r="I50" s="30"/>
      <c r="J50" s="30"/>
      <c r="K50" s="30"/>
      <c r="L50" s="30"/>
      <c r="M50" s="30"/>
      <c r="N50" s="30"/>
      <c r="O50" s="30"/>
      <c r="P50" s="30"/>
      <c r="Q50" s="30"/>
    </row>
    <row r="51" spans="2:17" x14ac:dyDescent="0.2">
      <c r="B51" s="29"/>
      <c r="C51" s="29"/>
      <c r="D51" s="67"/>
      <c r="E51" s="29"/>
      <c r="F51" s="29"/>
      <c r="G51" s="67"/>
      <c r="H51" s="29"/>
      <c r="I51" s="30"/>
      <c r="J51" s="30"/>
      <c r="K51" s="30"/>
      <c r="L51" s="30"/>
      <c r="M51" s="30"/>
      <c r="N51" s="30"/>
      <c r="O51" s="30"/>
      <c r="P51" s="30"/>
      <c r="Q51" s="30"/>
    </row>
    <row r="52" spans="2:17" x14ac:dyDescent="0.2">
      <c r="B52" s="29"/>
      <c r="C52" s="29"/>
      <c r="D52" s="67"/>
      <c r="E52" s="29"/>
      <c r="F52" s="29"/>
      <c r="G52" s="67"/>
      <c r="H52" s="29"/>
      <c r="I52" s="30"/>
      <c r="J52" s="30"/>
      <c r="K52" s="30"/>
      <c r="L52" s="30"/>
      <c r="M52" s="30"/>
      <c r="N52" s="30"/>
      <c r="O52" s="30"/>
      <c r="P52" s="30"/>
      <c r="Q52" s="30"/>
    </row>
    <row r="53" spans="2:17" x14ac:dyDescent="0.2">
      <c r="B53" s="29"/>
      <c r="C53" s="29"/>
      <c r="D53" s="67"/>
      <c r="E53" s="29"/>
      <c r="F53" s="29"/>
      <c r="G53" s="67"/>
      <c r="H53" s="29"/>
      <c r="I53" s="30"/>
      <c r="J53" s="30"/>
      <c r="K53" s="30"/>
      <c r="L53" s="30"/>
      <c r="M53" s="30"/>
      <c r="N53" s="30"/>
      <c r="O53" s="30"/>
      <c r="P53" s="30"/>
      <c r="Q53" s="30"/>
    </row>
    <row r="54" spans="2:17" x14ac:dyDescent="0.2">
      <c r="B54" s="29"/>
      <c r="C54" s="29"/>
      <c r="D54" s="67"/>
      <c r="E54" s="29"/>
      <c r="F54" s="29"/>
      <c r="G54" s="67"/>
      <c r="H54" s="29"/>
      <c r="I54" s="30"/>
      <c r="J54" s="30"/>
      <c r="K54" s="30"/>
      <c r="L54" s="30"/>
      <c r="M54" s="30"/>
      <c r="N54" s="30"/>
      <c r="O54" s="30"/>
      <c r="P54" s="30"/>
      <c r="Q54" s="30"/>
    </row>
    <row r="55" spans="2:17" x14ac:dyDescent="0.2">
      <c r="B55" s="29"/>
      <c r="C55" s="29"/>
      <c r="D55" s="67"/>
      <c r="E55" s="29"/>
      <c r="F55" s="29"/>
      <c r="G55" s="67"/>
      <c r="H55" s="29"/>
      <c r="I55" s="30"/>
      <c r="J55" s="30"/>
      <c r="K55" s="30"/>
      <c r="L55" s="30"/>
      <c r="M55" s="30"/>
      <c r="N55" s="30"/>
      <c r="O55" s="30"/>
      <c r="P55" s="30"/>
      <c r="Q55" s="30"/>
    </row>
    <row r="56" spans="2:17" x14ac:dyDescent="0.2">
      <c r="B56" s="29"/>
      <c r="C56" s="29"/>
      <c r="D56" s="67"/>
      <c r="E56" s="29"/>
      <c r="F56" s="29"/>
      <c r="G56" s="67"/>
      <c r="H56" s="29"/>
      <c r="I56" s="30"/>
      <c r="J56" s="30"/>
      <c r="K56" s="30"/>
      <c r="L56" s="30"/>
      <c r="M56" s="30"/>
      <c r="N56" s="30"/>
      <c r="O56" s="30"/>
      <c r="P56" s="30"/>
      <c r="Q56" s="30"/>
    </row>
    <row r="57" spans="2:17" x14ac:dyDescent="0.2">
      <c r="B57" s="29"/>
      <c r="C57" s="29"/>
      <c r="D57" s="67"/>
      <c r="E57" s="29"/>
      <c r="F57" s="29"/>
      <c r="G57" s="67"/>
      <c r="H57" s="29"/>
      <c r="I57" s="30"/>
      <c r="J57" s="30"/>
      <c r="K57" s="30"/>
      <c r="L57" s="30"/>
      <c r="M57" s="30"/>
      <c r="N57" s="30"/>
      <c r="O57" s="30"/>
      <c r="P57" s="30"/>
      <c r="Q57" s="30"/>
    </row>
    <row r="58" spans="2:17" x14ac:dyDescent="0.2">
      <c r="B58" s="29"/>
      <c r="C58" s="29"/>
      <c r="D58" s="67"/>
      <c r="E58" s="29"/>
      <c r="F58" s="29"/>
      <c r="G58" s="67"/>
      <c r="H58" s="29"/>
      <c r="I58" s="30"/>
      <c r="J58" s="30"/>
      <c r="K58" s="30"/>
      <c r="L58" s="30"/>
      <c r="M58" s="30"/>
      <c r="N58" s="30"/>
      <c r="O58" s="30"/>
      <c r="P58" s="30"/>
      <c r="Q58" s="30"/>
    </row>
    <row r="59" spans="2:17" x14ac:dyDescent="0.2">
      <c r="B59" s="29"/>
      <c r="C59" s="29"/>
      <c r="D59" s="67"/>
      <c r="E59" s="29"/>
      <c r="F59" s="29"/>
      <c r="G59" s="67"/>
      <c r="H59" s="29"/>
      <c r="I59" s="30"/>
      <c r="J59" s="30"/>
      <c r="K59" s="30"/>
      <c r="L59" s="30"/>
      <c r="M59" s="30"/>
      <c r="N59" s="30"/>
      <c r="O59" s="30"/>
      <c r="P59" s="30"/>
      <c r="Q59" s="30"/>
    </row>
    <row r="60" spans="2:17" x14ac:dyDescent="0.2">
      <c r="B60" s="29"/>
      <c r="C60" s="29"/>
      <c r="D60" s="67"/>
      <c r="E60" s="29"/>
      <c r="F60" s="29"/>
      <c r="G60" s="67"/>
      <c r="H60" s="29"/>
      <c r="I60" s="30"/>
      <c r="J60" s="30"/>
      <c r="K60" s="30"/>
      <c r="L60" s="30"/>
      <c r="M60" s="30"/>
      <c r="N60" s="30"/>
      <c r="O60" s="30"/>
      <c r="P60" s="30"/>
      <c r="Q60" s="30"/>
    </row>
    <row r="61" spans="2:17" x14ac:dyDescent="0.2">
      <c r="B61" s="29"/>
      <c r="C61" s="29"/>
      <c r="D61" s="67"/>
      <c r="E61" s="29"/>
      <c r="F61" s="29"/>
      <c r="G61" s="67"/>
      <c r="H61" s="29"/>
      <c r="I61" s="30"/>
      <c r="J61" s="30"/>
      <c r="K61" s="30"/>
      <c r="L61" s="30"/>
      <c r="M61" s="30"/>
      <c r="N61" s="30"/>
      <c r="O61" s="30"/>
      <c r="P61" s="30"/>
      <c r="Q61" s="30"/>
    </row>
    <row r="62" spans="2:17" x14ac:dyDescent="0.2">
      <c r="B62" s="29"/>
      <c r="C62" s="29"/>
      <c r="D62" s="67"/>
      <c r="E62" s="29"/>
      <c r="F62" s="29"/>
      <c r="G62" s="67"/>
      <c r="H62" s="29"/>
      <c r="I62" s="30"/>
      <c r="J62" s="30"/>
      <c r="K62" s="30"/>
      <c r="L62" s="30"/>
      <c r="M62" s="30"/>
      <c r="N62" s="30"/>
      <c r="O62" s="30"/>
      <c r="P62" s="30"/>
      <c r="Q62" s="30"/>
    </row>
    <row r="63" spans="2:17" x14ac:dyDescent="0.2">
      <c r="B63" s="29"/>
      <c r="C63" s="29"/>
      <c r="D63" s="67"/>
      <c r="E63" s="29"/>
      <c r="F63" s="29"/>
      <c r="G63" s="67"/>
      <c r="H63" s="29"/>
      <c r="I63" s="30"/>
      <c r="J63" s="30"/>
      <c r="K63" s="30"/>
      <c r="L63" s="30"/>
      <c r="M63" s="30"/>
      <c r="N63" s="30"/>
      <c r="O63" s="30"/>
      <c r="P63" s="30"/>
      <c r="Q63" s="30"/>
    </row>
    <row r="64" spans="2:17" x14ac:dyDescent="0.2">
      <c r="B64" s="29"/>
      <c r="C64" s="29"/>
      <c r="D64" s="67"/>
      <c r="E64" s="29"/>
      <c r="F64" s="29"/>
      <c r="G64" s="67"/>
      <c r="H64" s="29"/>
      <c r="I64" s="30"/>
      <c r="J64" s="30"/>
      <c r="K64" s="30"/>
      <c r="L64" s="30"/>
      <c r="M64" s="30"/>
      <c r="N64" s="30"/>
      <c r="O64" s="30"/>
      <c r="P64" s="30"/>
      <c r="Q64" s="30"/>
    </row>
    <row r="65" spans="2:17" x14ac:dyDescent="0.2">
      <c r="B65" s="29"/>
      <c r="C65" s="29"/>
      <c r="D65" s="67"/>
      <c r="E65" s="29"/>
      <c r="F65" s="29"/>
      <c r="G65" s="67"/>
      <c r="H65" s="29"/>
      <c r="I65" s="30"/>
      <c r="J65" s="30"/>
      <c r="K65" s="30"/>
      <c r="L65" s="30"/>
      <c r="M65" s="30"/>
      <c r="N65" s="30"/>
      <c r="O65" s="30"/>
      <c r="P65" s="30"/>
      <c r="Q65" s="30"/>
    </row>
    <row r="66" spans="2:17" x14ac:dyDescent="0.2">
      <c r="B66" s="29"/>
      <c r="C66" s="29"/>
      <c r="D66" s="67"/>
      <c r="E66" s="29"/>
      <c r="F66" s="29"/>
      <c r="G66" s="67"/>
      <c r="H66" s="29"/>
      <c r="I66" s="30"/>
      <c r="J66" s="30"/>
      <c r="K66" s="30"/>
      <c r="L66" s="30"/>
      <c r="M66" s="30"/>
      <c r="N66" s="30"/>
      <c r="O66" s="30"/>
      <c r="P66" s="30"/>
      <c r="Q66" s="30"/>
    </row>
    <row r="67" spans="2:17" x14ac:dyDescent="0.2">
      <c r="B67" s="29"/>
      <c r="C67" s="29"/>
      <c r="D67" s="67"/>
      <c r="E67" s="29"/>
      <c r="F67" s="29"/>
      <c r="G67" s="67"/>
      <c r="H67" s="29"/>
      <c r="I67" s="30"/>
      <c r="J67" s="30"/>
      <c r="K67" s="30"/>
      <c r="L67" s="30"/>
      <c r="M67" s="30"/>
      <c r="N67" s="30"/>
      <c r="O67" s="30"/>
      <c r="P67" s="30"/>
      <c r="Q67" s="30"/>
    </row>
    <row r="68" spans="2:17" x14ac:dyDescent="0.2">
      <c r="B68" s="29"/>
      <c r="C68" s="29"/>
      <c r="D68" s="67"/>
      <c r="E68" s="29"/>
      <c r="F68" s="29"/>
      <c r="G68" s="67"/>
      <c r="H68" s="29"/>
      <c r="I68" s="30"/>
      <c r="J68" s="30"/>
      <c r="K68" s="30"/>
      <c r="L68" s="30"/>
      <c r="M68" s="30"/>
      <c r="N68" s="30"/>
      <c r="O68" s="30"/>
      <c r="P68" s="30"/>
      <c r="Q68" s="30"/>
    </row>
    <row r="69" spans="2:17" x14ac:dyDescent="0.2">
      <c r="B69" s="29"/>
      <c r="C69" s="29"/>
      <c r="D69" s="67"/>
      <c r="E69" s="29"/>
      <c r="F69" s="29"/>
      <c r="G69" s="67"/>
      <c r="H69" s="29"/>
      <c r="I69" s="30"/>
      <c r="J69" s="30"/>
      <c r="K69" s="30"/>
      <c r="L69" s="30"/>
      <c r="M69" s="30"/>
      <c r="N69" s="30"/>
      <c r="O69" s="30"/>
      <c r="P69" s="30"/>
      <c r="Q69" s="30"/>
    </row>
    <row r="70" spans="2:17" x14ac:dyDescent="0.2">
      <c r="B70" s="29"/>
      <c r="C70" s="29"/>
      <c r="D70" s="67"/>
      <c r="E70" s="29"/>
      <c r="F70" s="29"/>
      <c r="G70" s="67"/>
      <c r="H70" s="29"/>
      <c r="I70" s="30"/>
      <c r="J70" s="30"/>
      <c r="K70" s="30"/>
      <c r="L70" s="30"/>
      <c r="M70" s="30"/>
      <c r="N70" s="30"/>
      <c r="O70" s="30"/>
      <c r="P70" s="30"/>
      <c r="Q70" s="30"/>
    </row>
    <row r="71" spans="2:17" x14ac:dyDescent="0.2">
      <c r="B71" s="29"/>
      <c r="C71" s="29"/>
      <c r="D71" s="67"/>
      <c r="E71" s="29"/>
      <c r="F71" s="29"/>
      <c r="G71" s="67"/>
      <c r="H71" s="29"/>
      <c r="I71" s="30"/>
      <c r="J71" s="30"/>
      <c r="K71" s="30"/>
      <c r="L71" s="30"/>
      <c r="M71" s="30"/>
      <c r="N71" s="30"/>
      <c r="O71" s="30"/>
      <c r="P71" s="30"/>
      <c r="Q71" s="30"/>
    </row>
    <row r="72" spans="2:17" x14ac:dyDescent="0.2">
      <c r="B72" s="29"/>
      <c r="C72" s="29"/>
      <c r="D72" s="67"/>
      <c r="E72" s="29"/>
      <c r="F72" s="29"/>
      <c r="G72" s="67"/>
      <c r="H72" s="29"/>
      <c r="I72" s="30"/>
      <c r="J72" s="30"/>
      <c r="K72" s="30"/>
      <c r="L72" s="30"/>
      <c r="M72" s="30"/>
      <c r="N72" s="30"/>
      <c r="O72" s="30"/>
      <c r="P72" s="30"/>
      <c r="Q72" s="30"/>
    </row>
    <row r="73" spans="2:17" x14ac:dyDescent="0.2">
      <c r="B73" s="29"/>
      <c r="C73" s="29"/>
      <c r="D73" s="67"/>
      <c r="E73" s="29"/>
      <c r="F73" s="29"/>
      <c r="G73" s="67"/>
      <c r="H73" s="29"/>
      <c r="I73" s="30"/>
      <c r="J73" s="30"/>
      <c r="K73" s="30"/>
      <c r="L73" s="30"/>
      <c r="M73" s="30"/>
      <c r="N73" s="30"/>
      <c r="O73" s="30"/>
      <c r="P73" s="30"/>
      <c r="Q73" s="30"/>
    </row>
    <row r="74" spans="2:17" x14ac:dyDescent="0.2">
      <c r="B74" s="29"/>
      <c r="C74" s="29"/>
      <c r="D74" s="67"/>
      <c r="E74" s="29"/>
      <c r="F74" s="29"/>
      <c r="G74" s="67"/>
      <c r="H74" s="29"/>
      <c r="I74" s="30"/>
      <c r="J74" s="30"/>
      <c r="K74" s="30"/>
      <c r="L74" s="30"/>
      <c r="M74" s="30"/>
      <c r="N74" s="30"/>
      <c r="O74" s="30"/>
      <c r="P74" s="30"/>
      <c r="Q74" s="30"/>
    </row>
    <row r="75" spans="2:17" x14ac:dyDescent="0.2">
      <c r="B75" s="29"/>
      <c r="C75" s="29"/>
      <c r="D75" s="67"/>
      <c r="E75" s="29"/>
      <c r="F75" s="29"/>
      <c r="G75" s="67"/>
      <c r="H75" s="29"/>
      <c r="I75" s="30"/>
      <c r="J75" s="30"/>
      <c r="K75" s="30"/>
      <c r="L75" s="30"/>
      <c r="M75" s="30"/>
      <c r="N75" s="30"/>
      <c r="O75" s="30"/>
      <c r="P75" s="30"/>
      <c r="Q75" s="30"/>
    </row>
    <row r="76" spans="2:17" x14ac:dyDescent="0.2">
      <c r="B76" s="29"/>
      <c r="C76" s="29"/>
      <c r="D76" s="67"/>
      <c r="E76" s="29"/>
      <c r="F76" s="29"/>
      <c r="G76" s="67"/>
      <c r="H76" s="29"/>
      <c r="I76" s="30"/>
      <c r="J76" s="30"/>
      <c r="K76" s="30"/>
      <c r="L76" s="30"/>
      <c r="M76" s="30"/>
      <c r="N76" s="30"/>
      <c r="O76" s="30"/>
      <c r="P76" s="30"/>
      <c r="Q76" s="30"/>
    </row>
    <row r="77" spans="2:17" x14ac:dyDescent="0.2">
      <c r="B77" s="29"/>
      <c r="C77" s="29"/>
      <c r="D77" s="67"/>
      <c r="E77" s="29"/>
      <c r="F77" s="29"/>
      <c r="G77" s="67"/>
      <c r="H77" s="29"/>
      <c r="I77" s="30"/>
      <c r="J77" s="30"/>
      <c r="K77" s="30"/>
      <c r="L77" s="30"/>
      <c r="M77" s="30"/>
      <c r="N77" s="30"/>
      <c r="O77" s="30"/>
      <c r="P77" s="30"/>
      <c r="Q77" s="30"/>
    </row>
    <row r="78" spans="2:17" x14ac:dyDescent="0.2">
      <c r="B78" s="29"/>
      <c r="C78" s="29"/>
      <c r="D78" s="67"/>
      <c r="E78" s="29"/>
      <c r="F78" s="29"/>
      <c r="G78" s="67"/>
      <c r="H78" s="29"/>
      <c r="I78" s="30"/>
      <c r="J78" s="30"/>
      <c r="K78" s="30"/>
      <c r="L78" s="30"/>
      <c r="M78" s="30"/>
      <c r="N78" s="30"/>
      <c r="O78" s="30"/>
      <c r="P78" s="30"/>
      <c r="Q78" s="30"/>
    </row>
    <row r="79" spans="2:17" x14ac:dyDescent="0.2">
      <c r="B79" s="29"/>
      <c r="C79" s="29"/>
      <c r="D79" s="67"/>
      <c r="E79" s="29"/>
      <c r="F79" s="29"/>
      <c r="G79" s="67"/>
      <c r="H79" s="29"/>
      <c r="I79" s="30"/>
      <c r="J79" s="30"/>
      <c r="K79" s="30"/>
      <c r="L79" s="30"/>
      <c r="M79" s="30"/>
      <c r="N79" s="30"/>
      <c r="O79" s="30"/>
      <c r="P79" s="30"/>
      <c r="Q79" s="30"/>
    </row>
    <row r="80" spans="2:17" x14ac:dyDescent="0.2">
      <c r="B80" s="29"/>
      <c r="C80" s="29"/>
      <c r="D80" s="67"/>
      <c r="E80" s="29"/>
      <c r="F80" s="29"/>
      <c r="G80" s="67"/>
      <c r="H80" s="29"/>
      <c r="I80" s="30"/>
      <c r="J80" s="30"/>
      <c r="K80" s="30"/>
      <c r="L80" s="30"/>
      <c r="M80" s="30"/>
      <c r="N80" s="30"/>
      <c r="O80" s="30"/>
      <c r="P80" s="30"/>
      <c r="Q80" s="30"/>
    </row>
    <row r="81" spans="2:17" x14ac:dyDescent="0.2">
      <c r="B81" s="29"/>
      <c r="C81" s="29"/>
      <c r="D81" s="67"/>
      <c r="E81" s="29"/>
      <c r="F81" s="29"/>
      <c r="G81" s="67"/>
      <c r="H81" s="29"/>
      <c r="I81" s="30"/>
      <c r="J81" s="30"/>
      <c r="K81" s="30"/>
      <c r="L81" s="30"/>
      <c r="M81" s="30"/>
      <c r="N81" s="30"/>
      <c r="O81" s="30"/>
      <c r="P81" s="30"/>
      <c r="Q81" s="30"/>
    </row>
    <row r="82" spans="2:17" x14ac:dyDescent="0.2">
      <c r="B82" s="29"/>
      <c r="C82" s="29"/>
      <c r="D82" s="67"/>
      <c r="E82" s="29"/>
      <c r="F82" s="29"/>
      <c r="G82" s="67"/>
      <c r="H82" s="29"/>
      <c r="I82" s="30"/>
      <c r="J82" s="30"/>
      <c r="K82" s="30"/>
      <c r="L82" s="30"/>
      <c r="M82" s="30"/>
      <c r="N82" s="30"/>
      <c r="O82" s="30"/>
      <c r="P82" s="30"/>
      <c r="Q82" s="30"/>
    </row>
    <row r="83" spans="2:17" x14ac:dyDescent="0.2">
      <c r="B83" s="29"/>
      <c r="C83" s="29"/>
      <c r="D83" s="67"/>
      <c r="E83" s="29"/>
      <c r="F83" s="29"/>
      <c r="G83" s="67"/>
      <c r="H83" s="29"/>
      <c r="I83" s="30"/>
      <c r="J83" s="30"/>
      <c r="K83" s="30"/>
      <c r="L83" s="30"/>
      <c r="M83" s="30"/>
      <c r="N83" s="30"/>
      <c r="O83" s="30"/>
      <c r="P83" s="30"/>
      <c r="Q83" s="30"/>
    </row>
    <row r="84" spans="2:17" x14ac:dyDescent="0.2">
      <c r="B84" s="29"/>
      <c r="C84" s="29"/>
      <c r="D84" s="67"/>
      <c r="E84" s="29"/>
      <c r="F84" s="29"/>
      <c r="G84" s="67"/>
      <c r="H84" s="29"/>
      <c r="I84" s="30"/>
      <c r="J84" s="30"/>
      <c r="K84" s="30"/>
      <c r="L84" s="30"/>
      <c r="M84" s="30"/>
      <c r="N84" s="30"/>
      <c r="O84" s="30"/>
      <c r="P84" s="30"/>
      <c r="Q84" s="30"/>
    </row>
    <row r="85" spans="2:17" x14ac:dyDescent="0.2">
      <c r="B85" s="29"/>
      <c r="C85" s="29"/>
      <c r="D85" s="67"/>
      <c r="E85" s="29"/>
      <c r="F85" s="29"/>
      <c r="G85" s="67"/>
      <c r="H85" s="29"/>
      <c r="I85" s="30"/>
      <c r="J85" s="30"/>
      <c r="K85" s="30"/>
      <c r="L85" s="30"/>
      <c r="M85" s="30"/>
      <c r="N85" s="30"/>
      <c r="O85" s="30"/>
      <c r="P85" s="30"/>
      <c r="Q85" s="30"/>
    </row>
    <row r="86" spans="2:17" x14ac:dyDescent="0.2">
      <c r="B86" s="29"/>
      <c r="C86" s="29"/>
      <c r="D86" s="67"/>
      <c r="E86" s="29"/>
      <c r="F86" s="29"/>
      <c r="G86" s="67"/>
      <c r="H86" s="29"/>
      <c r="I86" s="30"/>
      <c r="J86" s="30"/>
      <c r="K86" s="30"/>
      <c r="L86" s="30"/>
      <c r="M86" s="30"/>
      <c r="N86" s="30"/>
      <c r="O86" s="30"/>
      <c r="P86" s="30"/>
      <c r="Q86" s="30"/>
    </row>
    <row r="87" spans="2:17" x14ac:dyDescent="0.2">
      <c r="B87" s="29"/>
      <c r="C87" s="29"/>
      <c r="D87" s="67"/>
      <c r="E87" s="29"/>
      <c r="F87" s="29"/>
      <c r="G87" s="67"/>
      <c r="H87" s="29"/>
      <c r="I87" s="30"/>
      <c r="J87" s="30"/>
      <c r="K87" s="30"/>
      <c r="L87" s="30"/>
      <c r="M87" s="30"/>
      <c r="N87" s="30"/>
      <c r="O87" s="30"/>
      <c r="P87" s="30"/>
      <c r="Q87" s="30"/>
    </row>
    <row r="88" spans="2:17" x14ac:dyDescent="0.2">
      <c r="B88" s="29"/>
      <c r="C88" s="29"/>
      <c r="D88" s="67"/>
      <c r="E88" s="29"/>
      <c r="F88" s="29"/>
      <c r="G88" s="67"/>
      <c r="H88" s="29"/>
      <c r="I88" s="30"/>
      <c r="J88" s="30"/>
      <c r="K88" s="30"/>
      <c r="L88" s="30"/>
      <c r="M88" s="30"/>
      <c r="N88" s="30"/>
      <c r="O88" s="30"/>
      <c r="P88" s="30"/>
      <c r="Q88" s="30"/>
    </row>
    <row r="89" spans="2:17" x14ac:dyDescent="0.2">
      <c r="B89" s="29"/>
      <c r="C89" s="29"/>
      <c r="D89" s="67"/>
      <c r="E89" s="29"/>
      <c r="F89" s="29"/>
      <c r="G89" s="67"/>
      <c r="H89" s="29"/>
      <c r="I89" s="30"/>
      <c r="J89" s="30"/>
      <c r="K89" s="30"/>
      <c r="L89" s="30"/>
      <c r="M89" s="30"/>
      <c r="N89" s="30"/>
      <c r="O89" s="30"/>
      <c r="P89" s="30"/>
      <c r="Q89" s="30"/>
    </row>
    <row r="90" spans="2:17" x14ac:dyDescent="0.2">
      <c r="B90" s="29"/>
      <c r="C90" s="29"/>
      <c r="D90" s="67"/>
      <c r="E90" s="29"/>
      <c r="F90" s="29"/>
      <c r="G90" s="67"/>
      <c r="H90" s="29"/>
      <c r="I90" s="30"/>
      <c r="J90" s="30"/>
      <c r="K90" s="30"/>
      <c r="L90" s="30"/>
      <c r="M90" s="30"/>
      <c r="N90" s="30"/>
      <c r="O90" s="30"/>
      <c r="P90" s="30"/>
      <c r="Q90" s="30"/>
    </row>
    <row r="91" spans="2:17" x14ac:dyDescent="0.2">
      <c r="B91" s="29"/>
      <c r="C91" s="29"/>
      <c r="D91" s="67"/>
      <c r="E91" s="29"/>
      <c r="F91" s="29"/>
      <c r="G91" s="67"/>
      <c r="H91" s="29"/>
      <c r="I91" s="30"/>
      <c r="J91" s="30"/>
      <c r="K91" s="30"/>
      <c r="L91" s="30"/>
      <c r="M91" s="30"/>
      <c r="N91" s="30"/>
      <c r="O91" s="30"/>
      <c r="P91" s="30"/>
      <c r="Q91" s="30"/>
    </row>
    <row r="92" spans="2:17" x14ac:dyDescent="0.2">
      <c r="B92" s="29"/>
      <c r="C92" s="29"/>
      <c r="D92" s="67"/>
      <c r="E92" s="29"/>
      <c r="F92" s="29"/>
      <c r="G92" s="67"/>
      <c r="H92" s="29"/>
      <c r="I92" s="30"/>
      <c r="J92" s="30"/>
      <c r="K92" s="30"/>
      <c r="L92" s="30"/>
      <c r="M92" s="30"/>
      <c r="N92" s="30"/>
      <c r="O92" s="30"/>
      <c r="P92" s="30"/>
      <c r="Q92" s="30"/>
    </row>
    <row r="93" spans="2:17" x14ac:dyDescent="0.2">
      <c r="B93" s="29"/>
      <c r="C93" s="29"/>
      <c r="D93" s="67"/>
      <c r="E93" s="29"/>
      <c r="F93" s="29"/>
      <c r="G93" s="67"/>
      <c r="H93" s="29"/>
      <c r="I93" s="30"/>
      <c r="J93" s="30"/>
      <c r="K93" s="30"/>
      <c r="L93" s="30"/>
      <c r="M93" s="30"/>
      <c r="N93" s="30"/>
      <c r="O93" s="30"/>
      <c r="P93" s="30"/>
      <c r="Q93" s="30"/>
    </row>
    <row r="94" spans="2:17" x14ac:dyDescent="0.2">
      <c r="B94" s="29"/>
      <c r="C94" s="29"/>
      <c r="D94" s="67"/>
      <c r="E94" s="29"/>
      <c r="F94" s="29"/>
      <c r="G94" s="67"/>
      <c r="H94" s="29"/>
      <c r="I94" s="30"/>
      <c r="J94" s="30"/>
      <c r="K94" s="30"/>
      <c r="L94" s="30"/>
      <c r="M94" s="30"/>
      <c r="N94" s="30"/>
      <c r="O94" s="30"/>
      <c r="P94" s="30"/>
      <c r="Q94" s="30"/>
    </row>
    <row r="95" spans="2:17" x14ac:dyDescent="0.2">
      <c r="B95" s="29"/>
      <c r="C95" s="29"/>
      <c r="D95" s="67"/>
      <c r="E95" s="29"/>
      <c r="F95" s="29"/>
      <c r="G95" s="67"/>
      <c r="H95" s="29"/>
      <c r="I95" s="30"/>
      <c r="J95" s="30"/>
      <c r="K95" s="30"/>
      <c r="L95" s="30"/>
      <c r="M95" s="30"/>
      <c r="N95" s="30"/>
      <c r="O95" s="30"/>
      <c r="P95" s="30"/>
      <c r="Q95" s="30"/>
    </row>
    <row r="96" spans="2:17" x14ac:dyDescent="0.2">
      <c r="B96" s="29"/>
      <c r="C96" s="29"/>
      <c r="D96" s="67"/>
      <c r="E96" s="29"/>
      <c r="F96" s="29"/>
      <c r="G96" s="67"/>
      <c r="H96" s="29"/>
      <c r="I96" s="30"/>
      <c r="J96" s="30"/>
      <c r="K96" s="30"/>
      <c r="L96" s="30"/>
      <c r="M96" s="30"/>
      <c r="N96" s="30"/>
      <c r="O96" s="30"/>
      <c r="P96" s="30"/>
      <c r="Q96" s="30"/>
    </row>
    <row r="97" spans="2:17" x14ac:dyDescent="0.2">
      <c r="B97" s="29"/>
      <c r="C97" s="29"/>
      <c r="D97" s="67"/>
      <c r="E97" s="29"/>
      <c r="F97" s="29"/>
      <c r="G97" s="67"/>
      <c r="H97" s="29"/>
      <c r="I97" s="30"/>
      <c r="J97" s="30"/>
      <c r="K97" s="30"/>
      <c r="L97" s="30"/>
      <c r="M97" s="30"/>
      <c r="N97" s="30"/>
      <c r="O97" s="30"/>
      <c r="P97" s="30"/>
      <c r="Q97" s="30"/>
    </row>
    <row r="98" spans="2:17" x14ac:dyDescent="0.2">
      <c r="B98" s="29"/>
      <c r="C98" s="29"/>
      <c r="D98" s="67"/>
      <c r="E98" s="29"/>
      <c r="F98" s="29"/>
      <c r="G98" s="67"/>
      <c r="H98" s="29"/>
      <c r="I98" s="30"/>
      <c r="J98" s="30"/>
      <c r="K98" s="30"/>
      <c r="L98" s="30"/>
      <c r="M98" s="30"/>
      <c r="N98" s="30"/>
      <c r="O98" s="30"/>
      <c r="P98" s="30"/>
      <c r="Q98" s="30"/>
    </row>
    <row r="99" spans="2:17" x14ac:dyDescent="0.2">
      <c r="B99" s="29"/>
      <c r="C99" s="29"/>
      <c r="D99" s="67"/>
      <c r="E99" s="29"/>
      <c r="F99" s="29"/>
      <c r="G99" s="67"/>
      <c r="H99" s="29"/>
      <c r="I99" s="30"/>
      <c r="J99" s="30"/>
      <c r="K99" s="30"/>
      <c r="L99" s="30"/>
      <c r="M99" s="30"/>
      <c r="N99" s="30"/>
      <c r="O99" s="30"/>
      <c r="P99" s="30"/>
      <c r="Q99" s="30"/>
    </row>
    <row r="100" spans="2:17" x14ac:dyDescent="0.2">
      <c r="B100" s="29"/>
      <c r="C100" s="29"/>
      <c r="D100" s="67"/>
      <c r="E100" s="29"/>
      <c r="F100" s="29"/>
      <c r="G100" s="67"/>
      <c r="H100" s="29"/>
      <c r="I100" s="30"/>
      <c r="J100" s="30"/>
      <c r="K100" s="30"/>
      <c r="L100" s="30"/>
      <c r="M100" s="30"/>
      <c r="N100" s="30"/>
      <c r="O100" s="30"/>
      <c r="P100" s="30"/>
      <c r="Q100" s="30"/>
    </row>
    <row r="101" spans="2:17" x14ac:dyDescent="0.2">
      <c r="B101" s="29"/>
      <c r="C101" s="29"/>
      <c r="D101" s="67"/>
      <c r="E101" s="29"/>
      <c r="F101" s="29"/>
      <c r="G101" s="67"/>
      <c r="H101" s="29"/>
      <c r="I101" s="30"/>
      <c r="J101" s="30"/>
      <c r="K101" s="30"/>
      <c r="L101" s="30"/>
      <c r="M101" s="30"/>
      <c r="N101" s="30"/>
      <c r="O101" s="30"/>
      <c r="P101" s="30"/>
      <c r="Q101" s="30"/>
    </row>
    <row r="102" spans="2:17" x14ac:dyDescent="0.2">
      <c r="B102" s="29"/>
      <c r="C102" s="29"/>
      <c r="D102" s="67"/>
      <c r="E102" s="29"/>
      <c r="F102" s="29"/>
      <c r="G102" s="67"/>
      <c r="H102" s="29"/>
      <c r="I102" s="30"/>
      <c r="J102" s="30"/>
      <c r="K102" s="30"/>
      <c r="L102" s="30"/>
      <c r="M102" s="30"/>
      <c r="N102" s="30"/>
      <c r="O102" s="30"/>
      <c r="P102" s="30"/>
      <c r="Q102" s="30"/>
    </row>
    <row r="103" spans="2:17" x14ac:dyDescent="0.2">
      <c r="B103" s="29"/>
      <c r="C103" s="29"/>
      <c r="D103" s="67"/>
      <c r="E103" s="29"/>
      <c r="F103" s="29"/>
      <c r="G103" s="67"/>
      <c r="H103" s="29"/>
      <c r="I103" s="30"/>
      <c r="J103" s="30"/>
      <c r="K103" s="30"/>
      <c r="L103" s="30"/>
      <c r="M103" s="30"/>
      <c r="N103" s="30"/>
      <c r="O103" s="30"/>
      <c r="P103" s="30"/>
      <c r="Q103" s="30"/>
    </row>
    <row r="104" spans="2:17" x14ac:dyDescent="0.2">
      <c r="B104" s="29"/>
      <c r="C104" s="29"/>
      <c r="D104" s="67"/>
      <c r="E104" s="29"/>
      <c r="F104" s="29"/>
      <c r="G104" s="67"/>
      <c r="H104" s="29"/>
      <c r="I104" s="30"/>
      <c r="J104" s="30"/>
      <c r="K104" s="30"/>
      <c r="L104" s="30"/>
      <c r="M104" s="30"/>
      <c r="N104" s="30"/>
      <c r="O104" s="30"/>
      <c r="P104" s="30"/>
      <c r="Q104" s="30"/>
    </row>
    <row r="105" spans="2:17" x14ac:dyDescent="0.2">
      <c r="B105" s="29"/>
      <c r="C105" s="29"/>
      <c r="D105" s="67"/>
      <c r="E105" s="29"/>
      <c r="F105" s="29"/>
      <c r="G105" s="67"/>
      <c r="H105" s="29"/>
      <c r="I105" s="30"/>
      <c r="J105" s="30"/>
      <c r="K105" s="30"/>
      <c r="L105" s="30"/>
      <c r="M105" s="30"/>
      <c r="N105" s="30"/>
      <c r="O105" s="30"/>
      <c r="P105" s="30"/>
      <c r="Q105" s="30"/>
    </row>
    <row r="106" spans="2:17" x14ac:dyDescent="0.2">
      <c r="B106" s="29"/>
      <c r="C106" s="29"/>
      <c r="D106" s="67"/>
      <c r="E106" s="29"/>
      <c r="F106" s="29"/>
      <c r="G106" s="67"/>
      <c r="H106" s="29"/>
      <c r="I106" s="30"/>
      <c r="J106" s="30"/>
      <c r="K106" s="30"/>
      <c r="L106" s="30"/>
      <c r="M106" s="30"/>
      <c r="N106" s="30"/>
      <c r="O106" s="30"/>
      <c r="P106" s="30"/>
      <c r="Q106" s="30"/>
    </row>
    <row r="107" spans="2:17" x14ac:dyDescent="0.2">
      <c r="B107" s="29"/>
      <c r="C107" s="29"/>
      <c r="D107" s="67"/>
      <c r="E107" s="29"/>
      <c r="F107" s="29"/>
      <c r="G107" s="67"/>
      <c r="H107" s="29"/>
      <c r="I107" s="30"/>
      <c r="J107" s="30"/>
      <c r="K107" s="30"/>
      <c r="L107" s="30"/>
      <c r="M107" s="30"/>
      <c r="N107" s="30"/>
      <c r="O107" s="30"/>
      <c r="P107" s="30"/>
      <c r="Q107" s="30"/>
    </row>
    <row r="108" spans="2:17" x14ac:dyDescent="0.2">
      <c r="B108" s="29"/>
      <c r="C108" s="29"/>
      <c r="D108" s="67"/>
      <c r="E108" s="29"/>
      <c r="F108" s="29"/>
      <c r="G108" s="67"/>
      <c r="H108" s="29"/>
      <c r="I108" s="30"/>
      <c r="J108" s="30"/>
      <c r="K108" s="30"/>
      <c r="L108" s="30"/>
      <c r="M108" s="30"/>
      <c r="N108" s="30"/>
      <c r="O108" s="30"/>
      <c r="P108" s="30"/>
      <c r="Q108" s="30"/>
    </row>
    <row r="109" spans="2:17" x14ac:dyDescent="0.2">
      <c r="B109" s="29"/>
      <c r="C109" s="29"/>
      <c r="D109" s="67"/>
      <c r="E109" s="29"/>
      <c r="F109" s="29"/>
      <c r="G109" s="67"/>
      <c r="H109" s="29"/>
      <c r="I109" s="30"/>
      <c r="J109" s="30"/>
      <c r="K109" s="30"/>
      <c r="L109" s="30"/>
      <c r="M109" s="30"/>
      <c r="N109" s="30"/>
      <c r="O109" s="30"/>
      <c r="P109" s="30"/>
      <c r="Q109" s="30"/>
    </row>
    <row r="110" spans="2:17" x14ac:dyDescent="0.2">
      <c r="B110" s="29"/>
      <c r="C110" s="29"/>
      <c r="D110" s="67"/>
      <c r="E110" s="29"/>
      <c r="F110" s="29"/>
      <c r="G110" s="67"/>
      <c r="H110" s="29"/>
      <c r="I110" s="30"/>
      <c r="J110" s="30"/>
      <c r="K110" s="30"/>
      <c r="L110" s="30"/>
      <c r="M110" s="30"/>
      <c r="N110" s="30"/>
      <c r="O110" s="30"/>
      <c r="P110" s="30"/>
      <c r="Q110" s="30"/>
    </row>
    <row r="111" spans="2:17" x14ac:dyDescent="0.2">
      <c r="B111" s="29"/>
      <c r="C111" s="29"/>
      <c r="D111" s="67"/>
      <c r="E111" s="29"/>
      <c r="F111" s="29"/>
      <c r="G111" s="67"/>
      <c r="H111" s="29"/>
      <c r="I111" s="30"/>
      <c r="J111" s="30"/>
      <c r="K111" s="30"/>
      <c r="L111" s="30"/>
      <c r="M111" s="30"/>
      <c r="N111" s="30"/>
      <c r="O111" s="30"/>
      <c r="P111" s="30"/>
      <c r="Q111" s="30"/>
    </row>
    <row r="112" spans="2:17" x14ac:dyDescent="0.2">
      <c r="B112" s="29"/>
      <c r="C112" s="29"/>
      <c r="D112" s="67"/>
      <c r="E112" s="29"/>
      <c r="F112" s="29"/>
      <c r="G112" s="67"/>
      <c r="H112" s="29"/>
      <c r="I112" s="30"/>
      <c r="J112" s="30"/>
      <c r="K112" s="30"/>
      <c r="L112" s="30"/>
      <c r="M112" s="30"/>
      <c r="N112" s="30"/>
      <c r="O112" s="30"/>
      <c r="P112" s="30"/>
      <c r="Q112" s="30"/>
    </row>
    <row r="113" spans="2:17" x14ac:dyDescent="0.2">
      <c r="B113" s="29"/>
      <c r="C113" s="29"/>
      <c r="D113" s="67"/>
      <c r="E113" s="29"/>
      <c r="F113" s="29"/>
      <c r="G113" s="67"/>
      <c r="H113" s="29"/>
      <c r="I113" s="30"/>
      <c r="J113" s="30"/>
      <c r="K113" s="30"/>
      <c r="L113" s="30"/>
      <c r="M113" s="30"/>
      <c r="N113" s="30"/>
      <c r="O113" s="30"/>
      <c r="P113" s="30"/>
      <c r="Q113" s="30"/>
    </row>
    <row r="114" spans="2:17" x14ac:dyDescent="0.2">
      <c r="B114" s="29"/>
      <c r="C114" s="29"/>
      <c r="D114" s="67"/>
      <c r="E114" s="29"/>
      <c r="F114" s="29"/>
      <c r="G114" s="67"/>
      <c r="H114" s="29"/>
      <c r="I114" s="30"/>
      <c r="J114" s="30"/>
      <c r="K114" s="30"/>
      <c r="L114" s="30"/>
      <c r="M114" s="30"/>
      <c r="N114" s="30"/>
      <c r="O114" s="30"/>
      <c r="P114" s="30"/>
      <c r="Q114" s="30"/>
    </row>
    <row r="115" spans="2:17" x14ac:dyDescent="0.2">
      <c r="B115" s="29"/>
      <c r="C115" s="29"/>
      <c r="D115" s="67"/>
      <c r="E115" s="29"/>
      <c r="F115" s="29"/>
      <c r="G115" s="67"/>
      <c r="H115" s="29"/>
      <c r="I115" s="30"/>
      <c r="J115" s="30"/>
      <c r="K115" s="30"/>
      <c r="L115" s="30"/>
      <c r="M115" s="30"/>
      <c r="N115" s="30"/>
      <c r="O115" s="30"/>
      <c r="P115" s="30"/>
      <c r="Q115" s="30"/>
    </row>
    <row r="116" spans="2:17" x14ac:dyDescent="0.2">
      <c r="B116" s="29"/>
      <c r="C116" s="29"/>
      <c r="D116" s="67"/>
      <c r="E116" s="29"/>
      <c r="F116" s="29"/>
      <c r="G116" s="67"/>
      <c r="H116" s="29"/>
      <c r="I116" s="30"/>
      <c r="J116" s="30"/>
      <c r="K116" s="30"/>
      <c r="L116" s="30"/>
      <c r="M116" s="30"/>
      <c r="N116" s="30"/>
      <c r="O116" s="30"/>
      <c r="P116" s="30"/>
      <c r="Q116" s="30"/>
    </row>
    <row r="117" spans="2:17" x14ac:dyDescent="0.2">
      <c r="B117" s="29"/>
      <c r="C117" s="29"/>
      <c r="D117" s="67"/>
      <c r="E117" s="29"/>
      <c r="F117" s="29"/>
      <c r="G117" s="67"/>
      <c r="H117" s="29"/>
      <c r="I117" s="30"/>
      <c r="J117" s="30"/>
      <c r="K117" s="30"/>
      <c r="L117" s="30"/>
      <c r="M117" s="30"/>
      <c r="N117" s="30"/>
      <c r="O117" s="30"/>
      <c r="P117" s="30"/>
      <c r="Q117" s="30"/>
    </row>
    <row r="118" spans="2:17" x14ac:dyDescent="0.2">
      <c r="B118" s="29"/>
      <c r="C118" s="29"/>
      <c r="D118" s="67"/>
      <c r="E118" s="29"/>
      <c r="F118" s="29"/>
      <c r="G118" s="67"/>
      <c r="H118" s="29"/>
      <c r="I118" s="30"/>
      <c r="J118" s="30"/>
      <c r="K118" s="30"/>
      <c r="L118" s="30"/>
      <c r="M118" s="30"/>
      <c r="N118" s="30"/>
      <c r="O118" s="30"/>
      <c r="P118" s="30"/>
      <c r="Q118" s="30"/>
    </row>
    <row r="119" spans="2:17" x14ac:dyDescent="0.2">
      <c r="B119" s="29"/>
      <c r="C119" s="29"/>
      <c r="D119" s="67"/>
      <c r="E119" s="29"/>
      <c r="F119" s="29"/>
      <c r="G119" s="67"/>
      <c r="H119" s="29"/>
      <c r="I119" s="30"/>
      <c r="J119" s="30"/>
      <c r="K119" s="30"/>
      <c r="L119" s="30"/>
      <c r="M119" s="30"/>
      <c r="N119" s="30"/>
      <c r="O119" s="30"/>
      <c r="P119" s="30"/>
      <c r="Q119" s="30"/>
    </row>
    <row r="120" spans="2:17" x14ac:dyDescent="0.2">
      <c r="B120" s="29"/>
      <c r="C120" s="29"/>
      <c r="D120" s="67"/>
      <c r="E120" s="29"/>
      <c r="F120" s="29"/>
      <c r="G120" s="67"/>
      <c r="H120" s="29"/>
      <c r="I120" s="30"/>
      <c r="J120" s="30"/>
      <c r="K120" s="30"/>
      <c r="L120" s="30"/>
      <c r="M120" s="30"/>
      <c r="N120" s="30"/>
      <c r="O120" s="30"/>
      <c r="P120" s="30"/>
      <c r="Q120" s="30"/>
    </row>
    <row r="121" spans="2:17" x14ac:dyDescent="0.2">
      <c r="B121" s="29"/>
      <c r="C121" s="29"/>
      <c r="D121" s="67"/>
      <c r="E121" s="29"/>
      <c r="F121" s="29"/>
      <c r="G121" s="67"/>
      <c r="H121" s="29"/>
      <c r="I121" s="30"/>
      <c r="J121" s="30"/>
      <c r="K121" s="30"/>
      <c r="L121" s="30"/>
      <c r="M121" s="30"/>
      <c r="N121" s="30"/>
      <c r="O121" s="30"/>
      <c r="P121" s="30"/>
      <c r="Q121" s="30"/>
    </row>
    <row r="122" spans="2:17" x14ac:dyDescent="0.2">
      <c r="B122" s="29"/>
      <c r="C122" s="29"/>
      <c r="D122" s="67"/>
      <c r="E122" s="29"/>
      <c r="F122" s="29"/>
      <c r="G122" s="67"/>
      <c r="H122" s="29"/>
      <c r="I122" s="30"/>
      <c r="J122" s="30"/>
      <c r="K122" s="30"/>
      <c r="L122" s="30"/>
      <c r="M122" s="30"/>
      <c r="N122" s="30"/>
      <c r="O122" s="30"/>
      <c r="P122" s="30"/>
      <c r="Q122" s="30"/>
    </row>
    <row r="123" spans="2:17" x14ac:dyDescent="0.2">
      <c r="B123" s="29"/>
      <c r="C123" s="29"/>
      <c r="D123" s="67"/>
      <c r="E123" s="29"/>
      <c r="F123" s="29"/>
      <c r="G123" s="67"/>
      <c r="H123" s="29"/>
      <c r="I123" s="30"/>
      <c r="J123" s="30"/>
      <c r="K123" s="30"/>
      <c r="L123" s="30"/>
      <c r="M123" s="30"/>
      <c r="N123" s="30"/>
      <c r="O123" s="30"/>
      <c r="P123" s="30"/>
      <c r="Q123" s="30"/>
    </row>
    <row r="124" spans="2:17" x14ac:dyDescent="0.2">
      <c r="B124" s="29"/>
      <c r="C124" s="29"/>
      <c r="D124" s="67"/>
      <c r="E124" s="29"/>
      <c r="F124" s="29"/>
      <c r="G124" s="67"/>
      <c r="H124" s="29"/>
      <c r="I124" s="30"/>
      <c r="J124" s="30"/>
      <c r="K124" s="30"/>
      <c r="L124" s="30"/>
      <c r="M124" s="30"/>
      <c r="N124" s="30"/>
      <c r="O124" s="30"/>
      <c r="P124" s="30"/>
      <c r="Q124" s="30"/>
    </row>
    <row r="125" spans="2:17" x14ac:dyDescent="0.2">
      <c r="B125" s="29"/>
      <c r="C125" s="29"/>
      <c r="D125" s="67"/>
      <c r="E125" s="29"/>
      <c r="F125" s="29"/>
      <c r="G125" s="67"/>
      <c r="H125" s="29"/>
      <c r="I125" s="30"/>
      <c r="J125" s="30"/>
      <c r="K125" s="30"/>
      <c r="L125" s="30"/>
      <c r="M125" s="30"/>
      <c r="N125" s="30"/>
      <c r="O125" s="30"/>
      <c r="P125" s="30"/>
      <c r="Q125" s="30"/>
    </row>
    <row r="126" spans="2:17" x14ac:dyDescent="0.2">
      <c r="B126" s="29"/>
      <c r="C126" s="29"/>
      <c r="D126" s="67"/>
      <c r="E126" s="29"/>
      <c r="F126" s="29"/>
      <c r="G126" s="67"/>
      <c r="H126" s="29"/>
      <c r="I126" s="30"/>
      <c r="J126" s="30"/>
      <c r="K126" s="30"/>
      <c r="L126" s="30"/>
      <c r="M126" s="30"/>
      <c r="N126" s="30"/>
      <c r="O126" s="30"/>
      <c r="P126" s="30"/>
      <c r="Q126" s="30"/>
    </row>
    <row r="127" spans="2:17" x14ac:dyDescent="0.2">
      <c r="B127" s="29"/>
      <c r="C127" s="29"/>
      <c r="D127" s="67"/>
      <c r="E127" s="29"/>
      <c r="F127" s="29"/>
      <c r="G127" s="67"/>
      <c r="H127" s="29"/>
      <c r="I127" s="30"/>
      <c r="J127" s="30"/>
      <c r="K127" s="30"/>
      <c r="L127" s="30"/>
      <c r="M127" s="30"/>
      <c r="N127" s="30"/>
      <c r="O127" s="30"/>
      <c r="P127" s="30"/>
      <c r="Q127" s="30"/>
    </row>
    <row r="128" spans="2:17" x14ac:dyDescent="0.2">
      <c r="B128" s="29"/>
      <c r="C128" s="29"/>
      <c r="D128" s="67"/>
      <c r="E128" s="29"/>
      <c r="F128" s="29"/>
      <c r="G128" s="67"/>
      <c r="H128" s="29"/>
      <c r="I128" s="30"/>
      <c r="J128" s="30"/>
      <c r="K128" s="30"/>
      <c r="L128" s="30"/>
      <c r="M128" s="30"/>
      <c r="N128" s="30"/>
      <c r="O128" s="30"/>
      <c r="P128" s="30"/>
      <c r="Q128" s="30"/>
    </row>
    <row r="129" spans="2:17" x14ac:dyDescent="0.2">
      <c r="B129" s="29"/>
      <c r="C129" s="29"/>
      <c r="D129" s="67"/>
      <c r="E129" s="29"/>
      <c r="F129" s="29"/>
      <c r="G129" s="67"/>
      <c r="H129" s="29"/>
      <c r="I129" s="30"/>
      <c r="J129" s="30"/>
      <c r="K129" s="30"/>
      <c r="L129" s="30"/>
      <c r="M129" s="30"/>
      <c r="N129" s="30"/>
      <c r="O129" s="30"/>
      <c r="P129" s="30"/>
      <c r="Q129" s="30"/>
    </row>
    <row r="130" spans="2:17" x14ac:dyDescent="0.2">
      <c r="B130" s="29"/>
      <c r="C130" s="29"/>
      <c r="D130" s="67"/>
      <c r="E130" s="29"/>
      <c r="F130" s="29"/>
      <c r="G130" s="67"/>
      <c r="H130" s="29"/>
      <c r="I130" s="30"/>
      <c r="J130" s="30"/>
      <c r="K130" s="30"/>
      <c r="L130" s="30"/>
      <c r="M130" s="30"/>
      <c r="N130" s="30"/>
      <c r="O130" s="30"/>
      <c r="P130" s="30"/>
      <c r="Q130" s="30"/>
    </row>
    <row r="131" spans="2:17" x14ac:dyDescent="0.2">
      <c r="B131" s="29"/>
      <c r="C131" s="29"/>
      <c r="D131" s="67"/>
      <c r="E131" s="29"/>
      <c r="F131" s="29"/>
      <c r="G131" s="67"/>
      <c r="H131" s="29"/>
      <c r="I131" s="30"/>
      <c r="J131" s="30"/>
      <c r="K131" s="30"/>
      <c r="L131" s="30"/>
      <c r="M131" s="30"/>
      <c r="N131" s="30"/>
      <c r="O131" s="30"/>
      <c r="P131" s="30"/>
      <c r="Q131" s="30"/>
    </row>
    <row r="132" spans="2:17" x14ac:dyDescent="0.2">
      <c r="B132" s="29"/>
      <c r="C132" s="29"/>
      <c r="D132" s="67"/>
      <c r="E132" s="29"/>
      <c r="F132" s="29"/>
      <c r="G132" s="67"/>
      <c r="H132" s="29"/>
      <c r="I132" s="30"/>
      <c r="J132" s="30"/>
      <c r="K132" s="30"/>
      <c r="L132" s="30"/>
      <c r="M132" s="30"/>
      <c r="N132" s="30"/>
      <c r="O132" s="30"/>
      <c r="P132" s="30"/>
      <c r="Q132" s="30"/>
    </row>
    <row r="133" spans="2:17" x14ac:dyDescent="0.2">
      <c r="B133" s="29"/>
      <c r="C133" s="29"/>
      <c r="D133" s="67"/>
      <c r="E133" s="29"/>
      <c r="F133" s="29"/>
      <c r="G133" s="67"/>
      <c r="H133" s="29"/>
      <c r="I133" s="30"/>
      <c r="J133" s="30"/>
      <c r="K133" s="30"/>
      <c r="L133" s="30"/>
      <c r="M133" s="30"/>
      <c r="N133" s="30"/>
      <c r="O133" s="30"/>
      <c r="P133" s="30"/>
      <c r="Q133" s="30"/>
    </row>
    <row r="134" spans="2:17" x14ac:dyDescent="0.2">
      <c r="B134" s="29"/>
      <c r="C134" s="29"/>
      <c r="D134" s="67"/>
      <c r="E134" s="29"/>
      <c r="F134" s="29"/>
      <c r="G134" s="67"/>
      <c r="H134" s="29"/>
      <c r="I134" s="30"/>
      <c r="J134" s="30"/>
      <c r="K134" s="30"/>
      <c r="L134" s="30"/>
      <c r="M134" s="30"/>
      <c r="N134" s="30"/>
      <c r="O134" s="30"/>
      <c r="P134" s="30"/>
      <c r="Q134" s="30"/>
    </row>
    <row r="135" spans="2:17" x14ac:dyDescent="0.2">
      <c r="B135" s="29"/>
      <c r="C135" s="29"/>
      <c r="D135" s="67"/>
      <c r="E135" s="29"/>
      <c r="F135" s="29"/>
      <c r="G135" s="67"/>
      <c r="H135" s="29"/>
      <c r="I135" s="30"/>
      <c r="J135" s="30"/>
      <c r="K135" s="30"/>
      <c r="L135" s="30"/>
      <c r="M135" s="30"/>
      <c r="N135" s="30"/>
      <c r="O135" s="30"/>
      <c r="P135" s="30"/>
      <c r="Q135" s="30"/>
    </row>
    <row r="136" spans="2:17" x14ac:dyDescent="0.2">
      <c r="B136" s="29"/>
      <c r="C136" s="29"/>
      <c r="D136" s="67"/>
      <c r="E136" s="29"/>
      <c r="F136" s="29"/>
      <c r="G136" s="67"/>
      <c r="H136" s="29"/>
      <c r="I136" s="30"/>
      <c r="J136" s="30"/>
      <c r="K136" s="30"/>
      <c r="L136" s="30"/>
      <c r="M136" s="30"/>
      <c r="N136" s="30"/>
      <c r="O136" s="30"/>
      <c r="P136" s="30"/>
      <c r="Q136" s="30"/>
    </row>
    <row r="137" spans="2:17" x14ac:dyDescent="0.2">
      <c r="B137" s="29"/>
      <c r="C137" s="29"/>
      <c r="D137" s="67"/>
      <c r="E137" s="29"/>
      <c r="F137" s="29"/>
      <c r="G137" s="67"/>
      <c r="H137" s="29"/>
      <c r="I137" s="30"/>
      <c r="J137" s="30"/>
      <c r="K137" s="30"/>
      <c r="L137" s="30"/>
      <c r="M137" s="30"/>
      <c r="N137" s="30"/>
      <c r="O137" s="30"/>
      <c r="P137" s="30"/>
      <c r="Q137" s="30"/>
    </row>
    <row r="138" spans="2:17" x14ac:dyDescent="0.2">
      <c r="B138" s="29"/>
      <c r="C138" s="29"/>
      <c r="D138" s="67"/>
      <c r="E138" s="29"/>
      <c r="F138" s="29"/>
      <c r="G138" s="67"/>
      <c r="H138" s="29"/>
      <c r="I138" s="30"/>
      <c r="J138" s="30"/>
      <c r="K138" s="30"/>
      <c r="L138" s="30"/>
      <c r="M138" s="30"/>
      <c r="N138" s="30"/>
      <c r="O138" s="30"/>
      <c r="P138" s="30"/>
      <c r="Q138" s="30"/>
    </row>
    <row r="139" spans="2:17" x14ac:dyDescent="0.2">
      <c r="B139" s="29"/>
      <c r="C139" s="29"/>
      <c r="D139" s="67"/>
      <c r="E139" s="29"/>
      <c r="F139" s="29"/>
      <c r="G139" s="67"/>
      <c r="H139" s="29"/>
      <c r="I139" s="30"/>
      <c r="J139" s="30"/>
      <c r="K139" s="30"/>
      <c r="L139" s="30"/>
      <c r="M139" s="30"/>
      <c r="N139" s="30"/>
      <c r="O139" s="30"/>
      <c r="P139" s="30"/>
      <c r="Q139" s="30"/>
    </row>
    <row r="140" spans="2:17" x14ac:dyDescent="0.2">
      <c r="B140" s="29"/>
      <c r="C140" s="29"/>
      <c r="D140" s="67"/>
      <c r="E140" s="29"/>
      <c r="F140" s="29"/>
      <c r="G140" s="67"/>
      <c r="H140" s="29"/>
      <c r="I140" s="30"/>
      <c r="J140" s="30"/>
      <c r="K140" s="30"/>
      <c r="L140" s="30"/>
      <c r="M140" s="30"/>
      <c r="N140" s="30"/>
      <c r="O140" s="30"/>
      <c r="P140" s="30"/>
      <c r="Q140" s="30"/>
    </row>
    <row r="141" spans="2:17" x14ac:dyDescent="0.2">
      <c r="B141" s="29"/>
      <c r="C141" s="29"/>
      <c r="D141" s="67"/>
      <c r="E141" s="29"/>
      <c r="F141" s="29"/>
      <c r="G141" s="67"/>
      <c r="H141" s="29"/>
      <c r="I141" s="30"/>
      <c r="J141" s="30"/>
      <c r="K141" s="30"/>
      <c r="L141" s="30"/>
      <c r="M141" s="30"/>
      <c r="N141" s="30"/>
      <c r="O141" s="30"/>
      <c r="P141" s="30"/>
      <c r="Q141" s="30"/>
    </row>
    <row r="142" spans="2:17" x14ac:dyDescent="0.2">
      <c r="B142" s="29"/>
      <c r="C142" s="29"/>
      <c r="D142" s="67"/>
      <c r="E142" s="29"/>
      <c r="F142" s="29"/>
      <c r="G142" s="67"/>
      <c r="H142" s="29"/>
      <c r="I142" s="30"/>
      <c r="J142" s="30"/>
      <c r="K142" s="30"/>
      <c r="L142" s="30"/>
      <c r="M142" s="30"/>
      <c r="N142" s="30"/>
      <c r="O142" s="30"/>
      <c r="P142" s="30"/>
      <c r="Q142" s="30"/>
    </row>
    <row r="143" spans="2:17" x14ac:dyDescent="0.2">
      <c r="B143" s="29"/>
      <c r="C143" s="29"/>
      <c r="D143" s="67"/>
      <c r="E143" s="29"/>
      <c r="F143" s="29"/>
      <c r="G143" s="67"/>
      <c r="H143" s="29"/>
      <c r="I143" s="30"/>
      <c r="J143" s="30"/>
      <c r="K143" s="30"/>
      <c r="L143" s="30"/>
      <c r="M143" s="30"/>
      <c r="N143" s="30"/>
      <c r="O143" s="30"/>
      <c r="P143" s="30"/>
      <c r="Q143" s="30"/>
    </row>
    <row r="144" spans="2:17" x14ac:dyDescent="0.2">
      <c r="B144" s="29"/>
      <c r="C144" s="29"/>
      <c r="D144" s="67"/>
      <c r="E144" s="29"/>
      <c r="F144" s="29"/>
      <c r="G144" s="67"/>
      <c r="H144" s="29"/>
      <c r="I144" s="30"/>
      <c r="J144" s="30"/>
      <c r="K144" s="30"/>
      <c r="L144" s="30"/>
      <c r="M144" s="30"/>
      <c r="N144" s="30"/>
      <c r="O144" s="30"/>
      <c r="P144" s="30"/>
      <c r="Q144" s="30"/>
    </row>
    <row r="145" spans="2:17" x14ac:dyDescent="0.2">
      <c r="B145" s="29"/>
      <c r="C145" s="29"/>
      <c r="D145" s="67"/>
      <c r="E145" s="29"/>
      <c r="F145" s="29"/>
      <c r="G145" s="67"/>
      <c r="H145" s="29"/>
      <c r="I145" s="30"/>
      <c r="J145" s="30"/>
      <c r="K145" s="30"/>
      <c r="L145" s="30"/>
      <c r="M145" s="30"/>
      <c r="N145" s="30"/>
      <c r="O145" s="30"/>
      <c r="P145" s="30"/>
      <c r="Q145" s="30"/>
    </row>
    <row r="146" spans="2:17" x14ac:dyDescent="0.2">
      <c r="B146" s="29"/>
      <c r="C146" s="29"/>
      <c r="D146" s="67"/>
      <c r="E146" s="29"/>
      <c r="F146" s="29"/>
      <c r="G146" s="67"/>
      <c r="H146" s="29"/>
      <c r="I146" s="30"/>
      <c r="J146" s="30"/>
      <c r="K146" s="30"/>
      <c r="L146" s="30"/>
      <c r="M146" s="30"/>
      <c r="N146" s="30"/>
      <c r="O146" s="30"/>
      <c r="P146" s="30"/>
      <c r="Q146" s="30"/>
    </row>
    <row r="147" spans="2:17" x14ac:dyDescent="0.2">
      <c r="B147" s="29"/>
      <c r="C147" s="29"/>
      <c r="D147" s="67"/>
      <c r="E147" s="29"/>
      <c r="F147" s="29"/>
      <c r="G147" s="67"/>
      <c r="H147" s="29"/>
      <c r="I147" s="30"/>
      <c r="J147" s="30"/>
      <c r="K147" s="30"/>
      <c r="L147" s="30"/>
      <c r="M147" s="30"/>
      <c r="N147" s="30"/>
      <c r="O147" s="30"/>
      <c r="P147" s="30"/>
      <c r="Q147" s="30"/>
    </row>
    <row r="148" spans="2:17" x14ac:dyDescent="0.2">
      <c r="B148" s="29"/>
      <c r="C148" s="29"/>
      <c r="D148" s="67"/>
      <c r="E148" s="29"/>
      <c r="F148" s="29"/>
      <c r="G148" s="67"/>
      <c r="H148" s="29"/>
      <c r="I148" s="30"/>
      <c r="J148" s="30"/>
      <c r="K148" s="30"/>
      <c r="L148" s="30"/>
      <c r="M148" s="30"/>
      <c r="N148" s="30"/>
      <c r="O148" s="30"/>
      <c r="P148" s="30"/>
      <c r="Q148" s="30"/>
    </row>
    <row r="149" spans="2:17" x14ac:dyDescent="0.2">
      <c r="B149" s="29"/>
      <c r="C149" s="29"/>
      <c r="D149" s="67"/>
      <c r="E149" s="29"/>
      <c r="F149" s="29"/>
      <c r="G149" s="67"/>
      <c r="H149" s="29"/>
      <c r="I149" s="30"/>
      <c r="J149" s="30"/>
      <c r="K149" s="30"/>
      <c r="L149" s="30"/>
      <c r="M149" s="30"/>
      <c r="N149" s="30"/>
      <c r="O149" s="30"/>
      <c r="P149" s="30"/>
      <c r="Q149" s="30"/>
    </row>
    <row r="150" spans="2:17" x14ac:dyDescent="0.2">
      <c r="B150" s="29"/>
      <c r="C150" s="29"/>
      <c r="D150" s="67"/>
      <c r="E150" s="29"/>
      <c r="F150" s="29"/>
      <c r="G150" s="67"/>
      <c r="H150" s="29"/>
      <c r="I150" s="30"/>
      <c r="J150" s="30"/>
      <c r="K150" s="30"/>
      <c r="L150" s="30"/>
      <c r="M150" s="30"/>
      <c r="N150" s="30"/>
      <c r="O150" s="30"/>
      <c r="P150" s="30"/>
      <c r="Q150" s="30"/>
    </row>
    <row r="151" spans="2:17" x14ac:dyDescent="0.2">
      <c r="B151" s="29"/>
      <c r="C151" s="29"/>
      <c r="D151" s="67"/>
      <c r="E151" s="29"/>
      <c r="F151" s="29"/>
      <c r="G151" s="67"/>
      <c r="H151" s="29"/>
      <c r="I151" s="30"/>
      <c r="J151" s="30"/>
      <c r="K151" s="30"/>
      <c r="L151" s="30"/>
      <c r="M151" s="30"/>
      <c r="N151" s="30"/>
      <c r="O151" s="30"/>
      <c r="P151" s="30"/>
      <c r="Q151" s="30"/>
    </row>
    <row r="152" spans="2:17" x14ac:dyDescent="0.2">
      <c r="B152" s="29"/>
      <c r="C152" s="29"/>
      <c r="D152" s="67"/>
      <c r="E152" s="29"/>
      <c r="F152" s="29"/>
      <c r="G152" s="67"/>
      <c r="H152" s="29"/>
      <c r="I152" s="30"/>
      <c r="J152" s="30"/>
      <c r="K152" s="30"/>
      <c r="L152" s="30"/>
      <c r="M152" s="30"/>
      <c r="N152" s="30"/>
      <c r="O152" s="30"/>
      <c r="P152" s="30"/>
      <c r="Q152" s="30"/>
    </row>
    <row r="153" spans="2:17" x14ac:dyDescent="0.2">
      <c r="B153" s="29"/>
      <c r="C153" s="29"/>
      <c r="D153" s="67"/>
      <c r="E153" s="29"/>
      <c r="F153" s="29"/>
      <c r="G153" s="67"/>
      <c r="H153" s="29"/>
      <c r="I153" s="30"/>
      <c r="J153" s="30"/>
      <c r="K153" s="30"/>
      <c r="L153" s="30"/>
      <c r="M153" s="30"/>
      <c r="N153" s="30"/>
      <c r="O153" s="30"/>
      <c r="P153" s="30"/>
      <c r="Q153" s="30"/>
    </row>
    <row r="154" spans="2:17" x14ac:dyDescent="0.2">
      <c r="B154" s="29"/>
      <c r="C154" s="29"/>
      <c r="D154" s="67"/>
      <c r="E154" s="29"/>
      <c r="F154" s="29"/>
      <c r="G154" s="67"/>
      <c r="H154" s="29"/>
      <c r="I154" s="30"/>
      <c r="J154" s="30"/>
      <c r="K154" s="30"/>
      <c r="L154" s="30"/>
      <c r="M154" s="30"/>
      <c r="N154" s="30"/>
      <c r="O154" s="30"/>
      <c r="P154" s="30"/>
      <c r="Q154" s="30"/>
    </row>
    <row r="155" spans="2:17" x14ac:dyDescent="0.2">
      <c r="B155" s="29"/>
      <c r="C155" s="29"/>
      <c r="D155" s="67"/>
      <c r="E155" s="29"/>
      <c r="F155" s="29"/>
      <c r="G155" s="67"/>
      <c r="H155" s="29"/>
      <c r="I155" s="30"/>
      <c r="J155" s="30"/>
      <c r="K155" s="30"/>
      <c r="L155" s="30"/>
      <c r="M155" s="30"/>
      <c r="N155" s="30"/>
      <c r="O155" s="30"/>
      <c r="P155" s="30"/>
      <c r="Q155" s="30"/>
    </row>
    <row r="156" spans="2:17" x14ac:dyDescent="0.2">
      <c r="B156" s="29"/>
      <c r="C156" s="29"/>
      <c r="D156" s="67"/>
      <c r="E156" s="29"/>
      <c r="F156" s="29"/>
      <c r="G156" s="67"/>
      <c r="H156" s="29"/>
      <c r="I156" s="30"/>
      <c r="J156" s="30"/>
      <c r="K156" s="30"/>
      <c r="L156" s="30"/>
      <c r="M156" s="30"/>
      <c r="N156" s="30"/>
      <c r="O156" s="30"/>
      <c r="P156" s="30"/>
      <c r="Q156" s="30"/>
    </row>
    <row r="157" spans="2:17" x14ac:dyDescent="0.2">
      <c r="B157" s="29"/>
      <c r="C157" s="29"/>
      <c r="D157" s="67"/>
      <c r="E157" s="29"/>
      <c r="F157" s="29"/>
      <c r="G157" s="67"/>
      <c r="H157" s="29"/>
      <c r="I157" s="30"/>
      <c r="J157" s="30"/>
      <c r="K157" s="30"/>
      <c r="L157" s="30"/>
      <c r="M157" s="30"/>
      <c r="N157" s="30"/>
      <c r="O157" s="30"/>
      <c r="P157" s="30"/>
      <c r="Q157" s="30"/>
    </row>
    <row r="158" spans="2:17" x14ac:dyDescent="0.2">
      <c r="B158" s="29"/>
      <c r="C158" s="29"/>
      <c r="D158" s="67"/>
      <c r="E158" s="29"/>
      <c r="F158" s="29"/>
      <c r="G158" s="67"/>
      <c r="H158" s="29"/>
      <c r="I158" s="30"/>
      <c r="J158" s="30"/>
      <c r="K158" s="30"/>
      <c r="L158" s="30"/>
      <c r="M158" s="30"/>
      <c r="N158" s="30"/>
      <c r="O158" s="30"/>
      <c r="P158" s="30"/>
      <c r="Q158" s="30"/>
    </row>
    <row r="159" spans="2:17" x14ac:dyDescent="0.2">
      <c r="B159" s="29"/>
      <c r="C159" s="29"/>
      <c r="D159" s="67"/>
      <c r="E159" s="29"/>
      <c r="F159" s="29"/>
      <c r="G159" s="67"/>
      <c r="H159" s="29"/>
      <c r="I159" s="30"/>
      <c r="J159" s="30"/>
      <c r="K159" s="30"/>
      <c r="L159" s="30"/>
      <c r="M159" s="30"/>
      <c r="N159" s="30"/>
      <c r="O159" s="30"/>
      <c r="P159" s="30"/>
      <c r="Q159" s="30"/>
    </row>
    <row r="160" spans="2:17" x14ac:dyDescent="0.2">
      <c r="B160" s="29"/>
      <c r="C160" s="29"/>
      <c r="D160" s="67"/>
      <c r="E160" s="29"/>
      <c r="F160" s="29"/>
      <c r="G160" s="67"/>
      <c r="H160" s="29"/>
      <c r="I160" s="30"/>
      <c r="J160" s="30"/>
      <c r="K160" s="30"/>
      <c r="L160" s="30"/>
      <c r="M160" s="30"/>
      <c r="N160" s="30"/>
      <c r="O160" s="30"/>
      <c r="P160" s="30"/>
      <c r="Q160" s="30"/>
    </row>
    <row r="161" spans="2:17" x14ac:dyDescent="0.2">
      <c r="B161" s="29"/>
      <c r="C161" s="29"/>
      <c r="D161" s="67"/>
      <c r="E161" s="29"/>
      <c r="F161" s="29"/>
      <c r="G161" s="67"/>
      <c r="H161" s="29"/>
      <c r="I161" s="30"/>
      <c r="J161" s="30"/>
      <c r="K161" s="30"/>
      <c r="L161" s="30"/>
      <c r="M161" s="30"/>
      <c r="N161" s="30"/>
      <c r="O161" s="30"/>
      <c r="P161" s="30"/>
      <c r="Q161" s="30"/>
    </row>
    <row r="162" spans="2:17" x14ac:dyDescent="0.2">
      <c r="B162" s="29"/>
      <c r="C162" s="29"/>
      <c r="D162" s="67"/>
      <c r="E162" s="29"/>
      <c r="F162" s="29"/>
      <c r="G162" s="67"/>
      <c r="H162" s="29"/>
      <c r="I162" s="30"/>
      <c r="J162" s="30"/>
      <c r="K162" s="30"/>
      <c r="L162" s="30"/>
      <c r="M162" s="30"/>
      <c r="N162" s="30"/>
      <c r="O162" s="30"/>
      <c r="P162" s="30"/>
      <c r="Q162" s="30"/>
    </row>
    <row r="163" spans="2:17" x14ac:dyDescent="0.2">
      <c r="B163" s="29"/>
      <c r="C163" s="29"/>
      <c r="D163" s="67"/>
      <c r="E163" s="29"/>
      <c r="F163" s="29"/>
      <c r="G163" s="67"/>
      <c r="H163" s="29"/>
      <c r="I163" s="30"/>
      <c r="J163" s="30"/>
      <c r="K163" s="30"/>
      <c r="L163" s="30"/>
      <c r="M163" s="30"/>
      <c r="N163" s="30"/>
      <c r="O163" s="30"/>
      <c r="P163" s="30"/>
      <c r="Q163" s="30"/>
    </row>
    <row r="164" spans="2:17" x14ac:dyDescent="0.2">
      <c r="B164" s="29"/>
      <c r="C164" s="29"/>
      <c r="D164" s="67"/>
      <c r="E164" s="29"/>
      <c r="F164" s="29"/>
      <c r="G164" s="67"/>
      <c r="H164" s="29"/>
      <c r="I164" s="30"/>
      <c r="J164" s="30"/>
      <c r="K164" s="30"/>
      <c r="L164" s="30"/>
      <c r="M164" s="30"/>
      <c r="N164" s="30"/>
      <c r="O164" s="30"/>
      <c r="P164" s="30"/>
      <c r="Q164" s="30"/>
    </row>
    <row r="165" spans="2:17" x14ac:dyDescent="0.2">
      <c r="B165" s="29"/>
      <c r="C165" s="29"/>
      <c r="D165" s="67"/>
      <c r="E165" s="29"/>
      <c r="F165" s="29"/>
      <c r="G165" s="67"/>
      <c r="H165" s="29"/>
      <c r="I165" s="30"/>
      <c r="J165" s="30"/>
      <c r="K165" s="30"/>
      <c r="L165" s="30"/>
      <c r="M165" s="30"/>
      <c r="N165" s="30"/>
      <c r="O165" s="30"/>
      <c r="P165" s="30"/>
      <c r="Q165" s="30"/>
    </row>
    <row r="166" spans="2:17" x14ac:dyDescent="0.2">
      <c r="B166" s="29"/>
      <c r="C166" s="29"/>
      <c r="D166" s="67"/>
      <c r="E166" s="29"/>
      <c r="F166" s="29"/>
      <c r="G166" s="67"/>
      <c r="H166" s="29"/>
      <c r="I166" s="30"/>
      <c r="J166" s="30"/>
      <c r="K166" s="30"/>
      <c r="L166" s="30"/>
      <c r="M166" s="30"/>
      <c r="N166" s="30"/>
      <c r="O166" s="30"/>
      <c r="P166" s="30"/>
      <c r="Q166" s="30"/>
    </row>
    <row r="167" spans="2:17" x14ac:dyDescent="0.2">
      <c r="B167" s="29"/>
      <c r="C167" s="29"/>
      <c r="D167" s="67"/>
      <c r="E167" s="29"/>
      <c r="F167" s="29"/>
      <c r="G167" s="67"/>
      <c r="H167" s="29"/>
      <c r="I167" s="30"/>
      <c r="J167" s="30"/>
      <c r="K167" s="30"/>
      <c r="L167" s="30"/>
      <c r="M167" s="30"/>
      <c r="N167" s="30"/>
      <c r="O167" s="30"/>
      <c r="P167" s="30"/>
      <c r="Q167" s="30"/>
    </row>
    <row r="168" spans="2:17" x14ac:dyDescent="0.2">
      <c r="B168" s="29"/>
      <c r="C168" s="29"/>
      <c r="D168" s="67"/>
      <c r="E168" s="29"/>
      <c r="F168" s="29"/>
      <c r="G168" s="67"/>
      <c r="H168" s="29"/>
      <c r="I168" s="30"/>
      <c r="J168" s="30"/>
      <c r="K168" s="30"/>
      <c r="L168" s="30"/>
      <c r="M168" s="30"/>
      <c r="N168" s="30"/>
      <c r="O168" s="30"/>
      <c r="P168" s="30"/>
      <c r="Q168" s="30"/>
    </row>
    <row r="169" spans="2:17" x14ac:dyDescent="0.2">
      <c r="B169" s="29"/>
      <c r="C169" s="29"/>
      <c r="D169" s="67"/>
      <c r="E169" s="29"/>
      <c r="F169" s="29"/>
      <c r="G169" s="67"/>
      <c r="H169" s="29"/>
      <c r="I169" s="30"/>
      <c r="J169" s="30"/>
      <c r="K169" s="30"/>
      <c r="L169" s="30"/>
      <c r="M169" s="30"/>
      <c r="N169" s="30"/>
      <c r="O169" s="30"/>
      <c r="P169" s="30"/>
      <c r="Q169" s="30"/>
    </row>
    <row r="170" spans="2:17" x14ac:dyDescent="0.2">
      <c r="B170" s="29"/>
      <c r="C170" s="29"/>
      <c r="D170" s="67"/>
      <c r="E170" s="29"/>
      <c r="F170" s="29"/>
      <c r="G170" s="67"/>
      <c r="H170" s="29"/>
      <c r="I170" s="30"/>
      <c r="J170" s="30"/>
      <c r="K170" s="30"/>
      <c r="L170" s="30"/>
      <c r="M170" s="30"/>
      <c r="N170" s="30"/>
      <c r="O170" s="30"/>
      <c r="P170" s="30"/>
      <c r="Q170" s="30"/>
    </row>
    <row r="171" spans="2:17" x14ac:dyDescent="0.2">
      <c r="B171" s="29"/>
      <c r="C171" s="29"/>
      <c r="D171" s="67"/>
      <c r="E171" s="29"/>
      <c r="F171" s="29"/>
      <c r="G171" s="67"/>
      <c r="H171" s="29"/>
      <c r="I171" s="30"/>
      <c r="J171" s="30"/>
      <c r="K171" s="30"/>
      <c r="L171" s="30"/>
      <c r="M171" s="30"/>
      <c r="N171" s="30"/>
      <c r="O171" s="30"/>
      <c r="P171" s="30"/>
      <c r="Q171" s="30"/>
    </row>
    <row r="172" spans="2:17" x14ac:dyDescent="0.2">
      <c r="B172" s="29"/>
      <c r="C172" s="29"/>
      <c r="D172" s="67"/>
      <c r="E172" s="29"/>
      <c r="F172" s="29"/>
      <c r="G172" s="67"/>
      <c r="H172" s="29"/>
      <c r="I172" s="30"/>
      <c r="J172" s="30"/>
      <c r="K172" s="30"/>
      <c r="L172" s="30"/>
      <c r="M172" s="30"/>
      <c r="N172" s="30"/>
      <c r="O172" s="30"/>
      <c r="P172" s="30"/>
      <c r="Q172" s="30"/>
    </row>
    <row r="173" spans="2:17" x14ac:dyDescent="0.2">
      <c r="B173" s="29"/>
      <c r="C173" s="29"/>
      <c r="D173" s="67"/>
      <c r="E173" s="29"/>
      <c r="F173" s="29"/>
      <c r="G173" s="67"/>
      <c r="H173" s="29"/>
      <c r="I173" s="30"/>
      <c r="J173" s="30"/>
      <c r="K173" s="30"/>
      <c r="L173" s="30"/>
      <c r="M173" s="30"/>
      <c r="N173" s="30"/>
      <c r="O173" s="30"/>
      <c r="P173" s="30"/>
      <c r="Q173" s="30"/>
    </row>
    <row r="174" spans="2:17" x14ac:dyDescent="0.2">
      <c r="B174" s="29"/>
      <c r="C174" s="29"/>
      <c r="D174" s="67"/>
      <c r="E174" s="29"/>
      <c r="F174" s="29"/>
      <c r="G174" s="67"/>
      <c r="H174" s="29"/>
      <c r="I174" s="30"/>
      <c r="J174" s="30"/>
      <c r="K174" s="30"/>
      <c r="L174" s="30"/>
      <c r="M174" s="30"/>
      <c r="N174" s="30"/>
      <c r="O174" s="30"/>
      <c r="P174" s="30"/>
      <c r="Q174" s="30"/>
    </row>
    <row r="175" spans="2:17" x14ac:dyDescent="0.2">
      <c r="B175" s="29"/>
      <c r="C175" s="29"/>
      <c r="D175" s="67"/>
      <c r="E175" s="29"/>
      <c r="F175" s="29"/>
      <c r="G175" s="67"/>
      <c r="H175" s="29"/>
      <c r="I175" s="30"/>
      <c r="J175" s="30"/>
      <c r="K175" s="30"/>
      <c r="L175" s="30"/>
      <c r="M175" s="30"/>
      <c r="N175" s="30"/>
      <c r="O175" s="30"/>
      <c r="P175" s="30"/>
      <c r="Q175" s="30"/>
    </row>
    <row r="176" spans="2:17" x14ac:dyDescent="0.2">
      <c r="B176" s="29"/>
      <c r="C176" s="29"/>
      <c r="D176" s="67"/>
      <c r="E176" s="29"/>
      <c r="F176" s="29"/>
      <c r="G176" s="67"/>
      <c r="H176" s="29"/>
      <c r="I176" s="30"/>
      <c r="J176" s="30"/>
      <c r="K176" s="30"/>
      <c r="L176" s="30"/>
      <c r="M176" s="30"/>
      <c r="N176" s="30"/>
      <c r="O176" s="30"/>
      <c r="P176" s="30"/>
      <c r="Q176" s="30"/>
    </row>
    <row r="177" spans="2:17" x14ac:dyDescent="0.2">
      <c r="B177" s="29"/>
      <c r="C177" s="29"/>
      <c r="D177" s="67"/>
      <c r="E177" s="29"/>
      <c r="F177" s="29"/>
      <c r="G177" s="67"/>
      <c r="H177" s="29"/>
      <c r="I177" s="30"/>
      <c r="J177" s="30"/>
      <c r="K177" s="30"/>
      <c r="L177" s="30"/>
      <c r="M177" s="30"/>
      <c r="N177" s="30"/>
      <c r="O177" s="30"/>
      <c r="P177" s="30"/>
      <c r="Q177" s="30"/>
    </row>
    <row r="178" spans="2:17" x14ac:dyDescent="0.2">
      <c r="B178" s="29"/>
      <c r="C178" s="29"/>
      <c r="D178" s="67"/>
      <c r="E178" s="29"/>
      <c r="F178" s="29"/>
      <c r="G178" s="67"/>
      <c r="H178" s="29"/>
      <c r="I178" s="30"/>
      <c r="J178" s="30"/>
      <c r="K178" s="30"/>
      <c r="L178" s="30"/>
      <c r="M178" s="30"/>
      <c r="N178" s="30"/>
      <c r="O178" s="30"/>
      <c r="P178" s="30"/>
      <c r="Q178" s="30"/>
    </row>
    <row r="179" spans="2:17" x14ac:dyDescent="0.2">
      <c r="B179" s="29"/>
      <c r="C179" s="29"/>
      <c r="D179" s="67"/>
      <c r="E179" s="29"/>
      <c r="F179" s="29"/>
      <c r="G179" s="67"/>
      <c r="H179" s="29"/>
      <c r="I179" s="30"/>
      <c r="J179" s="30"/>
      <c r="K179" s="30"/>
      <c r="L179" s="30"/>
      <c r="M179" s="30"/>
      <c r="N179" s="30"/>
      <c r="O179" s="30"/>
      <c r="P179" s="30"/>
      <c r="Q179" s="30"/>
    </row>
    <row r="180" spans="2:17" x14ac:dyDescent="0.2">
      <c r="B180" s="29"/>
      <c r="C180" s="29"/>
      <c r="D180" s="67"/>
      <c r="E180" s="29"/>
      <c r="F180" s="29"/>
      <c r="G180" s="67"/>
      <c r="H180" s="29"/>
      <c r="I180" s="30"/>
      <c r="J180" s="30"/>
      <c r="K180" s="30"/>
      <c r="L180" s="30"/>
      <c r="M180" s="30"/>
      <c r="N180" s="30"/>
      <c r="O180" s="30"/>
      <c r="P180" s="30"/>
      <c r="Q180" s="30"/>
    </row>
    <row r="181" spans="2:17" x14ac:dyDescent="0.2">
      <c r="B181" s="29"/>
      <c r="C181" s="29"/>
      <c r="D181" s="67"/>
      <c r="E181" s="29"/>
      <c r="F181" s="29"/>
      <c r="G181" s="67"/>
      <c r="H181" s="29"/>
      <c r="I181" s="30"/>
      <c r="J181" s="30"/>
      <c r="K181" s="30"/>
      <c r="L181" s="30"/>
      <c r="M181" s="30"/>
      <c r="N181" s="30"/>
      <c r="O181" s="30"/>
      <c r="P181" s="30"/>
      <c r="Q181" s="30"/>
    </row>
    <row r="182" spans="2:17" x14ac:dyDescent="0.2">
      <c r="B182" s="29"/>
      <c r="C182" s="29"/>
      <c r="D182" s="67"/>
      <c r="E182" s="29"/>
      <c r="F182" s="29"/>
      <c r="G182" s="67"/>
      <c r="H182" s="29"/>
      <c r="I182" s="30"/>
      <c r="J182" s="30"/>
      <c r="K182" s="30"/>
      <c r="L182" s="30"/>
      <c r="M182" s="30"/>
      <c r="N182" s="30"/>
      <c r="O182" s="30"/>
      <c r="P182" s="30"/>
      <c r="Q182" s="30"/>
    </row>
    <row r="183" spans="2:17" x14ac:dyDescent="0.2">
      <c r="B183" s="29"/>
      <c r="C183" s="29"/>
      <c r="D183" s="67"/>
      <c r="E183" s="29"/>
      <c r="F183" s="29"/>
      <c r="G183" s="67"/>
      <c r="H183" s="29"/>
      <c r="I183" s="30"/>
      <c r="J183" s="30"/>
      <c r="K183" s="30"/>
      <c r="L183" s="30"/>
      <c r="M183" s="30"/>
      <c r="N183" s="30"/>
      <c r="O183" s="30"/>
      <c r="P183" s="30"/>
      <c r="Q183" s="30"/>
    </row>
    <row r="184" spans="2:17" x14ac:dyDescent="0.2">
      <c r="B184" s="29"/>
      <c r="C184" s="29"/>
      <c r="D184" s="67"/>
      <c r="E184" s="29"/>
      <c r="F184" s="29"/>
      <c r="G184" s="67"/>
      <c r="H184" s="29"/>
      <c r="I184" s="30"/>
      <c r="J184" s="30"/>
      <c r="K184" s="30"/>
      <c r="L184" s="30"/>
      <c r="M184" s="30"/>
      <c r="N184" s="30"/>
      <c r="O184" s="30"/>
      <c r="P184" s="30"/>
      <c r="Q184" s="30"/>
    </row>
    <row r="185" spans="2:17" x14ac:dyDescent="0.2">
      <c r="B185" s="29"/>
      <c r="C185" s="29"/>
      <c r="D185" s="67"/>
      <c r="E185" s="29"/>
      <c r="F185" s="29"/>
      <c r="G185" s="67"/>
      <c r="H185" s="29"/>
      <c r="I185" s="30"/>
      <c r="J185" s="30"/>
      <c r="K185" s="30"/>
      <c r="L185" s="30"/>
      <c r="M185" s="30"/>
      <c r="N185" s="30"/>
      <c r="O185" s="30"/>
      <c r="P185" s="30"/>
      <c r="Q185" s="30"/>
    </row>
    <row r="186" spans="2:17" x14ac:dyDescent="0.2">
      <c r="B186" s="29"/>
      <c r="C186" s="29"/>
      <c r="D186" s="67"/>
      <c r="E186" s="29"/>
      <c r="F186" s="29"/>
      <c r="G186" s="67"/>
      <c r="H186" s="29"/>
      <c r="I186" s="30"/>
      <c r="J186" s="30"/>
      <c r="K186" s="30"/>
      <c r="L186" s="30"/>
      <c r="M186" s="30"/>
      <c r="N186" s="30"/>
      <c r="O186" s="30"/>
      <c r="P186" s="30"/>
      <c r="Q186" s="30"/>
    </row>
    <row r="187" spans="2:17" x14ac:dyDescent="0.2">
      <c r="B187" s="29"/>
      <c r="C187" s="29"/>
      <c r="D187" s="67"/>
      <c r="E187" s="29"/>
      <c r="F187" s="29"/>
      <c r="G187" s="67"/>
      <c r="H187" s="29"/>
      <c r="I187" s="30"/>
      <c r="J187" s="30"/>
      <c r="K187" s="30"/>
      <c r="L187" s="30"/>
      <c r="M187" s="30"/>
      <c r="N187" s="30"/>
      <c r="O187" s="30"/>
      <c r="P187" s="30"/>
      <c r="Q187" s="30"/>
    </row>
    <row r="188" spans="2:17" x14ac:dyDescent="0.2">
      <c r="B188" s="29"/>
      <c r="C188" s="29"/>
      <c r="D188" s="67"/>
      <c r="E188" s="29"/>
      <c r="F188" s="29"/>
      <c r="G188" s="67"/>
      <c r="H188" s="29"/>
      <c r="I188" s="30"/>
      <c r="J188" s="30"/>
      <c r="K188" s="30"/>
      <c r="L188" s="30"/>
      <c r="M188" s="30"/>
      <c r="N188" s="30"/>
      <c r="O188" s="30"/>
      <c r="P188" s="30"/>
      <c r="Q188" s="30"/>
    </row>
    <row r="189" spans="2:17" x14ac:dyDescent="0.2">
      <c r="B189" s="29"/>
      <c r="C189" s="29"/>
      <c r="D189" s="67"/>
      <c r="E189" s="29"/>
      <c r="F189" s="29"/>
      <c r="G189" s="67"/>
      <c r="H189" s="29"/>
      <c r="I189" s="30"/>
      <c r="J189" s="30"/>
      <c r="K189" s="30"/>
      <c r="L189" s="30"/>
      <c r="M189" s="30"/>
      <c r="N189" s="30"/>
      <c r="O189" s="30"/>
      <c r="P189" s="30"/>
      <c r="Q189" s="30"/>
    </row>
    <row r="190" spans="2:17" x14ac:dyDescent="0.2">
      <c r="B190" s="29"/>
      <c r="C190" s="29"/>
      <c r="D190" s="67"/>
      <c r="E190" s="29"/>
      <c r="F190" s="29"/>
      <c r="G190" s="67"/>
      <c r="H190" s="29"/>
      <c r="I190" s="30"/>
      <c r="J190" s="30"/>
      <c r="K190" s="30"/>
      <c r="L190" s="30"/>
      <c r="M190" s="30"/>
      <c r="N190" s="30"/>
      <c r="O190" s="30"/>
      <c r="P190" s="30"/>
      <c r="Q190" s="30"/>
    </row>
    <row r="191" spans="2:17" x14ac:dyDescent="0.2">
      <c r="B191" s="29"/>
      <c r="C191" s="29"/>
      <c r="D191" s="67"/>
      <c r="E191" s="29"/>
      <c r="F191" s="29"/>
      <c r="G191" s="67"/>
      <c r="H191" s="29"/>
      <c r="I191" s="30"/>
      <c r="J191" s="30"/>
      <c r="K191" s="30"/>
      <c r="L191" s="30"/>
      <c r="M191" s="30"/>
      <c r="N191" s="30"/>
      <c r="O191" s="30"/>
      <c r="P191" s="30"/>
      <c r="Q191" s="30"/>
    </row>
    <row r="192" spans="2:17" x14ac:dyDescent="0.2">
      <c r="B192" s="29"/>
      <c r="C192" s="29"/>
      <c r="D192" s="67"/>
      <c r="E192" s="29"/>
      <c r="F192" s="29"/>
      <c r="G192" s="67"/>
      <c r="H192" s="29"/>
      <c r="I192" s="30"/>
      <c r="J192" s="30"/>
      <c r="K192" s="30"/>
      <c r="L192" s="30"/>
      <c r="M192" s="30"/>
      <c r="N192" s="30"/>
      <c r="O192" s="30"/>
      <c r="P192" s="30"/>
      <c r="Q192" s="30"/>
    </row>
    <row r="193" spans="2:17" x14ac:dyDescent="0.2">
      <c r="B193" s="29"/>
      <c r="C193" s="29"/>
      <c r="D193" s="67"/>
      <c r="E193" s="29"/>
      <c r="F193" s="29"/>
      <c r="G193" s="67"/>
      <c r="H193" s="29"/>
      <c r="I193" s="30"/>
      <c r="J193" s="30"/>
      <c r="K193" s="30"/>
      <c r="L193" s="30"/>
      <c r="M193" s="30"/>
      <c r="N193" s="30"/>
      <c r="O193" s="30"/>
      <c r="P193" s="30"/>
      <c r="Q193" s="30"/>
    </row>
    <row r="194" spans="2:17" x14ac:dyDescent="0.2">
      <c r="B194" s="29"/>
      <c r="C194" s="29"/>
      <c r="D194" s="67"/>
      <c r="E194" s="29"/>
      <c r="F194" s="29"/>
      <c r="G194" s="67"/>
      <c r="H194" s="29"/>
      <c r="I194" s="30"/>
      <c r="J194" s="30"/>
      <c r="K194" s="30"/>
      <c r="L194" s="30"/>
      <c r="M194" s="30"/>
      <c r="N194" s="30"/>
      <c r="O194" s="30"/>
      <c r="P194" s="30"/>
      <c r="Q194" s="30"/>
    </row>
    <row r="195" spans="2:17" x14ac:dyDescent="0.2">
      <c r="B195" s="29"/>
      <c r="C195" s="29"/>
      <c r="D195" s="67"/>
      <c r="E195" s="29"/>
      <c r="F195" s="29"/>
      <c r="G195" s="67"/>
      <c r="H195" s="29"/>
      <c r="I195" s="30"/>
      <c r="J195" s="30"/>
      <c r="K195" s="30"/>
      <c r="L195" s="30"/>
      <c r="M195" s="30"/>
      <c r="N195" s="30"/>
      <c r="O195" s="30"/>
      <c r="P195" s="30"/>
      <c r="Q195" s="30"/>
    </row>
    <row r="196" spans="2:17" x14ac:dyDescent="0.2">
      <c r="B196" s="29"/>
      <c r="C196" s="29"/>
      <c r="D196" s="67"/>
      <c r="E196" s="29"/>
      <c r="F196" s="29"/>
      <c r="G196" s="67"/>
      <c r="H196" s="29"/>
      <c r="I196" s="30"/>
      <c r="J196" s="30"/>
      <c r="K196" s="30"/>
      <c r="L196" s="30"/>
      <c r="M196" s="30"/>
      <c r="N196" s="30"/>
      <c r="O196" s="30"/>
      <c r="P196" s="30"/>
      <c r="Q196" s="30"/>
    </row>
    <row r="197" spans="2:17" x14ac:dyDescent="0.2">
      <c r="B197" s="29"/>
      <c r="C197" s="29"/>
      <c r="D197" s="67"/>
      <c r="E197" s="29"/>
      <c r="F197" s="29"/>
      <c r="G197" s="67"/>
      <c r="H197" s="29"/>
      <c r="I197" s="30"/>
      <c r="J197" s="30"/>
      <c r="K197" s="30"/>
      <c r="L197" s="30"/>
      <c r="M197" s="30"/>
      <c r="N197" s="30"/>
      <c r="O197" s="30"/>
      <c r="P197" s="30"/>
      <c r="Q197" s="30"/>
    </row>
    <row r="198" spans="2:17" x14ac:dyDescent="0.2">
      <c r="B198" s="29"/>
      <c r="C198" s="29"/>
      <c r="D198" s="67"/>
      <c r="E198" s="29"/>
      <c r="F198" s="29"/>
      <c r="G198" s="67"/>
      <c r="H198" s="29"/>
      <c r="I198" s="30"/>
      <c r="J198" s="30"/>
      <c r="K198" s="30"/>
      <c r="L198" s="30"/>
      <c r="M198" s="30"/>
      <c r="N198" s="30"/>
      <c r="O198" s="30"/>
      <c r="P198" s="30"/>
      <c r="Q198" s="30"/>
    </row>
    <row r="199" spans="2:17" x14ac:dyDescent="0.2">
      <c r="B199" s="29"/>
      <c r="C199" s="29"/>
      <c r="D199" s="67"/>
      <c r="E199" s="29"/>
      <c r="F199" s="29"/>
      <c r="G199" s="67"/>
      <c r="H199" s="29"/>
      <c r="I199" s="30"/>
      <c r="J199" s="30"/>
      <c r="K199" s="30"/>
      <c r="L199" s="30"/>
      <c r="M199" s="30"/>
      <c r="N199" s="30"/>
      <c r="O199" s="30"/>
      <c r="P199" s="30"/>
      <c r="Q199" s="30"/>
    </row>
    <row r="200" spans="2:17" x14ac:dyDescent="0.2">
      <c r="B200" s="29"/>
      <c r="C200" s="29"/>
      <c r="D200" s="67"/>
      <c r="E200" s="29"/>
      <c r="F200" s="29"/>
      <c r="G200" s="67"/>
      <c r="H200" s="29"/>
      <c r="I200" s="30"/>
      <c r="J200" s="30"/>
      <c r="K200" s="30"/>
      <c r="L200" s="30"/>
      <c r="M200" s="30"/>
      <c r="N200" s="30"/>
      <c r="O200" s="30"/>
      <c r="P200" s="30"/>
      <c r="Q200" s="30"/>
    </row>
    <row r="201" spans="2:17" x14ac:dyDescent="0.2">
      <c r="B201" s="29"/>
      <c r="C201" s="29"/>
      <c r="D201" s="67"/>
      <c r="E201" s="29"/>
      <c r="F201" s="29"/>
      <c r="G201" s="67"/>
      <c r="H201" s="29"/>
      <c r="I201" s="30"/>
      <c r="J201" s="30"/>
      <c r="K201" s="30"/>
      <c r="L201" s="30"/>
      <c r="M201" s="30"/>
      <c r="N201" s="30"/>
      <c r="O201" s="30"/>
      <c r="P201" s="30"/>
      <c r="Q201" s="30"/>
    </row>
    <row r="202" spans="2:17" x14ac:dyDescent="0.2">
      <c r="B202" s="29"/>
      <c r="C202" s="29"/>
      <c r="D202" s="67"/>
      <c r="E202" s="29"/>
      <c r="F202" s="29"/>
      <c r="G202" s="67"/>
      <c r="H202" s="29"/>
      <c r="I202" s="30"/>
      <c r="J202" s="30"/>
      <c r="K202" s="30"/>
      <c r="L202" s="30"/>
      <c r="M202" s="30"/>
      <c r="N202" s="30"/>
      <c r="O202" s="30"/>
      <c r="P202" s="30"/>
      <c r="Q202" s="30"/>
    </row>
    <row r="203" spans="2:17" x14ac:dyDescent="0.2">
      <c r="B203" s="29"/>
      <c r="C203" s="29"/>
      <c r="D203" s="67"/>
      <c r="E203" s="29"/>
      <c r="F203" s="29"/>
      <c r="G203" s="67"/>
      <c r="H203" s="29"/>
      <c r="I203" s="30"/>
      <c r="J203" s="30"/>
      <c r="K203" s="30"/>
      <c r="L203" s="30"/>
      <c r="M203" s="30"/>
      <c r="N203" s="30"/>
      <c r="O203" s="30"/>
      <c r="P203" s="30"/>
      <c r="Q203" s="30"/>
    </row>
    <row r="204" spans="2:17" x14ac:dyDescent="0.2">
      <c r="B204" s="29"/>
      <c r="C204" s="29"/>
      <c r="D204" s="67"/>
      <c r="E204" s="29"/>
      <c r="F204" s="29"/>
      <c r="G204" s="67"/>
      <c r="H204" s="29"/>
      <c r="I204" s="30"/>
      <c r="J204" s="30"/>
      <c r="K204" s="30"/>
      <c r="L204" s="30"/>
      <c r="M204" s="30"/>
      <c r="N204" s="30"/>
      <c r="O204" s="30"/>
      <c r="P204" s="30"/>
      <c r="Q204" s="30"/>
    </row>
    <row r="205" spans="2:17" x14ac:dyDescent="0.2">
      <c r="B205" s="29"/>
      <c r="C205" s="29"/>
      <c r="D205" s="67"/>
      <c r="E205" s="29"/>
      <c r="F205" s="29"/>
      <c r="G205" s="67"/>
      <c r="H205" s="29"/>
      <c r="I205" s="30"/>
      <c r="J205" s="30"/>
      <c r="K205" s="30"/>
      <c r="L205" s="30"/>
      <c r="M205" s="30"/>
      <c r="N205" s="30"/>
      <c r="O205" s="30"/>
      <c r="P205" s="30"/>
      <c r="Q205" s="30"/>
    </row>
    <row r="206" spans="2:17" x14ac:dyDescent="0.2">
      <c r="B206" s="29"/>
      <c r="C206" s="29"/>
      <c r="D206" s="67"/>
      <c r="E206" s="29"/>
      <c r="F206" s="29"/>
      <c r="G206" s="67"/>
      <c r="H206" s="29"/>
      <c r="I206" s="30"/>
      <c r="J206" s="30"/>
      <c r="K206" s="30"/>
      <c r="L206" s="30"/>
      <c r="M206" s="30"/>
      <c r="N206" s="30"/>
      <c r="O206" s="30"/>
      <c r="P206" s="30"/>
      <c r="Q206" s="30"/>
    </row>
    <row r="207" spans="2:17" x14ac:dyDescent="0.2">
      <c r="B207" s="29"/>
      <c r="C207" s="29"/>
      <c r="D207" s="67"/>
      <c r="E207" s="29"/>
      <c r="F207" s="29"/>
      <c r="G207" s="67"/>
      <c r="H207" s="29"/>
      <c r="I207" s="30"/>
      <c r="J207" s="30"/>
      <c r="K207" s="30"/>
      <c r="L207" s="30"/>
      <c r="M207" s="30"/>
      <c r="N207" s="30"/>
      <c r="O207" s="30"/>
      <c r="P207" s="30"/>
      <c r="Q207" s="30"/>
    </row>
    <row r="208" spans="2:17" x14ac:dyDescent="0.2">
      <c r="B208" s="29"/>
      <c r="C208" s="29"/>
      <c r="D208" s="67"/>
      <c r="E208" s="29"/>
      <c r="F208" s="29"/>
      <c r="G208" s="67"/>
      <c r="H208" s="29"/>
      <c r="I208" s="30"/>
      <c r="J208" s="30"/>
      <c r="K208" s="30"/>
      <c r="L208" s="30"/>
      <c r="M208" s="30"/>
      <c r="N208" s="30"/>
      <c r="O208" s="30"/>
      <c r="P208" s="30"/>
      <c r="Q208" s="30"/>
    </row>
    <row r="209" spans="2:17" x14ac:dyDescent="0.2">
      <c r="B209" s="29"/>
      <c r="C209" s="29"/>
      <c r="D209" s="67"/>
      <c r="E209" s="29"/>
      <c r="F209" s="29"/>
      <c r="G209" s="67"/>
      <c r="H209" s="29"/>
      <c r="I209" s="30"/>
      <c r="J209" s="30"/>
      <c r="K209" s="30"/>
      <c r="L209" s="30"/>
      <c r="M209" s="30"/>
      <c r="N209" s="30"/>
      <c r="O209" s="30"/>
      <c r="P209" s="30"/>
      <c r="Q209" s="30"/>
    </row>
    <row r="210" spans="2:17" x14ac:dyDescent="0.2">
      <c r="B210" s="29"/>
      <c r="C210" s="29"/>
      <c r="D210" s="67"/>
      <c r="E210" s="29"/>
      <c r="F210" s="29"/>
      <c r="G210" s="67"/>
      <c r="H210" s="29"/>
      <c r="I210" s="30"/>
      <c r="J210" s="30"/>
      <c r="K210" s="30"/>
      <c r="L210" s="30"/>
      <c r="M210" s="30"/>
      <c r="N210" s="30"/>
      <c r="O210" s="30"/>
      <c r="P210" s="30"/>
      <c r="Q210" s="30"/>
    </row>
    <row r="211" spans="2:17" x14ac:dyDescent="0.2">
      <c r="B211" s="29"/>
      <c r="C211" s="29"/>
      <c r="D211" s="67"/>
      <c r="E211" s="29"/>
      <c r="F211" s="29"/>
      <c r="G211" s="67"/>
      <c r="H211" s="29"/>
      <c r="I211" s="30"/>
      <c r="J211" s="30"/>
      <c r="K211" s="30"/>
      <c r="L211" s="30"/>
      <c r="M211" s="30"/>
      <c r="N211" s="30"/>
      <c r="O211" s="30"/>
      <c r="P211" s="30"/>
      <c r="Q211" s="30"/>
    </row>
    <row r="212" spans="2:17" x14ac:dyDescent="0.2">
      <c r="B212" s="29"/>
      <c r="C212" s="29"/>
      <c r="D212" s="67"/>
      <c r="E212" s="29"/>
      <c r="F212" s="29"/>
      <c r="G212" s="67"/>
      <c r="H212" s="29"/>
      <c r="I212" s="30"/>
      <c r="J212" s="30"/>
      <c r="K212" s="30"/>
      <c r="L212" s="30"/>
      <c r="M212" s="30"/>
      <c r="N212" s="30"/>
      <c r="O212" s="30"/>
      <c r="P212" s="30"/>
      <c r="Q212" s="30"/>
    </row>
    <row r="213" spans="2:17" x14ac:dyDescent="0.2">
      <c r="B213" s="29"/>
      <c r="C213" s="29"/>
      <c r="D213" s="67"/>
      <c r="E213" s="29"/>
      <c r="F213" s="29"/>
      <c r="G213" s="67"/>
      <c r="H213" s="29"/>
      <c r="I213" s="30"/>
      <c r="J213" s="30"/>
      <c r="K213" s="30"/>
      <c r="L213" s="30"/>
      <c r="M213" s="30"/>
      <c r="N213" s="30"/>
      <c r="O213" s="30"/>
      <c r="P213" s="30"/>
      <c r="Q213" s="30"/>
    </row>
    <row r="214" spans="2:17" x14ac:dyDescent="0.2">
      <c r="B214" s="29"/>
      <c r="C214" s="29"/>
      <c r="D214" s="67"/>
      <c r="E214" s="29"/>
      <c r="F214" s="29"/>
      <c r="G214" s="67"/>
      <c r="H214" s="29"/>
      <c r="I214" s="30"/>
      <c r="J214" s="30"/>
      <c r="K214" s="30"/>
      <c r="L214" s="30"/>
      <c r="M214" s="30"/>
      <c r="N214" s="30"/>
      <c r="O214" s="30"/>
      <c r="P214" s="30"/>
      <c r="Q214" s="30"/>
    </row>
    <row r="215" spans="2:17" x14ac:dyDescent="0.2">
      <c r="B215" s="29"/>
      <c r="C215" s="29"/>
      <c r="D215" s="67"/>
      <c r="E215" s="29"/>
      <c r="F215" s="29"/>
      <c r="G215" s="67"/>
      <c r="H215" s="29"/>
      <c r="I215" s="30"/>
      <c r="J215" s="30"/>
      <c r="K215" s="30"/>
      <c r="L215" s="30"/>
      <c r="M215" s="30"/>
      <c r="N215" s="30"/>
      <c r="O215" s="30"/>
      <c r="P215" s="30"/>
      <c r="Q215" s="30"/>
    </row>
    <row r="216" spans="2:17" x14ac:dyDescent="0.2">
      <c r="B216" s="29"/>
      <c r="C216" s="29"/>
      <c r="D216" s="67"/>
      <c r="E216" s="29"/>
      <c r="F216" s="29"/>
      <c r="G216" s="67"/>
      <c r="H216" s="29"/>
      <c r="I216" s="30"/>
      <c r="J216" s="30"/>
      <c r="K216" s="30"/>
      <c r="L216" s="30"/>
      <c r="M216" s="30"/>
      <c r="N216" s="30"/>
      <c r="O216" s="30"/>
      <c r="P216" s="30"/>
      <c r="Q216" s="30"/>
    </row>
    <row r="217" spans="2:17" x14ac:dyDescent="0.2">
      <c r="B217" s="29"/>
      <c r="C217" s="29"/>
      <c r="D217" s="67"/>
      <c r="E217" s="29"/>
      <c r="F217" s="29"/>
      <c r="G217" s="67"/>
      <c r="H217" s="29"/>
      <c r="I217" s="30"/>
      <c r="J217" s="30"/>
      <c r="K217" s="30"/>
      <c r="L217" s="30"/>
      <c r="M217" s="30"/>
      <c r="N217" s="30"/>
      <c r="O217" s="30"/>
      <c r="P217" s="30"/>
      <c r="Q217" s="30"/>
    </row>
    <row r="218" spans="2:17" x14ac:dyDescent="0.2">
      <c r="B218" s="29"/>
      <c r="C218" s="29"/>
      <c r="D218" s="67"/>
      <c r="E218" s="29"/>
      <c r="F218" s="29"/>
      <c r="G218" s="67"/>
      <c r="H218" s="29"/>
      <c r="I218" s="30"/>
      <c r="J218" s="30"/>
      <c r="K218" s="30"/>
      <c r="L218" s="30"/>
      <c r="M218" s="30"/>
      <c r="N218" s="30"/>
      <c r="O218" s="30"/>
      <c r="P218" s="30"/>
      <c r="Q218" s="30"/>
    </row>
    <row r="219" spans="2:17" x14ac:dyDescent="0.2">
      <c r="B219" s="29"/>
      <c r="C219" s="29"/>
      <c r="D219" s="67"/>
      <c r="E219" s="29"/>
      <c r="F219" s="29"/>
      <c r="G219" s="67"/>
      <c r="H219" s="29"/>
      <c r="I219" s="30"/>
      <c r="J219" s="30"/>
      <c r="K219" s="30"/>
      <c r="L219" s="30"/>
      <c r="M219" s="30"/>
      <c r="N219" s="30"/>
      <c r="O219" s="30"/>
      <c r="P219" s="30"/>
      <c r="Q219" s="30"/>
    </row>
    <row r="220" spans="2:17" x14ac:dyDescent="0.2">
      <c r="B220" s="29"/>
      <c r="C220" s="29"/>
      <c r="D220" s="67"/>
      <c r="E220" s="29"/>
      <c r="F220" s="29"/>
      <c r="G220" s="67"/>
      <c r="H220" s="29"/>
      <c r="I220" s="30"/>
      <c r="J220" s="30"/>
      <c r="K220" s="30"/>
      <c r="L220" s="30"/>
      <c r="M220" s="30"/>
      <c r="N220" s="30"/>
      <c r="O220" s="30"/>
      <c r="P220" s="30"/>
      <c r="Q220" s="30"/>
    </row>
    <row r="221" spans="2:17" x14ac:dyDescent="0.2">
      <c r="B221" s="29"/>
      <c r="C221" s="29"/>
      <c r="D221" s="67"/>
      <c r="E221" s="29"/>
      <c r="F221" s="29"/>
      <c r="G221" s="67"/>
      <c r="H221" s="29"/>
      <c r="I221" s="30"/>
      <c r="J221" s="30"/>
      <c r="K221" s="30"/>
      <c r="L221" s="30"/>
      <c r="M221" s="30"/>
      <c r="N221" s="30"/>
      <c r="O221" s="30"/>
      <c r="P221" s="30"/>
      <c r="Q221" s="30"/>
    </row>
    <row r="222" spans="2:17" x14ac:dyDescent="0.2">
      <c r="B222" s="29"/>
      <c r="C222" s="29"/>
      <c r="D222" s="67"/>
      <c r="E222" s="29"/>
      <c r="F222" s="29"/>
      <c r="G222" s="67"/>
      <c r="H222" s="29"/>
      <c r="I222" s="30"/>
      <c r="J222" s="30"/>
      <c r="K222" s="30"/>
      <c r="L222" s="30"/>
      <c r="M222" s="30"/>
      <c r="N222" s="30"/>
      <c r="O222" s="30"/>
      <c r="P222" s="30"/>
      <c r="Q222" s="30"/>
    </row>
    <row r="223" spans="2:17" x14ac:dyDescent="0.2">
      <c r="B223" s="29"/>
      <c r="C223" s="29"/>
      <c r="D223" s="67"/>
      <c r="E223" s="29"/>
      <c r="F223" s="29"/>
      <c r="G223" s="67"/>
      <c r="H223" s="29"/>
      <c r="I223" s="30"/>
      <c r="J223" s="30"/>
      <c r="K223" s="30"/>
      <c r="L223" s="30"/>
      <c r="M223" s="30"/>
      <c r="N223" s="30"/>
      <c r="O223" s="30"/>
      <c r="P223" s="30"/>
      <c r="Q223" s="30"/>
    </row>
    <row r="224" spans="2:17" x14ac:dyDescent="0.2">
      <c r="B224" s="29"/>
      <c r="C224" s="29"/>
      <c r="D224" s="67"/>
      <c r="E224" s="29"/>
      <c r="F224" s="29"/>
      <c r="G224" s="67"/>
      <c r="H224" s="29"/>
      <c r="I224" s="30"/>
      <c r="J224" s="30"/>
      <c r="K224" s="30"/>
      <c r="L224" s="30"/>
      <c r="M224" s="30"/>
      <c r="N224" s="30"/>
      <c r="O224" s="30"/>
      <c r="P224" s="30"/>
      <c r="Q224" s="30"/>
    </row>
    <row r="225" spans="2:17" x14ac:dyDescent="0.2">
      <c r="B225" s="29"/>
      <c r="C225" s="29"/>
      <c r="D225" s="67"/>
      <c r="E225" s="29"/>
      <c r="F225" s="29"/>
      <c r="G225" s="67"/>
      <c r="H225" s="29"/>
      <c r="I225" s="30"/>
      <c r="J225" s="30"/>
      <c r="K225" s="30"/>
      <c r="L225" s="30"/>
      <c r="M225" s="30"/>
      <c r="N225" s="30"/>
      <c r="O225" s="30"/>
      <c r="P225" s="30"/>
      <c r="Q225" s="30"/>
    </row>
    <row r="226" spans="2:17" x14ac:dyDescent="0.2">
      <c r="B226" s="29"/>
      <c r="C226" s="29"/>
      <c r="D226" s="67"/>
      <c r="E226" s="29"/>
      <c r="F226" s="29"/>
      <c r="G226" s="67"/>
      <c r="H226" s="29"/>
      <c r="I226" s="30"/>
      <c r="J226" s="30"/>
      <c r="K226" s="30"/>
      <c r="L226" s="30"/>
      <c r="M226" s="30"/>
      <c r="N226" s="30"/>
      <c r="O226" s="30"/>
      <c r="P226" s="30"/>
      <c r="Q226" s="30"/>
    </row>
    <row r="227" spans="2:17" x14ac:dyDescent="0.2">
      <c r="B227" s="29"/>
      <c r="C227" s="29"/>
      <c r="D227" s="67"/>
      <c r="E227" s="29"/>
      <c r="F227" s="29"/>
      <c r="G227" s="67"/>
      <c r="H227" s="29"/>
      <c r="I227" s="30"/>
      <c r="J227" s="30"/>
      <c r="K227" s="30"/>
      <c r="L227" s="30"/>
      <c r="M227" s="30"/>
      <c r="N227" s="30"/>
      <c r="O227" s="30"/>
      <c r="P227" s="30"/>
      <c r="Q227" s="30"/>
    </row>
    <row r="228" spans="2:17" x14ac:dyDescent="0.2">
      <c r="B228" s="29"/>
      <c r="C228" s="29"/>
      <c r="D228" s="67"/>
      <c r="E228" s="29"/>
      <c r="F228" s="29"/>
      <c r="G228" s="67"/>
      <c r="H228" s="29"/>
      <c r="I228" s="30"/>
      <c r="J228" s="30"/>
      <c r="K228" s="30"/>
      <c r="L228" s="30"/>
      <c r="M228" s="30"/>
      <c r="N228" s="30"/>
      <c r="O228" s="30"/>
      <c r="P228" s="30"/>
      <c r="Q228" s="30"/>
    </row>
    <row r="229" spans="2:17" x14ac:dyDescent="0.2">
      <c r="B229" s="29"/>
      <c r="C229" s="29"/>
      <c r="D229" s="67"/>
      <c r="E229" s="29"/>
      <c r="F229" s="29"/>
      <c r="G229" s="67"/>
      <c r="H229" s="29"/>
      <c r="I229" s="30"/>
      <c r="J229" s="30"/>
      <c r="K229" s="30"/>
      <c r="L229" s="30"/>
      <c r="M229" s="30"/>
      <c r="N229" s="30"/>
      <c r="O229" s="30"/>
      <c r="P229" s="30"/>
      <c r="Q229" s="30"/>
    </row>
    <row r="230" spans="2:17" x14ac:dyDescent="0.2">
      <c r="B230" s="29"/>
      <c r="C230" s="29"/>
      <c r="D230" s="67"/>
      <c r="E230" s="29"/>
      <c r="F230" s="29"/>
      <c r="G230" s="67"/>
      <c r="H230" s="29"/>
      <c r="I230" s="30"/>
      <c r="J230" s="30"/>
      <c r="K230" s="30"/>
      <c r="L230" s="30"/>
      <c r="M230" s="30"/>
      <c r="N230" s="30"/>
      <c r="O230" s="30"/>
      <c r="P230" s="30"/>
      <c r="Q230" s="30"/>
    </row>
    <row r="231" spans="2:17" x14ac:dyDescent="0.2">
      <c r="B231" s="29"/>
      <c r="C231" s="29"/>
      <c r="D231" s="67"/>
      <c r="E231" s="29"/>
      <c r="F231" s="29"/>
      <c r="G231" s="67"/>
      <c r="H231" s="29"/>
      <c r="I231" s="30"/>
      <c r="J231" s="30"/>
      <c r="K231" s="30"/>
      <c r="L231" s="30"/>
      <c r="M231" s="30"/>
      <c r="N231" s="30"/>
      <c r="O231" s="30"/>
      <c r="P231" s="30"/>
      <c r="Q231" s="30"/>
    </row>
    <row r="232" spans="2:17" x14ac:dyDescent="0.2">
      <c r="B232" s="29"/>
      <c r="C232" s="29"/>
      <c r="D232" s="67"/>
      <c r="E232" s="29"/>
      <c r="F232" s="29"/>
      <c r="G232" s="67"/>
      <c r="H232" s="29"/>
      <c r="I232" s="30"/>
      <c r="J232" s="30"/>
      <c r="K232" s="30"/>
      <c r="L232" s="30"/>
      <c r="M232" s="30"/>
      <c r="N232" s="30"/>
      <c r="O232" s="30"/>
      <c r="P232" s="30"/>
      <c r="Q232" s="30"/>
    </row>
    <row r="233" spans="2:17" x14ac:dyDescent="0.2">
      <c r="B233" s="29"/>
      <c r="C233" s="29"/>
      <c r="D233" s="67"/>
      <c r="E233" s="29"/>
      <c r="F233" s="29"/>
      <c r="G233" s="67"/>
      <c r="H233" s="29"/>
      <c r="I233" s="30"/>
      <c r="J233" s="30"/>
      <c r="K233" s="30"/>
      <c r="L233" s="30"/>
      <c r="M233" s="30"/>
      <c r="N233" s="30"/>
      <c r="O233" s="30"/>
      <c r="P233" s="30"/>
      <c r="Q233" s="30"/>
    </row>
    <row r="234" spans="2:17" x14ac:dyDescent="0.2">
      <c r="B234" s="29"/>
      <c r="C234" s="29"/>
      <c r="D234" s="67"/>
      <c r="E234" s="29"/>
      <c r="F234" s="29"/>
      <c r="G234" s="67"/>
      <c r="H234" s="29"/>
      <c r="I234" s="30"/>
      <c r="J234" s="30"/>
      <c r="K234" s="30"/>
      <c r="L234" s="30"/>
      <c r="M234" s="30"/>
      <c r="N234" s="30"/>
      <c r="O234" s="30"/>
      <c r="P234" s="30"/>
      <c r="Q234" s="30"/>
    </row>
    <row r="235" spans="2:17" x14ac:dyDescent="0.2">
      <c r="B235" s="29"/>
      <c r="C235" s="29"/>
      <c r="D235" s="67"/>
      <c r="E235" s="29"/>
      <c r="F235" s="29"/>
      <c r="G235" s="67"/>
      <c r="H235" s="29"/>
      <c r="I235" s="30"/>
      <c r="J235" s="30"/>
      <c r="K235" s="30"/>
      <c r="L235" s="30"/>
      <c r="M235" s="30"/>
      <c r="N235" s="30"/>
      <c r="O235" s="30"/>
      <c r="P235" s="30"/>
      <c r="Q235" s="30"/>
    </row>
    <row r="236" spans="2:17" x14ac:dyDescent="0.2">
      <c r="B236" s="29"/>
      <c r="C236" s="29"/>
      <c r="D236" s="67"/>
      <c r="E236" s="29"/>
      <c r="F236" s="29"/>
      <c r="G236" s="67"/>
      <c r="H236" s="29"/>
      <c r="I236" s="30"/>
      <c r="J236" s="30"/>
      <c r="K236" s="30"/>
      <c r="L236" s="30"/>
      <c r="M236" s="30"/>
      <c r="N236" s="30"/>
      <c r="O236" s="30"/>
      <c r="P236" s="30"/>
      <c r="Q236" s="30"/>
    </row>
    <row r="237" spans="2:17" x14ac:dyDescent="0.2">
      <c r="B237" s="29"/>
      <c r="C237" s="29"/>
      <c r="D237" s="67"/>
      <c r="E237" s="29"/>
      <c r="F237" s="29"/>
      <c r="G237" s="67"/>
      <c r="H237" s="29"/>
      <c r="I237" s="30"/>
      <c r="J237" s="30"/>
      <c r="K237" s="30"/>
      <c r="L237" s="30"/>
      <c r="M237" s="30"/>
      <c r="N237" s="30"/>
      <c r="O237" s="30"/>
      <c r="P237" s="30"/>
      <c r="Q237" s="30"/>
    </row>
    <row r="238" spans="2:17" x14ac:dyDescent="0.2">
      <c r="B238" s="29"/>
      <c r="C238" s="29"/>
      <c r="D238" s="67"/>
      <c r="E238" s="29"/>
      <c r="F238" s="29"/>
      <c r="G238" s="67"/>
      <c r="H238" s="29"/>
      <c r="I238" s="30"/>
      <c r="J238" s="30"/>
      <c r="K238" s="30"/>
      <c r="L238" s="30"/>
      <c r="M238" s="30"/>
      <c r="N238" s="30"/>
      <c r="O238" s="30"/>
      <c r="P238" s="30"/>
      <c r="Q238" s="30"/>
    </row>
    <row r="239" spans="2:17" x14ac:dyDescent="0.2">
      <c r="B239" s="29"/>
      <c r="C239" s="29"/>
      <c r="D239" s="67"/>
      <c r="E239" s="29"/>
      <c r="F239" s="29"/>
      <c r="G239" s="67"/>
      <c r="H239" s="29"/>
      <c r="I239" s="30"/>
      <c r="J239" s="30"/>
      <c r="K239" s="30"/>
      <c r="L239" s="30"/>
      <c r="M239" s="30"/>
      <c r="N239" s="30"/>
      <c r="O239" s="30"/>
      <c r="P239" s="30"/>
      <c r="Q239" s="30"/>
    </row>
    <row r="240" spans="2:17" x14ac:dyDescent="0.2">
      <c r="B240" s="29"/>
      <c r="C240" s="29"/>
      <c r="D240" s="67"/>
      <c r="E240" s="29"/>
      <c r="F240" s="29"/>
      <c r="G240" s="67"/>
      <c r="H240" s="29"/>
      <c r="I240" s="30"/>
      <c r="J240" s="30"/>
      <c r="K240" s="30"/>
      <c r="L240" s="30"/>
      <c r="M240" s="30"/>
      <c r="N240" s="30"/>
      <c r="O240" s="30"/>
      <c r="P240" s="30"/>
      <c r="Q240" s="30"/>
    </row>
    <row r="241" spans="2:17" x14ac:dyDescent="0.2">
      <c r="B241" s="29"/>
      <c r="C241" s="29"/>
      <c r="D241" s="67"/>
      <c r="E241" s="29"/>
      <c r="F241" s="29"/>
      <c r="G241" s="67"/>
      <c r="H241" s="29"/>
      <c r="I241" s="30"/>
      <c r="J241" s="30"/>
      <c r="K241" s="30"/>
      <c r="L241" s="30"/>
      <c r="M241" s="30"/>
      <c r="N241" s="30"/>
      <c r="O241" s="30"/>
      <c r="P241" s="30"/>
      <c r="Q241" s="30"/>
    </row>
    <row r="242" spans="2:17" x14ac:dyDescent="0.2">
      <c r="B242" s="29"/>
      <c r="C242" s="29"/>
      <c r="D242" s="67"/>
      <c r="E242" s="29"/>
      <c r="F242" s="29"/>
      <c r="G242" s="67"/>
      <c r="H242" s="29"/>
      <c r="I242" s="30"/>
      <c r="J242" s="30"/>
      <c r="K242" s="30"/>
      <c r="L242" s="30"/>
      <c r="M242" s="30"/>
      <c r="N242" s="30"/>
      <c r="O242" s="30"/>
      <c r="P242" s="30"/>
      <c r="Q242" s="30"/>
    </row>
    <row r="243" spans="2:17" x14ac:dyDescent="0.2">
      <c r="B243" s="29"/>
      <c r="C243" s="29"/>
      <c r="D243" s="67"/>
      <c r="E243" s="29"/>
      <c r="F243" s="29"/>
      <c r="G243" s="67"/>
      <c r="H243" s="29"/>
      <c r="I243" s="30"/>
      <c r="J243" s="30"/>
      <c r="K243" s="30"/>
      <c r="L243" s="30"/>
      <c r="M243" s="30"/>
      <c r="N243" s="30"/>
      <c r="O243" s="30"/>
      <c r="P243" s="30"/>
      <c r="Q243" s="30"/>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Лист34">
    <tabColor indexed="52"/>
    <outlinePr applyStyles="1" summaryBelow="0"/>
    <pageSetUpPr fitToPage="1"/>
  </sheetPr>
  <dimension ref="A2:S243"/>
  <sheetViews>
    <sheetView workbookViewId="0">
      <selection activeCell="A8" sqref="A8"/>
    </sheetView>
  </sheetViews>
  <sheetFormatPr defaultColWidth="16.28515625" defaultRowHeight="12.75" outlineLevelRow="1" x14ac:dyDescent="0.2"/>
  <cols>
    <col min="1" max="1" width="65.28515625" style="26" bestFit="1" customWidth="1"/>
    <col min="2" max="2" width="14.42578125" style="27" bestFit="1" customWidth="1"/>
    <col min="3" max="3" width="18.28515625" style="96" bestFit="1" customWidth="1"/>
    <col min="4" max="4" width="18.42578125" style="96" bestFit="1" customWidth="1"/>
    <col min="5" max="5" width="14.85546875" style="27" bestFit="1" customWidth="1"/>
    <col min="6" max="6" width="16" style="27" bestFit="1" customWidth="1"/>
    <col min="7" max="7" width="10.7109375" style="76" bestFit="1" customWidth="1"/>
    <col min="8" max="8" width="14.42578125" style="27" bestFit="1" customWidth="1"/>
    <col min="9" max="9" width="18.28515625" style="96" bestFit="1" customWidth="1"/>
    <col min="10" max="10" width="18.42578125" style="96" bestFit="1" customWidth="1"/>
    <col min="11" max="12" width="16" style="27" bestFit="1" customWidth="1"/>
    <col min="13" max="13" width="10.7109375" style="76" bestFit="1" customWidth="1"/>
    <col min="14" max="14" width="16.140625" style="27" bestFit="1" customWidth="1"/>
    <col min="15" max="15" width="16.28515625" style="26" customWidth="1"/>
    <col min="16" max="16384" width="16.28515625" style="26"/>
  </cols>
  <sheetData>
    <row r="2" spans="1:19" s="34" customFormat="1" ht="18.75" x14ac:dyDescent="0.3">
      <c r="A2" s="5" t="str">
        <f>DEBT_CURR_STRUCT</f>
        <v>Currency structure of debt at the end of the previous year and at the reporting date</v>
      </c>
      <c r="B2" s="3"/>
      <c r="C2" s="3"/>
      <c r="D2" s="3"/>
      <c r="E2" s="3"/>
      <c r="F2" s="3"/>
      <c r="G2" s="3"/>
      <c r="H2" s="3"/>
      <c r="I2" s="3"/>
      <c r="J2" s="3"/>
      <c r="K2" s="3"/>
      <c r="L2" s="3"/>
      <c r="M2" s="3"/>
      <c r="N2" s="3"/>
      <c r="O2" s="100"/>
      <c r="P2" s="100"/>
      <c r="Q2" s="100"/>
      <c r="R2" s="100"/>
      <c r="S2" s="100"/>
    </row>
    <row r="3" spans="1:19" x14ac:dyDescent="0.2">
      <c r="A3" s="28"/>
    </row>
    <row r="4" spans="1:19" s="31" customFormat="1" x14ac:dyDescent="0.2">
      <c r="B4" s="32"/>
      <c r="C4" s="98"/>
      <c r="D4" s="98"/>
      <c r="E4" s="32"/>
      <c r="F4" s="32"/>
      <c r="G4" s="71"/>
      <c r="H4" s="32"/>
      <c r="I4" s="98"/>
      <c r="J4" s="98"/>
      <c r="K4" s="32"/>
      <c r="L4" s="32"/>
      <c r="M4" s="71"/>
      <c r="N4" s="31" t="str">
        <f>VALVAL</f>
        <v>bn units</v>
      </c>
    </row>
    <row r="5" spans="1:19" s="57" customFormat="1" x14ac:dyDescent="0.2">
      <c r="A5" s="82"/>
      <c r="B5" s="271">
        <v>45657</v>
      </c>
      <c r="C5" s="272"/>
      <c r="D5" s="272"/>
      <c r="E5" s="272"/>
      <c r="F5" s="272"/>
      <c r="G5" s="273"/>
      <c r="H5" s="271">
        <v>45808</v>
      </c>
      <c r="I5" s="272"/>
      <c r="J5" s="272"/>
      <c r="K5" s="272"/>
      <c r="L5" s="272"/>
      <c r="M5" s="273"/>
      <c r="N5" s="83"/>
    </row>
    <row r="6" spans="1:19" s="84" customFormat="1" x14ac:dyDescent="0.2">
      <c r="A6" s="16"/>
      <c r="B6" s="72" t="str">
        <f>ORIGINAL</f>
        <v>original</v>
      </c>
      <c r="C6" s="99" t="str">
        <f>EXCH_RATE_TO_USD</f>
        <v>exchange rate to USD</v>
      </c>
      <c r="D6" s="99" t="str">
        <f>EXCH_RATE_TO_UAH</f>
        <v>exchange rate to UAH</v>
      </c>
      <c r="E6" s="72" t="str">
        <f>USD</f>
        <v>USD</v>
      </c>
      <c r="F6" s="72" t="str">
        <f>UAH</f>
        <v>UAH</v>
      </c>
      <c r="G6" s="73" t="s">
        <v>0</v>
      </c>
      <c r="H6" s="72" t="str">
        <f>ORIGINAL</f>
        <v>original</v>
      </c>
      <c r="I6" s="99" t="str">
        <f>EXCH_RATE_TO_USD</f>
        <v>exchange rate to USD</v>
      </c>
      <c r="J6" s="99" t="str">
        <f>EXCH_RATE_TO_UAH</f>
        <v>exchange rate to UAH</v>
      </c>
      <c r="K6" s="72" t="str">
        <f>USD</f>
        <v>USD</v>
      </c>
      <c r="L6" s="72" t="str">
        <f>UAH</f>
        <v>UAH</v>
      </c>
      <c r="M6" s="73" t="s">
        <v>0</v>
      </c>
      <c r="N6" s="72" t="str">
        <f>CHANGE_OF_STRUCTURE</f>
        <v>Change of structure</v>
      </c>
    </row>
    <row r="7" spans="1:19" s="19" customFormat="1" ht="15" x14ac:dyDescent="0.2">
      <c r="A7" s="156" t="str">
        <f>DEBT_TOTAL</f>
        <v>The total amount of state and state-guaranteed debt</v>
      </c>
      <c r="B7" s="47"/>
      <c r="C7" s="101"/>
      <c r="D7" s="101"/>
      <c r="E7" s="47">
        <f>SUM(E8:E23)</f>
        <v>166.05975130834</v>
      </c>
      <c r="F7" s="47">
        <f>SUM(F8:F23)</f>
        <v>6980.9858852455891</v>
      </c>
      <c r="G7" s="102">
        <f>SUM(G8:G23)</f>
        <v>1.0000000000000002</v>
      </c>
      <c r="H7" s="47"/>
      <c r="I7" s="101"/>
      <c r="J7" s="101"/>
      <c r="K7" s="47">
        <f>SUM(K8:K23)</f>
        <v>180.96504082337</v>
      </c>
      <c r="L7" s="47">
        <f>SUM(L8:L23)</f>
        <v>7515.2066978449202</v>
      </c>
      <c r="M7" s="102">
        <f>SUM(M8:M23)</f>
        <v>1</v>
      </c>
      <c r="N7" s="47">
        <f>SUM(N8:N23)</f>
        <v>0</v>
      </c>
    </row>
    <row r="8" spans="1:19" s="42" customFormat="1" outlineLevel="1" x14ac:dyDescent="0.2">
      <c r="A8" s="164" t="s">
        <v>198</v>
      </c>
      <c r="B8" s="170">
        <v>6.75</v>
      </c>
      <c r="C8" s="265">
        <v>0.69509500000000002</v>
      </c>
      <c r="D8" s="265">
        <v>29.2211</v>
      </c>
      <c r="E8" s="170">
        <v>4.6918914579299997</v>
      </c>
      <c r="F8" s="170">
        <v>197.242425</v>
      </c>
      <c r="G8" s="231">
        <v>2.8254000000000001E-2</v>
      </c>
      <c r="H8" s="170">
        <v>6.75</v>
      </c>
      <c r="I8" s="265">
        <v>0.72306499999999996</v>
      </c>
      <c r="J8" s="265">
        <v>30.027799999999999</v>
      </c>
      <c r="K8" s="170">
        <v>4.8806879612799996</v>
      </c>
      <c r="L8" s="170">
        <v>202.68764999999999</v>
      </c>
      <c r="M8" s="231">
        <v>2.6970000000000001E-2</v>
      </c>
      <c r="N8" s="170">
        <v>-1.284E-3</v>
      </c>
    </row>
    <row r="9" spans="1:19" outlineLevel="1" x14ac:dyDescent="0.2">
      <c r="A9" s="242" t="s">
        <v>199</v>
      </c>
      <c r="B9" s="180">
        <v>52.466612023949999</v>
      </c>
      <c r="C9" s="266">
        <v>1.0449010000000001</v>
      </c>
      <c r="D9" s="266">
        <v>43.926600000000001</v>
      </c>
      <c r="E9" s="180">
        <v>54.822423933229999</v>
      </c>
      <c r="F9" s="180">
        <v>2304.6798797312599</v>
      </c>
      <c r="G9" s="199">
        <v>0.33013700000000001</v>
      </c>
      <c r="H9" s="180">
        <v>61.221644870939997</v>
      </c>
      <c r="I9" s="266">
        <v>1.127</v>
      </c>
      <c r="J9" s="266">
        <v>46.802599999999998</v>
      </c>
      <c r="K9" s="180">
        <v>68.996765022420007</v>
      </c>
      <c r="L9" s="180">
        <v>2865.33215623665</v>
      </c>
      <c r="M9" s="199">
        <v>0.38127100000000003</v>
      </c>
      <c r="N9" s="180">
        <v>5.1135E-2</v>
      </c>
      <c r="O9" s="30"/>
      <c r="P9" s="30"/>
      <c r="Q9" s="30"/>
    </row>
    <row r="10" spans="1:19" outlineLevel="1" x14ac:dyDescent="0.2">
      <c r="A10" s="242" t="s">
        <v>200</v>
      </c>
      <c r="B10" s="180">
        <v>0.15155301451</v>
      </c>
      <c r="C10" s="266">
        <v>1.25945</v>
      </c>
      <c r="D10" s="266">
        <v>52.945999999999998</v>
      </c>
      <c r="E10" s="180">
        <v>0.19087337725</v>
      </c>
      <c r="F10" s="180">
        <v>8.0241259062499992</v>
      </c>
      <c r="G10" s="199">
        <v>1.1490000000000001E-3</v>
      </c>
      <c r="H10" s="180">
        <v>0.16022587151000001</v>
      </c>
      <c r="I10" s="266">
        <v>1.34595</v>
      </c>
      <c r="J10" s="266">
        <v>55.895299999999999</v>
      </c>
      <c r="K10" s="180">
        <v>0.21565607128</v>
      </c>
      <c r="L10" s="180">
        <v>8.9558731558200009</v>
      </c>
      <c r="M10" s="199">
        <v>1.1919999999999999E-3</v>
      </c>
      <c r="N10" s="180">
        <v>4.1999999999999998E-5</v>
      </c>
      <c r="O10" s="30"/>
      <c r="P10" s="30"/>
      <c r="Q10" s="30"/>
    </row>
    <row r="11" spans="1:19" outlineLevel="1" x14ac:dyDescent="0.2">
      <c r="A11" s="242" t="s">
        <v>201</v>
      </c>
      <c r="B11" s="180">
        <v>133.369163942</v>
      </c>
      <c r="C11" s="266">
        <v>6.3480000000000003E-3</v>
      </c>
      <c r="D11" s="266">
        <v>0.26684999999999998</v>
      </c>
      <c r="E11" s="180">
        <v>0.84658439538999997</v>
      </c>
      <c r="F11" s="180">
        <v>35.589561397920001</v>
      </c>
      <c r="G11" s="199">
        <v>5.0980000000000001E-3</v>
      </c>
      <c r="H11" s="180">
        <v>133.369163942</v>
      </c>
      <c r="I11" s="266">
        <v>6.8919999999999997E-3</v>
      </c>
      <c r="J11" s="266">
        <v>0.28622999999999998</v>
      </c>
      <c r="K11" s="180">
        <v>0.91923030677999995</v>
      </c>
      <c r="L11" s="180">
        <v>38.174255795119997</v>
      </c>
      <c r="M11" s="199">
        <v>5.0800000000000003E-3</v>
      </c>
      <c r="N11" s="180">
        <v>-1.8E-5</v>
      </c>
      <c r="O11" s="30"/>
      <c r="P11" s="30"/>
      <c r="Q11" s="30"/>
    </row>
    <row r="12" spans="1:19" outlineLevel="1" x14ac:dyDescent="0.2">
      <c r="A12" s="242" t="s">
        <v>188</v>
      </c>
      <c r="B12" s="180">
        <v>1768.4912718688199</v>
      </c>
      <c r="C12" s="266">
        <v>2.3786999999999999E-2</v>
      </c>
      <c r="D12" s="266">
        <v>1</v>
      </c>
      <c r="E12" s="180">
        <v>42.067872020700001</v>
      </c>
      <c r="F12" s="180">
        <v>1768.4912718688199</v>
      </c>
      <c r="G12" s="199">
        <v>0.25333</v>
      </c>
      <c r="H12" s="180">
        <v>1784.77124313078</v>
      </c>
      <c r="I12" s="266">
        <v>2.4080000000000001E-2</v>
      </c>
      <c r="J12" s="266">
        <v>1</v>
      </c>
      <c r="K12" s="180">
        <v>42.97702163868</v>
      </c>
      <c r="L12" s="180">
        <v>1784.77124313078</v>
      </c>
      <c r="M12" s="199">
        <v>0.237488</v>
      </c>
      <c r="N12" s="180">
        <v>-1.5841999999999998E-2</v>
      </c>
      <c r="O12" s="30"/>
      <c r="P12" s="30"/>
      <c r="Q12" s="30"/>
    </row>
    <row r="13" spans="1:19" outlineLevel="1" x14ac:dyDescent="0.2">
      <c r="A13" s="242" t="s">
        <v>187</v>
      </c>
      <c r="B13" s="180">
        <v>44.524093051119998</v>
      </c>
      <c r="C13" s="266">
        <v>1</v>
      </c>
      <c r="D13" s="266">
        <v>42.039000000000001</v>
      </c>
      <c r="E13" s="180">
        <v>44.524093051119998</v>
      </c>
      <c r="F13" s="180">
        <v>1871.74834777603</v>
      </c>
      <c r="G13" s="199">
        <v>0.268121</v>
      </c>
      <c r="H13" s="180">
        <v>44.011930403779999</v>
      </c>
      <c r="I13" s="266">
        <v>1</v>
      </c>
      <c r="J13" s="266">
        <v>41.528500000000001</v>
      </c>
      <c r="K13" s="180">
        <v>44.011930403779999</v>
      </c>
      <c r="L13" s="180">
        <v>1827.7494517733601</v>
      </c>
      <c r="M13" s="199">
        <v>0.24320700000000001</v>
      </c>
      <c r="N13" s="180">
        <v>-2.4913999999999999E-2</v>
      </c>
      <c r="O13" s="30"/>
      <c r="P13" s="30"/>
      <c r="Q13" s="30"/>
    </row>
    <row r="14" spans="1:19" outlineLevel="1" x14ac:dyDescent="0.2">
      <c r="A14" s="242" t="s">
        <v>202</v>
      </c>
      <c r="B14" s="180">
        <v>14.504647402</v>
      </c>
      <c r="C14" s="266">
        <v>1.304135</v>
      </c>
      <c r="D14" s="266">
        <v>54.824516000000003</v>
      </c>
      <c r="E14" s="180">
        <v>18.916013072719998</v>
      </c>
      <c r="F14" s="180">
        <v>795.21027356530999</v>
      </c>
      <c r="G14" s="199">
        <v>0.113911</v>
      </c>
      <c r="H14" s="180">
        <v>13.977762403</v>
      </c>
      <c r="I14" s="266">
        <v>1.3567089999999999</v>
      </c>
      <c r="J14" s="266">
        <v>56.34207</v>
      </c>
      <c r="K14" s="180">
        <v>18.963749419149998</v>
      </c>
      <c r="L14" s="180">
        <v>787.53606775318997</v>
      </c>
      <c r="M14" s="199">
        <v>0.104792</v>
      </c>
      <c r="N14" s="180">
        <v>-9.1190000000000004E-3</v>
      </c>
      <c r="O14" s="30"/>
      <c r="P14" s="30"/>
      <c r="Q14" s="30"/>
    </row>
    <row r="15" spans="1:19" x14ac:dyDescent="0.2">
      <c r="B15" s="29"/>
      <c r="C15" s="97"/>
      <c r="D15" s="97"/>
      <c r="E15" s="29"/>
      <c r="F15" s="29"/>
      <c r="G15" s="67"/>
      <c r="H15" s="29"/>
      <c r="I15" s="97"/>
      <c r="J15" s="97"/>
      <c r="K15" s="29"/>
      <c r="L15" s="29"/>
      <c r="M15" s="67"/>
      <c r="N15" s="29"/>
      <c r="O15" s="30"/>
      <c r="P15" s="30"/>
      <c r="Q15" s="30"/>
    </row>
    <row r="16" spans="1:19" x14ac:dyDescent="0.2">
      <c r="B16" s="29"/>
      <c r="C16" s="97"/>
      <c r="D16" s="97"/>
      <c r="E16" s="29"/>
      <c r="F16" s="29"/>
      <c r="G16" s="67"/>
      <c r="H16" s="29"/>
      <c r="I16" s="97"/>
      <c r="J16" s="97"/>
      <c r="K16" s="29"/>
      <c r="L16" s="29"/>
      <c r="M16" s="67"/>
      <c r="N16" s="29"/>
      <c r="O16" s="30"/>
      <c r="P16" s="30"/>
      <c r="Q16" s="30"/>
    </row>
    <row r="17" spans="2:17" x14ac:dyDescent="0.2">
      <c r="B17" s="29"/>
      <c r="C17" s="97"/>
      <c r="D17" s="97"/>
      <c r="E17" s="29"/>
      <c r="F17" s="29"/>
      <c r="G17" s="67"/>
      <c r="H17" s="29"/>
      <c r="I17" s="97"/>
      <c r="J17" s="97"/>
      <c r="K17" s="29"/>
      <c r="L17" s="29"/>
      <c r="M17" s="67"/>
      <c r="N17" s="29"/>
      <c r="O17" s="30"/>
      <c r="P17" s="30"/>
      <c r="Q17" s="30"/>
    </row>
    <row r="18" spans="2:17" x14ac:dyDescent="0.2">
      <c r="B18" s="29"/>
      <c r="C18" s="97"/>
      <c r="D18" s="97"/>
      <c r="E18" s="29"/>
      <c r="F18" s="29"/>
      <c r="G18" s="67"/>
      <c r="H18" s="29"/>
      <c r="I18" s="97"/>
      <c r="J18" s="97"/>
      <c r="K18" s="29"/>
      <c r="L18" s="29"/>
      <c r="M18" s="67"/>
      <c r="N18" s="29"/>
      <c r="O18" s="30"/>
      <c r="P18" s="30"/>
      <c r="Q18" s="30"/>
    </row>
    <row r="19" spans="2:17" x14ac:dyDescent="0.2">
      <c r="B19" s="29"/>
      <c r="C19" s="97"/>
      <c r="D19" s="97"/>
      <c r="E19" s="29"/>
      <c r="F19" s="29"/>
      <c r="G19" s="67"/>
      <c r="H19" s="29"/>
      <c r="I19" s="97"/>
      <c r="J19" s="97"/>
      <c r="K19" s="29"/>
      <c r="L19" s="29"/>
      <c r="M19" s="67"/>
      <c r="N19" s="29"/>
      <c r="O19" s="30"/>
      <c r="P19" s="30"/>
      <c r="Q19" s="30"/>
    </row>
    <row r="20" spans="2:17" x14ac:dyDescent="0.2">
      <c r="B20" s="29"/>
      <c r="C20" s="97"/>
      <c r="D20" s="97"/>
      <c r="E20" s="29"/>
      <c r="F20" s="29"/>
      <c r="G20" s="67"/>
      <c r="H20" s="29"/>
      <c r="I20" s="97"/>
      <c r="J20" s="97"/>
      <c r="K20" s="29"/>
      <c r="L20" s="29"/>
      <c r="M20" s="67"/>
      <c r="N20" s="29"/>
      <c r="O20" s="30"/>
      <c r="P20" s="30"/>
      <c r="Q20" s="30"/>
    </row>
    <row r="21" spans="2:17" x14ac:dyDescent="0.2">
      <c r="B21" s="29"/>
      <c r="C21" s="97"/>
      <c r="D21" s="97"/>
      <c r="E21" s="29"/>
      <c r="F21" s="29"/>
      <c r="G21" s="67"/>
      <c r="H21" s="29"/>
      <c r="I21" s="97"/>
      <c r="J21" s="97"/>
      <c r="K21" s="29"/>
      <c r="L21" s="29"/>
      <c r="M21" s="67"/>
      <c r="N21" s="29"/>
      <c r="O21" s="30"/>
      <c r="P21" s="30"/>
      <c r="Q21" s="30"/>
    </row>
    <row r="22" spans="2:17" x14ac:dyDescent="0.2">
      <c r="B22" s="29"/>
      <c r="C22" s="97"/>
      <c r="D22" s="97"/>
      <c r="E22" s="29"/>
      <c r="F22" s="29"/>
      <c r="G22" s="67"/>
      <c r="H22" s="29"/>
      <c r="I22" s="97"/>
      <c r="J22" s="97"/>
      <c r="K22" s="29"/>
      <c r="L22" s="29"/>
      <c r="M22" s="67"/>
      <c r="N22" s="29"/>
      <c r="O22" s="30"/>
      <c r="P22" s="30"/>
      <c r="Q22" s="30"/>
    </row>
    <row r="23" spans="2:17" x14ac:dyDescent="0.2">
      <c r="B23" s="29"/>
      <c r="C23" s="97"/>
      <c r="D23" s="97"/>
      <c r="E23" s="29"/>
      <c r="F23" s="29"/>
      <c r="G23" s="67"/>
      <c r="H23" s="29"/>
      <c r="I23" s="97"/>
      <c r="J23" s="97"/>
      <c r="K23" s="29"/>
      <c r="L23" s="29"/>
      <c r="M23" s="67"/>
      <c r="N23" s="29"/>
      <c r="O23" s="30"/>
      <c r="P23" s="30"/>
      <c r="Q23" s="30"/>
    </row>
    <row r="24" spans="2:17" x14ac:dyDescent="0.2">
      <c r="B24" s="29"/>
      <c r="C24" s="97"/>
      <c r="D24" s="97"/>
      <c r="E24" s="29"/>
      <c r="F24" s="29"/>
      <c r="G24" s="67"/>
      <c r="H24" s="29"/>
      <c r="I24" s="97"/>
      <c r="J24" s="97"/>
      <c r="K24" s="29"/>
      <c r="L24" s="29"/>
      <c r="M24" s="67"/>
      <c r="N24" s="29"/>
      <c r="O24" s="30"/>
      <c r="P24" s="30"/>
      <c r="Q24" s="30"/>
    </row>
    <row r="25" spans="2:17" x14ac:dyDescent="0.2">
      <c r="B25" s="29"/>
      <c r="C25" s="97"/>
      <c r="D25" s="97"/>
      <c r="E25" s="29"/>
      <c r="F25" s="29"/>
      <c r="G25" s="67"/>
      <c r="H25" s="29"/>
      <c r="I25" s="97"/>
      <c r="J25" s="97"/>
      <c r="K25" s="29"/>
      <c r="L25" s="29"/>
      <c r="M25" s="67"/>
      <c r="N25" s="29"/>
      <c r="O25" s="30"/>
      <c r="P25" s="30"/>
      <c r="Q25" s="30"/>
    </row>
    <row r="26" spans="2:17" x14ac:dyDescent="0.2">
      <c r="B26" s="29"/>
      <c r="C26" s="97"/>
      <c r="D26" s="97"/>
      <c r="E26" s="29"/>
      <c r="F26" s="29"/>
      <c r="G26" s="67"/>
      <c r="H26" s="29"/>
      <c r="I26" s="97"/>
      <c r="J26" s="97"/>
      <c r="K26" s="29"/>
      <c r="L26" s="29"/>
      <c r="M26" s="67"/>
      <c r="N26" s="29"/>
      <c r="O26" s="30"/>
      <c r="P26" s="30"/>
      <c r="Q26" s="30"/>
    </row>
    <row r="27" spans="2:17" x14ac:dyDescent="0.2">
      <c r="B27" s="29"/>
      <c r="C27" s="97"/>
      <c r="D27" s="97"/>
      <c r="E27" s="29"/>
      <c r="F27" s="29"/>
      <c r="G27" s="67"/>
      <c r="H27" s="29"/>
      <c r="I27" s="97"/>
      <c r="J27" s="97"/>
      <c r="K27" s="29"/>
      <c r="L27" s="29"/>
      <c r="M27" s="67"/>
      <c r="N27" s="29"/>
      <c r="O27" s="30"/>
      <c r="P27" s="30"/>
      <c r="Q27" s="30"/>
    </row>
    <row r="28" spans="2:17" x14ac:dyDescent="0.2">
      <c r="B28" s="29"/>
      <c r="C28" s="97"/>
      <c r="D28" s="97"/>
      <c r="E28" s="29"/>
      <c r="F28" s="29"/>
      <c r="G28" s="67"/>
      <c r="H28" s="29"/>
      <c r="I28" s="97"/>
      <c r="J28" s="97"/>
      <c r="K28" s="29"/>
      <c r="L28" s="29"/>
      <c r="M28" s="67"/>
      <c r="N28" s="29"/>
      <c r="O28" s="30"/>
      <c r="P28" s="30"/>
      <c r="Q28" s="30"/>
    </row>
    <row r="29" spans="2:17" x14ac:dyDescent="0.2">
      <c r="B29" s="29"/>
      <c r="C29" s="97"/>
      <c r="D29" s="97"/>
      <c r="E29" s="29"/>
      <c r="F29" s="29"/>
      <c r="G29" s="67"/>
      <c r="H29" s="29"/>
      <c r="I29" s="97"/>
      <c r="J29" s="97"/>
      <c r="K29" s="29"/>
      <c r="L29" s="29"/>
      <c r="M29" s="67"/>
      <c r="N29" s="29"/>
      <c r="O29" s="30"/>
      <c r="P29" s="30"/>
      <c r="Q29" s="30"/>
    </row>
    <row r="30" spans="2:17" x14ac:dyDescent="0.2">
      <c r="B30" s="29"/>
      <c r="C30" s="97"/>
      <c r="D30" s="97"/>
      <c r="E30" s="29"/>
      <c r="F30" s="29"/>
      <c r="G30" s="67"/>
      <c r="H30" s="29"/>
      <c r="I30" s="97"/>
      <c r="J30" s="97"/>
      <c r="K30" s="29"/>
      <c r="L30" s="29"/>
      <c r="M30" s="67"/>
      <c r="N30" s="29"/>
      <c r="O30" s="30"/>
      <c r="P30" s="30"/>
      <c r="Q30" s="30"/>
    </row>
    <row r="31" spans="2:17" x14ac:dyDescent="0.2">
      <c r="B31" s="29"/>
      <c r="C31" s="97"/>
      <c r="D31" s="97"/>
      <c r="E31" s="29"/>
      <c r="F31" s="29"/>
      <c r="G31" s="67"/>
      <c r="H31" s="29"/>
      <c r="I31" s="97"/>
      <c r="J31" s="97"/>
      <c r="K31" s="29"/>
      <c r="L31" s="29"/>
      <c r="M31" s="67"/>
      <c r="N31" s="29"/>
      <c r="O31" s="30"/>
      <c r="P31" s="30"/>
      <c r="Q31" s="30"/>
    </row>
    <row r="32" spans="2:17" x14ac:dyDescent="0.2">
      <c r="B32" s="29"/>
      <c r="C32" s="97"/>
      <c r="D32" s="97"/>
      <c r="E32" s="29"/>
      <c r="F32" s="29"/>
      <c r="G32" s="67"/>
      <c r="H32" s="29"/>
      <c r="I32" s="97"/>
      <c r="J32" s="97"/>
      <c r="K32" s="29"/>
      <c r="L32" s="29"/>
      <c r="M32" s="67"/>
      <c r="N32" s="29"/>
      <c r="O32" s="30"/>
      <c r="P32" s="30"/>
      <c r="Q32" s="30"/>
    </row>
    <row r="33" spans="2:17" x14ac:dyDescent="0.2">
      <c r="B33" s="29"/>
      <c r="C33" s="97"/>
      <c r="D33" s="97"/>
      <c r="E33" s="29"/>
      <c r="F33" s="29"/>
      <c r="G33" s="67"/>
      <c r="H33" s="29"/>
      <c r="I33" s="97"/>
      <c r="J33" s="97"/>
      <c r="K33" s="29"/>
      <c r="L33" s="29"/>
      <c r="M33" s="67"/>
      <c r="N33" s="29"/>
      <c r="O33" s="30"/>
      <c r="P33" s="30"/>
      <c r="Q33" s="30"/>
    </row>
    <row r="34" spans="2:17" x14ac:dyDescent="0.2">
      <c r="B34" s="29"/>
      <c r="C34" s="97"/>
      <c r="D34" s="97"/>
      <c r="E34" s="29"/>
      <c r="F34" s="29"/>
      <c r="G34" s="67"/>
      <c r="H34" s="29"/>
      <c r="I34" s="97"/>
      <c r="J34" s="97"/>
      <c r="K34" s="29"/>
      <c r="L34" s="29"/>
      <c r="M34" s="67"/>
      <c r="N34" s="29"/>
      <c r="O34" s="30"/>
      <c r="P34" s="30"/>
      <c r="Q34" s="30"/>
    </row>
    <row r="35" spans="2:17" x14ac:dyDescent="0.2">
      <c r="B35" s="29"/>
      <c r="C35" s="97"/>
      <c r="D35" s="97"/>
      <c r="E35" s="29"/>
      <c r="F35" s="29"/>
      <c r="G35" s="67"/>
      <c r="H35" s="29"/>
      <c r="I35" s="97"/>
      <c r="J35" s="97"/>
      <c r="K35" s="29"/>
      <c r="L35" s="29"/>
      <c r="M35" s="67"/>
      <c r="N35" s="29"/>
      <c r="O35" s="30"/>
      <c r="P35" s="30"/>
      <c r="Q35" s="30"/>
    </row>
    <row r="36" spans="2:17" x14ac:dyDescent="0.2">
      <c r="B36" s="29"/>
      <c r="C36" s="97"/>
      <c r="D36" s="97"/>
      <c r="E36" s="29"/>
      <c r="F36" s="29"/>
      <c r="G36" s="67"/>
      <c r="H36" s="29"/>
      <c r="I36" s="97"/>
      <c r="J36" s="97"/>
      <c r="K36" s="29"/>
      <c r="L36" s="29"/>
      <c r="M36" s="67"/>
      <c r="N36" s="29"/>
      <c r="O36" s="30"/>
      <c r="P36" s="30"/>
      <c r="Q36" s="30"/>
    </row>
    <row r="37" spans="2:17" x14ac:dyDescent="0.2">
      <c r="B37" s="29"/>
      <c r="C37" s="97"/>
      <c r="D37" s="97"/>
      <c r="E37" s="29"/>
      <c r="F37" s="29"/>
      <c r="G37" s="67"/>
      <c r="H37" s="29"/>
      <c r="I37" s="97"/>
      <c r="J37" s="97"/>
      <c r="K37" s="29"/>
      <c r="L37" s="29"/>
      <c r="M37" s="67"/>
      <c r="N37" s="29"/>
      <c r="O37" s="30"/>
      <c r="P37" s="30"/>
      <c r="Q37" s="30"/>
    </row>
    <row r="38" spans="2:17" x14ac:dyDescent="0.2">
      <c r="B38" s="29"/>
      <c r="C38" s="97"/>
      <c r="D38" s="97"/>
      <c r="E38" s="29"/>
      <c r="F38" s="29"/>
      <c r="G38" s="67"/>
      <c r="H38" s="29"/>
      <c r="I38" s="97"/>
      <c r="J38" s="97"/>
      <c r="K38" s="29"/>
      <c r="L38" s="29"/>
      <c r="M38" s="67"/>
      <c r="N38" s="29"/>
      <c r="O38" s="30"/>
      <c r="P38" s="30"/>
      <c r="Q38" s="30"/>
    </row>
    <row r="39" spans="2:17" x14ac:dyDescent="0.2">
      <c r="B39" s="29"/>
      <c r="C39" s="97"/>
      <c r="D39" s="97"/>
      <c r="E39" s="29"/>
      <c r="F39" s="29"/>
      <c r="G39" s="67"/>
      <c r="H39" s="29"/>
      <c r="I39" s="97"/>
      <c r="J39" s="97"/>
      <c r="K39" s="29"/>
      <c r="L39" s="29"/>
      <c r="M39" s="67"/>
      <c r="N39" s="29"/>
      <c r="O39" s="30"/>
      <c r="P39" s="30"/>
      <c r="Q39" s="30"/>
    </row>
    <row r="40" spans="2:17" x14ac:dyDescent="0.2">
      <c r="B40" s="29"/>
      <c r="C40" s="97"/>
      <c r="D40" s="97"/>
      <c r="E40" s="29"/>
      <c r="F40" s="29"/>
      <c r="G40" s="67"/>
      <c r="H40" s="29"/>
      <c r="I40" s="97"/>
      <c r="J40" s="97"/>
      <c r="K40" s="29"/>
      <c r="L40" s="29"/>
      <c r="M40" s="67"/>
      <c r="N40" s="29"/>
      <c r="O40" s="30"/>
      <c r="P40" s="30"/>
      <c r="Q40" s="30"/>
    </row>
    <row r="41" spans="2:17" x14ac:dyDescent="0.2">
      <c r="B41" s="29"/>
      <c r="C41" s="97"/>
      <c r="D41" s="97"/>
      <c r="E41" s="29"/>
      <c r="F41" s="29"/>
      <c r="G41" s="67"/>
      <c r="H41" s="29"/>
      <c r="I41" s="97"/>
      <c r="J41" s="97"/>
      <c r="K41" s="29"/>
      <c r="L41" s="29"/>
      <c r="M41" s="67"/>
      <c r="N41" s="29"/>
      <c r="O41" s="30"/>
      <c r="P41" s="30"/>
      <c r="Q41" s="30"/>
    </row>
    <row r="42" spans="2:17" x14ac:dyDescent="0.2">
      <c r="B42" s="29"/>
      <c r="C42" s="97"/>
      <c r="D42" s="97"/>
      <c r="E42" s="29"/>
      <c r="F42" s="29"/>
      <c r="G42" s="67"/>
      <c r="H42" s="29"/>
      <c r="I42" s="97"/>
      <c r="J42" s="97"/>
      <c r="K42" s="29"/>
      <c r="L42" s="29"/>
      <c r="M42" s="67"/>
      <c r="N42" s="29"/>
      <c r="O42" s="30"/>
      <c r="P42" s="30"/>
      <c r="Q42" s="30"/>
    </row>
    <row r="43" spans="2:17" x14ac:dyDescent="0.2">
      <c r="B43" s="29"/>
      <c r="C43" s="97"/>
      <c r="D43" s="97"/>
      <c r="E43" s="29"/>
      <c r="F43" s="29"/>
      <c r="G43" s="67"/>
      <c r="H43" s="29"/>
      <c r="I43" s="97"/>
      <c r="J43" s="97"/>
      <c r="K43" s="29"/>
      <c r="L43" s="29"/>
      <c r="M43" s="67"/>
      <c r="N43" s="29"/>
      <c r="O43" s="30"/>
      <c r="P43" s="30"/>
      <c r="Q43" s="30"/>
    </row>
    <row r="44" spans="2:17" x14ac:dyDescent="0.2">
      <c r="B44" s="29"/>
      <c r="C44" s="97"/>
      <c r="D44" s="97"/>
      <c r="E44" s="29"/>
      <c r="F44" s="29"/>
      <c r="G44" s="67"/>
      <c r="H44" s="29"/>
      <c r="I44" s="97"/>
      <c r="J44" s="97"/>
      <c r="K44" s="29"/>
      <c r="L44" s="29"/>
      <c r="M44" s="67"/>
      <c r="N44" s="29"/>
      <c r="O44" s="30"/>
      <c r="P44" s="30"/>
      <c r="Q44" s="30"/>
    </row>
    <row r="45" spans="2:17" x14ac:dyDescent="0.2">
      <c r="B45" s="29"/>
      <c r="C45" s="97"/>
      <c r="D45" s="97"/>
      <c r="E45" s="29"/>
      <c r="F45" s="29"/>
      <c r="G45" s="67"/>
      <c r="H45" s="29"/>
      <c r="I45" s="97"/>
      <c r="J45" s="97"/>
      <c r="K45" s="29"/>
      <c r="L45" s="29"/>
      <c r="M45" s="67"/>
      <c r="N45" s="29"/>
      <c r="O45" s="30"/>
      <c r="P45" s="30"/>
      <c r="Q45" s="30"/>
    </row>
    <row r="46" spans="2:17" x14ac:dyDescent="0.2">
      <c r="B46" s="29"/>
      <c r="C46" s="97"/>
      <c r="D46" s="97"/>
      <c r="E46" s="29"/>
      <c r="F46" s="29"/>
      <c r="G46" s="67"/>
      <c r="H46" s="29"/>
      <c r="I46" s="97"/>
      <c r="J46" s="97"/>
      <c r="K46" s="29"/>
      <c r="L46" s="29"/>
      <c r="M46" s="67"/>
      <c r="N46" s="29"/>
      <c r="O46" s="30"/>
      <c r="P46" s="30"/>
      <c r="Q46" s="30"/>
    </row>
    <row r="47" spans="2:17" x14ac:dyDescent="0.2">
      <c r="B47" s="29"/>
      <c r="C47" s="97"/>
      <c r="D47" s="97"/>
      <c r="E47" s="29"/>
      <c r="F47" s="29"/>
      <c r="G47" s="67"/>
      <c r="H47" s="29"/>
      <c r="I47" s="97"/>
      <c r="J47" s="97"/>
      <c r="K47" s="29"/>
      <c r="L47" s="29"/>
      <c r="M47" s="67"/>
      <c r="N47" s="29"/>
      <c r="O47" s="30"/>
      <c r="P47" s="30"/>
      <c r="Q47" s="30"/>
    </row>
    <row r="48" spans="2:17" x14ac:dyDescent="0.2">
      <c r="B48" s="29"/>
      <c r="C48" s="97"/>
      <c r="D48" s="97"/>
      <c r="E48" s="29"/>
      <c r="F48" s="29"/>
      <c r="G48" s="67"/>
      <c r="H48" s="29"/>
      <c r="I48" s="97"/>
      <c r="J48" s="97"/>
      <c r="K48" s="29"/>
      <c r="L48" s="29"/>
      <c r="M48" s="67"/>
      <c r="N48" s="29"/>
      <c r="O48" s="30"/>
      <c r="P48" s="30"/>
      <c r="Q48" s="30"/>
    </row>
    <row r="49" spans="2:17" x14ac:dyDescent="0.2">
      <c r="B49" s="29"/>
      <c r="C49" s="97"/>
      <c r="D49" s="97"/>
      <c r="E49" s="29"/>
      <c r="F49" s="29"/>
      <c r="G49" s="67"/>
      <c r="H49" s="29"/>
      <c r="I49" s="97"/>
      <c r="J49" s="97"/>
      <c r="K49" s="29"/>
      <c r="L49" s="29"/>
      <c r="M49" s="67"/>
      <c r="N49" s="29"/>
      <c r="O49" s="30"/>
      <c r="P49" s="30"/>
      <c r="Q49" s="30"/>
    </row>
    <row r="50" spans="2:17" x14ac:dyDescent="0.2">
      <c r="B50" s="29"/>
      <c r="C50" s="97"/>
      <c r="D50" s="97"/>
      <c r="E50" s="29"/>
      <c r="F50" s="29"/>
      <c r="G50" s="67"/>
      <c r="H50" s="29"/>
      <c r="I50" s="97"/>
      <c r="J50" s="97"/>
      <c r="K50" s="29"/>
      <c r="L50" s="29"/>
      <c r="M50" s="67"/>
      <c r="N50" s="29"/>
      <c r="O50" s="30"/>
      <c r="P50" s="30"/>
      <c r="Q50" s="30"/>
    </row>
    <row r="51" spans="2:17" x14ac:dyDescent="0.2">
      <c r="B51" s="29"/>
      <c r="C51" s="97"/>
      <c r="D51" s="97"/>
      <c r="E51" s="29"/>
      <c r="F51" s="29"/>
      <c r="G51" s="67"/>
      <c r="H51" s="29"/>
      <c r="I51" s="97"/>
      <c r="J51" s="97"/>
      <c r="K51" s="29"/>
      <c r="L51" s="29"/>
      <c r="M51" s="67"/>
      <c r="N51" s="29"/>
      <c r="O51" s="30"/>
      <c r="P51" s="30"/>
      <c r="Q51" s="30"/>
    </row>
    <row r="52" spans="2:17" x14ac:dyDescent="0.2">
      <c r="B52" s="29"/>
      <c r="C52" s="97"/>
      <c r="D52" s="97"/>
      <c r="E52" s="29"/>
      <c r="F52" s="29"/>
      <c r="G52" s="67"/>
      <c r="H52" s="29"/>
      <c r="I52" s="97"/>
      <c r="J52" s="97"/>
      <c r="K52" s="29"/>
      <c r="L52" s="29"/>
      <c r="M52" s="67"/>
      <c r="N52" s="29"/>
      <c r="O52" s="30"/>
      <c r="P52" s="30"/>
      <c r="Q52" s="30"/>
    </row>
    <row r="53" spans="2:17" x14ac:dyDescent="0.2">
      <c r="B53" s="29"/>
      <c r="C53" s="97"/>
      <c r="D53" s="97"/>
      <c r="E53" s="29"/>
      <c r="F53" s="29"/>
      <c r="G53" s="67"/>
      <c r="H53" s="29"/>
      <c r="I53" s="97"/>
      <c r="J53" s="97"/>
      <c r="K53" s="29"/>
      <c r="L53" s="29"/>
      <c r="M53" s="67"/>
      <c r="N53" s="29"/>
      <c r="O53" s="30"/>
      <c r="P53" s="30"/>
      <c r="Q53" s="30"/>
    </row>
    <row r="54" spans="2:17" x14ac:dyDescent="0.2">
      <c r="B54" s="29"/>
      <c r="C54" s="97"/>
      <c r="D54" s="97"/>
      <c r="E54" s="29"/>
      <c r="F54" s="29"/>
      <c r="G54" s="67"/>
      <c r="H54" s="29"/>
      <c r="I54" s="97"/>
      <c r="J54" s="97"/>
      <c r="K54" s="29"/>
      <c r="L54" s="29"/>
      <c r="M54" s="67"/>
      <c r="N54" s="29"/>
      <c r="O54" s="30"/>
      <c r="P54" s="30"/>
      <c r="Q54" s="30"/>
    </row>
    <row r="55" spans="2:17" x14ac:dyDescent="0.2">
      <c r="B55" s="29"/>
      <c r="C55" s="97"/>
      <c r="D55" s="97"/>
      <c r="E55" s="29"/>
      <c r="F55" s="29"/>
      <c r="G55" s="67"/>
      <c r="H55" s="29"/>
      <c r="I55" s="97"/>
      <c r="J55" s="97"/>
      <c r="K55" s="29"/>
      <c r="L55" s="29"/>
      <c r="M55" s="67"/>
      <c r="N55" s="29"/>
      <c r="O55" s="30"/>
      <c r="P55" s="30"/>
      <c r="Q55" s="30"/>
    </row>
    <row r="56" spans="2:17" x14ac:dyDescent="0.2">
      <c r="B56" s="29"/>
      <c r="C56" s="97"/>
      <c r="D56" s="97"/>
      <c r="E56" s="29"/>
      <c r="F56" s="29"/>
      <c r="G56" s="67"/>
      <c r="H56" s="29"/>
      <c r="I56" s="97"/>
      <c r="J56" s="97"/>
      <c r="K56" s="29"/>
      <c r="L56" s="29"/>
      <c r="M56" s="67"/>
      <c r="N56" s="29"/>
      <c r="O56" s="30"/>
      <c r="P56" s="30"/>
      <c r="Q56" s="30"/>
    </row>
    <row r="57" spans="2:17" x14ac:dyDescent="0.2">
      <c r="B57" s="29"/>
      <c r="C57" s="97"/>
      <c r="D57" s="97"/>
      <c r="E57" s="29"/>
      <c r="F57" s="29"/>
      <c r="G57" s="67"/>
      <c r="H57" s="29"/>
      <c r="I57" s="97"/>
      <c r="J57" s="97"/>
      <c r="K57" s="29"/>
      <c r="L57" s="29"/>
      <c r="M57" s="67"/>
      <c r="N57" s="29"/>
      <c r="O57" s="30"/>
      <c r="P57" s="30"/>
      <c r="Q57" s="30"/>
    </row>
    <row r="58" spans="2:17" x14ac:dyDescent="0.2">
      <c r="B58" s="29"/>
      <c r="C58" s="97"/>
      <c r="D58" s="97"/>
      <c r="E58" s="29"/>
      <c r="F58" s="29"/>
      <c r="G58" s="67"/>
      <c r="H58" s="29"/>
      <c r="I58" s="97"/>
      <c r="J58" s="97"/>
      <c r="K58" s="29"/>
      <c r="L58" s="29"/>
      <c r="M58" s="67"/>
      <c r="N58" s="29"/>
      <c r="O58" s="30"/>
      <c r="P58" s="30"/>
      <c r="Q58" s="30"/>
    </row>
    <row r="59" spans="2:17" x14ac:dyDescent="0.2">
      <c r="B59" s="29"/>
      <c r="C59" s="97"/>
      <c r="D59" s="97"/>
      <c r="E59" s="29"/>
      <c r="F59" s="29"/>
      <c r="G59" s="67"/>
      <c r="H59" s="29"/>
      <c r="I59" s="97"/>
      <c r="J59" s="97"/>
      <c r="K59" s="29"/>
      <c r="L59" s="29"/>
      <c r="M59" s="67"/>
      <c r="N59" s="29"/>
      <c r="O59" s="30"/>
      <c r="P59" s="30"/>
      <c r="Q59" s="30"/>
    </row>
    <row r="60" spans="2:17" x14ac:dyDescent="0.2">
      <c r="B60" s="29"/>
      <c r="C60" s="97"/>
      <c r="D60" s="97"/>
      <c r="E60" s="29"/>
      <c r="F60" s="29"/>
      <c r="G60" s="67"/>
      <c r="H60" s="29"/>
      <c r="I60" s="97"/>
      <c r="J60" s="97"/>
      <c r="K60" s="29"/>
      <c r="L60" s="29"/>
      <c r="M60" s="67"/>
      <c r="N60" s="29"/>
      <c r="O60" s="30"/>
      <c r="P60" s="30"/>
      <c r="Q60" s="30"/>
    </row>
    <row r="61" spans="2:17" x14ac:dyDescent="0.2">
      <c r="B61" s="29"/>
      <c r="C61" s="97"/>
      <c r="D61" s="97"/>
      <c r="E61" s="29"/>
      <c r="F61" s="29"/>
      <c r="G61" s="67"/>
      <c r="H61" s="29"/>
      <c r="I61" s="97"/>
      <c r="J61" s="97"/>
      <c r="K61" s="29"/>
      <c r="L61" s="29"/>
      <c r="M61" s="67"/>
      <c r="N61" s="29"/>
      <c r="O61" s="30"/>
      <c r="P61" s="30"/>
      <c r="Q61" s="30"/>
    </row>
    <row r="62" spans="2:17" x14ac:dyDescent="0.2">
      <c r="B62" s="29"/>
      <c r="C62" s="97"/>
      <c r="D62" s="97"/>
      <c r="E62" s="29"/>
      <c r="F62" s="29"/>
      <c r="G62" s="67"/>
      <c r="H62" s="29"/>
      <c r="I62" s="97"/>
      <c r="J62" s="97"/>
      <c r="K62" s="29"/>
      <c r="L62" s="29"/>
      <c r="M62" s="67"/>
      <c r="N62" s="29"/>
      <c r="O62" s="30"/>
      <c r="P62" s="30"/>
      <c r="Q62" s="30"/>
    </row>
    <row r="63" spans="2:17" x14ac:dyDescent="0.2">
      <c r="B63" s="29"/>
      <c r="C63" s="97"/>
      <c r="D63" s="97"/>
      <c r="E63" s="29"/>
      <c r="F63" s="29"/>
      <c r="G63" s="67"/>
      <c r="H63" s="29"/>
      <c r="I63" s="97"/>
      <c r="J63" s="97"/>
      <c r="K63" s="29"/>
      <c r="L63" s="29"/>
      <c r="M63" s="67"/>
      <c r="N63" s="29"/>
      <c r="O63" s="30"/>
      <c r="P63" s="30"/>
      <c r="Q63" s="30"/>
    </row>
    <row r="64" spans="2:17" x14ac:dyDescent="0.2">
      <c r="B64" s="29"/>
      <c r="C64" s="97"/>
      <c r="D64" s="97"/>
      <c r="E64" s="29"/>
      <c r="F64" s="29"/>
      <c r="G64" s="67"/>
      <c r="H64" s="29"/>
      <c r="I64" s="97"/>
      <c r="J64" s="97"/>
      <c r="K64" s="29"/>
      <c r="L64" s="29"/>
      <c r="M64" s="67"/>
      <c r="N64" s="29"/>
      <c r="O64" s="30"/>
      <c r="P64" s="30"/>
      <c r="Q64" s="30"/>
    </row>
    <row r="65" spans="2:17" x14ac:dyDescent="0.2">
      <c r="B65" s="29"/>
      <c r="C65" s="97"/>
      <c r="D65" s="97"/>
      <c r="E65" s="29"/>
      <c r="F65" s="29"/>
      <c r="G65" s="67"/>
      <c r="H65" s="29"/>
      <c r="I65" s="97"/>
      <c r="J65" s="97"/>
      <c r="K65" s="29"/>
      <c r="L65" s="29"/>
      <c r="M65" s="67"/>
      <c r="N65" s="29"/>
      <c r="O65" s="30"/>
      <c r="P65" s="30"/>
      <c r="Q65" s="30"/>
    </row>
    <row r="66" spans="2:17" x14ac:dyDescent="0.2">
      <c r="B66" s="29"/>
      <c r="C66" s="97"/>
      <c r="D66" s="97"/>
      <c r="E66" s="29"/>
      <c r="F66" s="29"/>
      <c r="G66" s="67"/>
      <c r="H66" s="29"/>
      <c r="I66" s="97"/>
      <c r="J66" s="97"/>
      <c r="K66" s="29"/>
      <c r="L66" s="29"/>
      <c r="M66" s="67"/>
      <c r="N66" s="29"/>
      <c r="O66" s="30"/>
      <c r="P66" s="30"/>
      <c r="Q66" s="30"/>
    </row>
    <row r="67" spans="2:17" x14ac:dyDescent="0.2">
      <c r="B67" s="29"/>
      <c r="C67" s="97"/>
      <c r="D67" s="97"/>
      <c r="E67" s="29"/>
      <c r="F67" s="29"/>
      <c r="G67" s="67"/>
      <c r="H67" s="29"/>
      <c r="I67" s="97"/>
      <c r="J67" s="97"/>
      <c r="K67" s="29"/>
      <c r="L67" s="29"/>
      <c r="M67" s="67"/>
      <c r="N67" s="29"/>
      <c r="O67" s="30"/>
      <c r="P67" s="30"/>
      <c r="Q67" s="30"/>
    </row>
    <row r="68" spans="2:17" x14ac:dyDescent="0.2">
      <c r="B68" s="29"/>
      <c r="C68" s="97"/>
      <c r="D68" s="97"/>
      <c r="E68" s="29"/>
      <c r="F68" s="29"/>
      <c r="G68" s="67"/>
      <c r="H68" s="29"/>
      <c r="I68" s="97"/>
      <c r="J68" s="97"/>
      <c r="K68" s="29"/>
      <c r="L68" s="29"/>
      <c r="M68" s="67"/>
      <c r="N68" s="29"/>
      <c r="O68" s="30"/>
      <c r="P68" s="30"/>
      <c r="Q68" s="30"/>
    </row>
    <row r="69" spans="2:17" x14ac:dyDescent="0.2">
      <c r="B69" s="29"/>
      <c r="C69" s="97"/>
      <c r="D69" s="97"/>
      <c r="E69" s="29"/>
      <c r="F69" s="29"/>
      <c r="G69" s="67"/>
      <c r="H69" s="29"/>
      <c r="I69" s="97"/>
      <c r="J69" s="97"/>
      <c r="K69" s="29"/>
      <c r="L69" s="29"/>
      <c r="M69" s="67"/>
      <c r="N69" s="29"/>
      <c r="O69" s="30"/>
      <c r="P69" s="30"/>
      <c r="Q69" s="30"/>
    </row>
    <row r="70" spans="2:17" x14ac:dyDescent="0.2">
      <c r="B70" s="29"/>
      <c r="C70" s="97"/>
      <c r="D70" s="97"/>
      <c r="E70" s="29"/>
      <c r="F70" s="29"/>
      <c r="G70" s="67"/>
      <c r="H70" s="29"/>
      <c r="I70" s="97"/>
      <c r="J70" s="97"/>
      <c r="K70" s="29"/>
      <c r="L70" s="29"/>
      <c r="M70" s="67"/>
      <c r="N70" s="29"/>
      <c r="O70" s="30"/>
      <c r="P70" s="30"/>
      <c r="Q70" s="30"/>
    </row>
    <row r="71" spans="2:17" x14ac:dyDescent="0.2">
      <c r="B71" s="29"/>
      <c r="C71" s="97"/>
      <c r="D71" s="97"/>
      <c r="E71" s="29"/>
      <c r="F71" s="29"/>
      <c r="G71" s="67"/>
      <c r="H71" s="29"/>
      <c r="I71" s="97"/>
      <c r="J71" s="97"/>
      <c r="K71" s="29"/>
      <c r="L71" s="29"/>
      <c r="M71" s="67"/>
      <c r="N71" s="29"/>
      <c r="O71" s="30"/>
      <c r="P71" s="30"/>
      <c r="Q71" s="30"/>
    </row>
    <row r="72" spans="2:17" x14ac:dyDescent="0.2">
      <c r="B72" s="29"/>
      <c r="C72" s="97"/>
      <c r="D72" s="97"/>
      <c r="E72" s="29"/>
      <c r="F72" s="29"/>
      <c r="G72" s="67"/>
      <c r="H72" s="29"/>
      <c r="I72" s="97"/>
      <c r="J72" s="97"/>
      <c r="K72" s="29"/>
      <c r="L72" s="29"/>
      <c r="M72" s="67"/>
      <c r="N72" s="29"/>
      <c r="O72" s="30"/>
      <c r="P72" s="30"/>
      <c r="Q72" s="30"/>
    </row>
    <row r="73" spans="2:17" x14ac:dyDescent="0.2">
      <c r="B73" s="29"/>
      <c r="C73" s="97"/>
      <c r="D73" s="97"/>
      <c r="E73" s="29"/>
      <c r="F73" s="29"/>
      <c r="G73" s="67"/>
      <c r="H73" s="29"/>
      <c r="I73" s="97"/>
      <c r="J73" s="97"/>
      <c r="K73" s="29"/>
      <c r="L73" s="29"/>
      <c r="M73" s="67"/>
      <c r="N73" s="29"/>
      <c r="O73" s="30"/>
      <c r="P73" s="30"/>
      <c r="Q73" s="30"/>
    </row>
    <row r="74" spans="2:17" x14ac:dyDescent="0.2">
      <c r="B74" s="29"/>
      <c r="C74" s="97"/>
      <c r="D74" s="97"/>
      <c r="E74" s="29"/>
      <c r="F74" s="29"/>
      <c r="G74" s="67"/>
      <c r="H74" s="29"/>
      <c r="I74" s="97"/>
      <c r="J74" s="97"/>
      <c r="K74" s="29"/>
      <c r="L74" s="29"/>
      <c r="M74" s="67"/>
      <c r="N74" s="29"/>
      <c r="O74" s="30"/>
      <c r="P74" s="30"/>
      <c r="Q74" s="30"/>
    </row>
    <row r="75" spans="2:17" x14ac:dyDescent="0.2">
      <c r="B75" s="29"/>
      <c r="C75" s="97"/>
      <c r="D75" s="97"/>
      <c r="E75" s="29"/>
      <c r="F75" s="29"/>
      <c r="G75" s="67"/>
      <c r="H75" s="29"/>
      <c r="I75" s="97"/>
      <c r="J75" s="97"/>
      <c r="K75" s="29"/>
      <c r="L75" s="29"/>
      <c r="M75" s="67"/>
      <c r="N75" s="29"/>
      <c r="O75" s="30"/>
      <c r="P75" s="30"/>
      <c r="Q75" s="30"/>
    </row>
    <row r="76" spans="2:17" x14ac:dyDescent="0.2">
      <c r="B76" s="29"/>
      <c r="C76" s="97"/>
      <c r="D76" s="97"/>
      <c r="E76" s="29"/>
      <c r="F76" s="29"/>
      <c r="G76" s="67"/>
      <c r="H76" s="29"/>
      <c r="I76" s="97"/>
      <c r="J76" s="97"/>
      <c r="K76" s="29"/>
      <c r="L76" s="29"/>
      <c r="M76" s="67"/>
      <c r="N76" s="29"/>
      <c r="O76" s="30"/>
      <c r="P76" s="30"/>
      <c r="Q76" s="30"/>
    </row>
    <row r="77" spans="2:17" x14ac:dyDescent="0.2">
      <c r="B77" s="29"/>
      <c r="C77" s="97"/>
      <c r="D77" s="97"/>
      <c r="E77" s="29"/>
      <c r="F77" s="29"/>
      <c r="G77" s="67"/>
      <c r="H77" s="29"/>
      <c r="I77" s="97"/>
      <c r="J77" s="97"/>
      <c r="K77" s="29"/>
      <c r="L77" s="29"/>
      <c r="M77" s="67"/>
      <c r="N77" s="29"/>
      <c r="O77" s="30"/>
      <c r="P77" s="30"/>
      <c r="Q77" s="30"/>
    </row>
    <row r="78" spans="2:17" x14ac:dyDescent="0.2">
      <c r="B78" s="29"/>
      <c r="C78" s="97"/>
      <c r="D78" s="97"/>
      <c r="E78" s="29"/>
      <c r="F78" s="29"/>
      <c r="G78" s="67"/>
      <c r="H78" s="29"/>
      <c r="I78" s="97"/>
      <c r="J78" s="97"/>
      <c r="K78" s="29"/>
      <c r="L78" s="29"/>
      <c r="M78" s="67"/>
      <c r="N78" s="29"/>
      <c r="O78" s="30"/>
      <c r="P78" s="30"/>
      <c r="Q78" s="30"/>
    </row>
    <row r="79" spans="2:17" x14ac:dyDescent="0.2">
      <c r="B79" s="29"/>
      <c r="C79" s="97"/>
      <c r="D79" s="97"/>
      <c r="E79" s="29"/>
      <c r="F79" s="29"/>
      <c r="G79" s="67"/>
      <c r="H79" s="29"/>
      <c r="I79" s="97"/>
      <c r="J79" s="97"/>
      <c r="K79" s="29"/>
      <c r="L79" s="29"/>
      <c r="M79" s="67"/>
      <c r="N79" s="29"/>
      <c r="O79" s="30"/>
      <c r="P79" s="30"/>
      <c r="Q79" s="30"/>
    </row>
    <row r="80" spans="2:17" x14ac:dyDescent="0.2">
      <c r="B80" s="29"/>
      <c r="C80" s="97"/>
      <c r="D80" s="97"/>
      <c r="E80" s="29"/>
      <c r="F80" s="29"/>
      <c r="G80" s="67"/>
      <c r="H80" s="29"/>
      <c r="I80" s="97"/>
      <c r="J80" s="97"/>
      <c r="K80" s="29"/>
      <c r="L80" s="29"/>
      <c r="M80" s="67"/>
      <c r="N80" s="29"/>
      <c r="O80" s="30"/>
      <c r="P80" s="30"/>
      <c r="Q80" s="30"/>
    </row>
    <row r="81" spans="2:17" x14ac:dyDescent="0.2">
      <c r="B81" s="29"/>
      <c r="C81" s="97"/>
      <c r="D81" s="97"/>
      <c r="E81" s="29"/>
      <c r="F81" s="29"/>
      <c r="G81" s="67"/>
      <c r="H81" s="29"/>
      <c r="I81" s="97"/>
      <c r="J81" s="97"/>
      <c r="K81" s="29"/>
      <c r="L81" s="29"/>
      <c r="M81" s="67"/>
      <c r="N81" s="29"/>
      <c r="O81" s="30"/>
      <c r="P81" s="30"/>
      <c r="Q81" s="30"/>
    </row>
    <row r="82" spans="2:17" x14ac:dyDescent="0.2">
      <c r="B82" s="29"/>
      <c r="C82" s="97"/>
      <c r="D82" s="97"/>
      <c r="E82" s="29"/>
      <c r="F82" s="29"/>
      <c r="G82" s="67"/>
      <c r="H82" s="29"/>
      <c r="I82" s="97"/>
      <c r="J82" s="97"/>
      <c r="K82" s="29"/>
      <c r="L82" s="29"/>
      <c r="M82" s="67"/>
      <c r="N82" s="29"/>
      <c r="O82" s="30"/>
      <c r="P82" s="30"/>
      <c r="Q82" s="30"/>
    </row>
    <row r="83" spans="2:17" x14ac:dyDescent="0.2">
      <c r="B83" s="29"/>
      <c r="C83" s="97"/>
      <c r="D83" s="97"/>
      <c r="E83" s="29"/>
      <c r="F83" s="29"/>
      <c r="G83" s="67"/>
      <c r="H83" s="29"/>
      <c r="I83" s="97"/>
      <c r="J83" s="97"/>
      <c r="K83" s="29"/>
      <c r="L83" s="29"/>
      <c r="M83" s="67"/>
      <c r="N83" s="29"/>
      <c r="O83" s="30"/>
      <c r="P83" s="30"/>
      <c r="Q83" s="30"/>
    </row>
    <row r="84" spans="2:17" x14ac:dyDescent="0.2">
      <c r="B84" s="29"/>
      <c r="C84" s="97"/>
      <c r="D84" s="97"/>
      <c r="E84" s="29"/>
      <c r="F84" s="29"/>
      <c r="G84" s="67"/>
      <c r="H84" s="29"/>
      <c r="I84" s="97"/>
      <c r="J84" s="97"/>
      <c r="K84" s="29"/>
      <c r="L84" s="29"/>
      <c r="M84" s="67"/>
      <c r="N84" s="29"/>
      <c r="O84" s="30"/>
      <c r="P84" s="30"/>
      <c r="Q84" s="30"/>
    </row>
    <row r="85" spans="2:17" x14ac:dyDescent="0.2">
      <c r="B85" s="29"/>
      <c r="C85" s="97"/>
      <c r="D85" s="97"/>
      <c r="E85" s="29"/>
      <c r="F85" s="29"/>
      <c r="G85" s="67"/>
      <c r="H85" s="29"/>
      <c r="I85" s="97"/>
      <c r="J85" s="97"/>
      <c r="K85" s="29"/>
      <c r="L85" s="29"/>
      <c r="M85" s="67"/>
      <c r="N85" s="29"/>
      <c r="O85" s="30"/>
      <c r="P85" s="30"/>
      <c r="Q85" s="30"/>
    </row>
    <row r="86" spans="2:17" x14ac:dyDescent="0.2">
      <c r="B86" s="29"/>
      <c r="C86" s="97"/>
      <c r="D86" s="97"/>
      <c r="E86" s="29"/>
      <c r="F86" s="29"/>
      <c r="G86" s="67"/>
      <c r="H86" s="29"/>
      <c r="I86" s="97"/>
      <c r="J86" s="97"/>
      <c r="K86" s="29"/>
      <c r="L86" s="29"/>
      <c r="M86" s="67"/>
      <c r="N86" s="29"/>
      <c r="O86" s="30"/>
      <c r="P86" s="30"/>
      <c r="Q86" s="30"/>
    </row>
    <row r="87" spans="2:17" x14ac:dyDescent="0.2">
      <c r="B87" s="29"/>
      <c r="C87" s="97"/>
      <c r="D87" s="97"/>
      <c r="E87" s="29"/>
      <c r="F87" s="29"/>
      <c r="G87" s="67"/>
      <c r="H87" s="29"/>
      <c r="I87" s="97"/>
      <c r="J87" s="97"/>
      <c r="K87" s="29"/>
      <c r="L87" s="29"/>
      <c r="M87" s="67"/>
      <c r="N87" s="29"/>
      <c r="O87" s="30"/>
      <c r="P87" s="30"/>
      <c r="Q87" s="30"/>
    </row>
    <row r="88" spans="2:17" x14ac:dyDescent="0.2">
      <c r="B88" s="29"/>
      <c r="C88" s="97"/>
      <c r="D88" s="97"/>
      <c r="E88" s="29"/>
      <c r="F88" s="29"/>
      <c r="G88" s="67"/>
      <c r="H88" s="29"/>
      <c r="I88" s="97"/>
      <c r="J88" s="97"/>
      <c r="K88" s="29"/>
      <c r="L88" s="29"/>
      <c r="M88" s="67"/>
      <c r="N88" s="29"/>
      <c r="O88" s="30"/>
      <c r="P88" s="30"/>
      <c r="Q88" s="30"/>
    </row>
    <row r="89" spans="2:17" x14ac:dyDescent="0.2">
      <c r="B89" s="29"/>
      <c r="C89" s="97"/>
      <c r="D89" s="97"/>
      <c r="E89" s="29"/>
      <c r="F89" s="29"/>
      <c r="G89" s="67"/>
      <c r="H89" s="29"/>
      <c r="I89" s="97"/>
      <c r="J89" s="97"/>
      <c r="K89" s="29"/>
      <c r="L89" s="29"/>
      <c r="M89" s="67"/>
      <c r="N89" s="29"/>
      <c r="O89" s="30"/>
      <c r="P89" s="30"/>
      <c r="Q89" s="30"/>
    </row>
    <row r="90" spans="2:17" x14ac:dyDescent="0.2">
      <c r="B90" s="29"/>
      <c r="C90" s="97"/>
      <c r="D90" s="97"/>
      <c r="E90" s="29"/>
      <c r="F90" s="29"/>
      <c r="G90" s="67"/>
      <c r="H90" s="29"/>
      <c r="I90" s="97"/>
      <c r="J90" s="97"/>
      <c r="K90" s="29"/>
      <c r="L90" s="29"/>
      <c r="M90" s="67"/>
      <c r="N90" s="29"/>
      <c r="O90" s="30"/>
      <c r="P90" s="30"/>
      <c r="Q90" s="30"/>
    </row>
    <row r="91" spans="2:17" x14ac:dyDescent="0.2">
      <c r="B91" s="29"/>
      <c r="C91" s="97"/>
      <c r="D91" s="97"/>
      <c r="E91" s="29"/>
      <c r="F91" s="29"/>
      <c r="G91" s="67"/>
      <c r="H91" s="29"/>
      <c r="I91" s="97"/>
      <c r="J91" s="97"/>
      <c r="K91" s="29"/>
      <c r="L91" s="29"/>
      <c r="M91" s="67"/>
      <c r="N91" s="29"/>
      <c r="O91" s="30"/>
      <c r="P91" s="30"/>
      <c r="Q91" s="30"/>
    </row>
    <row r="92" spans="2:17" x14ac:dyDescent="0.2">
      <c r="B92" s="29"/>
      <c r="C92" s="97"/>
      <c r="D92" s="97"/>
      <c r="E92" s="29"/>
      <c r="F92" s="29"/>
      <c r="G92" s="67"/>
      <c r="H92" s="29"/>
      <c r="I92" s="97"/>
      <c r="J92" s="97"/>
      <c r="K92" s="29"/>
      <c r="L92" s="29"/>
      <c r="M92" s="67"/>
      <c r="N92" s="29"/>
      <c r="O92" s="30"/>
      <c r="P92" s="30"/>
      <c r="Q92" s="30"/>
    </row>
    <row r="93" spans="2:17" x14ac:dyDescent="0.2">
      <c r="B93" s="29"/>
      <c r="C93" s="97"/>
      <c r="D93" s="97"/>
      <c r="E93" s="29"/>
      <c r="F93" s="29"/>
      <c r="G93" s="67"/>
      <c r="H93" s="29"/>
      <c r="I93" s="97"/>
      <c r="J93" s="97"/>
      <c r="K93" s="29"/>
      <c r="L93" s="29"/>
      <c r="M93" s="67"/>
      <c r="N93" s="29"/>
      <c r="O93" s="30"/>
      <c r="P93" s="30"/>
      <c r="Q93" s="30"/>
    </row>
    <row r="94" spans="2:17" x14ac:dyDescent="0.2">
      <c r="B94" s="29"/>
      <c r="C94" s="97"/>
      <c r="D94" s="97"/>
      <c r="E94" s="29"/>
      <c r="F94" s="29"/>
      <c r="G94" s="67"/>
      <c r="H94" s="29"/>
      <c r="I94" s="97"/>
      <c r="J94" s="97"/>
      <c r="K94" s="29"/>
      <c r="L94" s="29"/>
      <c r="M94" s="67"/>
      <c r="N94" s="29"/>
      <c r="O94" s="30"/>
      <c r="P94" s="30"/>
      <c r="Q94" s="30"/>
    </row>
    <row r="95" spans="2:17" x14ac:dyDescent="0.2">
      <c r="B95" s="29"/>
      <c r="C95" s="97"/>
      <c r="D95" s="97"/>
      <c r="E95" s="29"/>
      <c r="F95" s="29"/>
      <c r="G95" s="67"/>
      <c r="H95" s="29"/>
      <c r="I95" s="97"/>
      <c r="J95" s="97"/>
      <c r="K95" s="29"/>
      <c r="L95" s="29"/>
      <c r="M95" s="67"/>
      <c r="N95" s="29"/>
      <c r="O95" s="30"/>
      <c r="P95" s="30"/>
      <c r="Q95" s="30"/>
    </row>
    <row r="96" spans="2:17" x14ac:dyDescent="0.2">
      <c r="B96" s="29"/>
      <c r="C96" s="97"/>
      <c r="D96" s="97"/>
      <c r="E96" s="29"/>
      <c r="F96" s="29"/>
      <c r="G96" s="67"/>
      <c r="H96" s="29"/>
      <c r="I96" s="97"/>
      <c r="J96" s="97"/>
      <c r="K96" s="29"/>
      <c r="L96" s="29"/>
      <c r="M96" s="67"/>
      <c r="N96" s="29"/>
      <c r="O96" s="30"/>
      <c r="P96" s="30"/>
      <c r="Q96" s="30"/>
    </row>
    <row r="97" spans="2:17" x14ac:dyDescent="0.2">
      <c r="B97" s="29"/>
      <c r="C97" s="97"/>
      <c r="D97" s="97"/>
      <c r="E97" s="29"/>
      <c r="F97" s="29"/>
      <c r="G97" s="67"/>
      <c r="H97" s="29"/>
      <c r="I97" s="97"/>
      <c r="J97" s="97"/>
      <c r="K97" s="29"/>
      <c r="L97" s="29"/>
      <c r="M97" s="67"/>
      <c r="N97" s="29"/>
      <c r="O97" s="30"/>
      <c r="P97" s="30"/>
      <c r="Q97" s="30"/>
    </row>
    <row r="98" spans="2:17" x14ac:dyDescent="0.2">
      <c r="B98" s="29"/>
      <c r="C98" s="97"/>
      <c r="D98" s="97"/>
      <c r="E98" s="29"/>
      <c r="F98" s="29"/>
      <c r="G98" s="67"/>
      <c r="H98" s="29"/>
      <c r="I98" s="97"/>
      <c r="J98" s="97"/>
      <c r="K98" s="29"/>
      <c r="L98" s="29"/>
      <c r="M98" s="67"/>
      <c r="N98" s="29"/>
      <c r="O98" s="30"/>
      <c r="P98" s="30"/>
      <c r="Q98" s="30"/>
    </row>
    <row r="99" spans="2:17" x14ac:dyDescent="0.2">
      <c r="B99" s="29"/>
      <c r="C99" s="97"/>
      <c r="D99" s="97"/>
      <c r="E99" s="29"/>
      <c r="F99" s="29"/>
      <c r="G99" s="67"/>
      <c r="H99" s="29"/>
      <c r="I99" s="97"/>
      <c r="J99" s="97"/>
      <c r="K99" s="29"/>
      <c r="L99" s="29"/>
      <c r="M99" s="67"/>
      <c r="N99" s="29"/>
      <c r="O99" s="30"/>
      <c r="P99" s="30"/>
      <c r="Q99" s="30"/>
    </row>
    <row r="100" spans="2:17" x14ac:dyDescent="0.2">
      <c r="B100" s="29"/>
      <c r="C100" s="97"/>
      <c r="D100" s="97"/>
      <c r="E100" s="29"/>
      <c r="F100" s="29"/>
      <c r="G100" s="67"/>
      <c r="H100" s="29"/>
      <c r="I100" s="97"/>
      <c r="J100" s="97"/>
      <c r="K100" s="29"/>
      <c r="L100" s="29"/>
      <c r="M100" s="67"/>
      <c r="N100" s="29"/>
      <c r="O100" s="30"/>
      <c r="P100" s="30"/>
      <c r="Q100" s="30"/>
    </row>
    <row r="101" spans="2:17" x14ac:dyDescent="0.2">
      <c r="B101" s="29"/>
      <c r="C101" s="97"/>
      <c r="D101" s="97"/>
      <c r="E101" s="29"/>
      <c r="F101" s="29"/>
      <c r="G101" s="67"/>
      <c r="H101" s="29"/>
      <c r="I101" s="97"/>
      <c r="J101" s="97"/>
      <c r="K101" s="29"/>
      <c r="L101" s="29"/>
      <c r="M101" s="67"/>
      <c r="N101" s="29"/>
      <c r="O101" s="30"/>
      <c r="P101" s="30"/>
      <c r="Q101" s="30"/>
    </row>
    <row r="102" spans="2:17" x14ac:dyDescent="0.2">
      <c r="B102" s="29"/>
      <c r="C102" s="97"/>
      <c r="D102" s="97"/>
      <c r="E102" s="29"/>
      <c r="F102" s="29"/>
      <c r="G102" s="67"/>
      <c r="H102" s="29"/>
      <c r="I102" s="97"/>
      <c r="J102" s="97"/>
      <c r="K102" s="29"/>
      <c r="L102" s="29"/>
      <c r="M102" s="67"/>
      <c r="N102" s="29"/>
      <c r="O102" s="30"/>
      <c r="P102" s="30"/>
      <c r="Q102" s="30"/>
    </row>
    <row r="103" spans="2:17" x14ac:dyDescent="0.2">
      <c r="B103" s="29"/>
      <c r="C103" s="97"/>
      <c r="D103" s="97"/>
      <c r="E103" s="29"/>
      <c r="F103" s="29"/>
      <c r="G103" s="67"/>
      <c r="H103" s="29"/>
      <c r="I103" s="97"/>
      <c r="J103" s="97"/>
      <c r="K103" s="29"/>
      <c r="L103" s="29"/>
      <c r="M103" s="67"/>
      <c r="N103" s="29"/>
      <c r="O103" s="30"/>
      <c r="P103" s="30"/>
      <c r="Q103" s="30"/>
    </row>
    <row r="104" spans="2:17" x14ac:dyDescent="0.2">
      <c r="B104" s="29"/>
      <c r="C104" s="97"/>
      <c r="D104" s="97"/>
      <c r="E104" s="29"/>
      <c r="F104" s="29"/>
      <c r="G104" s="67"/>
      <c r="H104" s="29"/>
      <c r="I104" s="97"/>
      <c r="J104" s="97"/>
      <c r="K104" s="29"/>
      <c r="L104" s="29"/>
      <c r="M104" s="67"/>
      <c r="N104" s="29"/>
      <c r="O104" s="30"/>
      <c r="P104" s="30"/>
      <c r="Q104" s="30"/>
    </row>
    <row r="105" spans="2:17" x14ac:dyDescent="0.2">
      <c r="B105" s="29"/>
      <c r="C105" s="97"/>
      <c r="D105" s="97"/>
      <c r="E105" s="29"/>
      <c r="F105" s="29"/>
      <c r="G105" s="67"/>
      <c r="H105" s="29"/>
      <c r="I105" s="97"/>
      <c r="J105" s="97"/>
      <c r="K105" s="29"/>
      <c r="L105" s="29"/>
      <c r="M105" s="67"/>
      <c r="N105" s="29"/>
      <c r="O105" s="30"/>
      <c r="P105" s="30"/>
      <c r="Q105" s="30"/>
    </row>
    <row r="106" spans="2:17" x14ac:dyDescent="0.2">
      <c r="B106" s="29"/>
      <c r="C106" s="97"/>
      <c r="D106" s="97"/>
      <c r="E106" s="29"/>
      <c r="F106" s="29"/>
      <c r="G106" s="67"/>
      <c r="H106" s="29"/>
      <c r="I106" s="97"/>
      <c r="J106" s="97"/>
      <c r="K106" s="29"/>
      <c r="L106" s="29"/>
      <c r="M106" s="67"/>
      <c r="N106" s="29"/>
      <c r="O106" s="30"/>
      <c r="P106" s="30"/>
      <c r="Q106" s="30"/>
    </row>
    <row r="107" spans="2:17" x14ac:dyDescent="0.2">
      <c r="B107" s="29"/>
      <c r="C107" s="97"/>
      <c r="D107" s="97"/>
      <c r="E107" s="29"/>
      <c r="F107" s="29"/>
      <c r="G107" s="67"/>
      <c r="H107" s="29"/>
      <c r="I107" s="97"/>
      <c r="J107" s="97"/>
      <c r="K107" s="29"/>
      <c r="L107" s="29"/>
      <c r="M107" s="67"/>
      <c r="N107" s="29"/>
      <c r="O107" s="30"/>
      <c r="P107" s="30"/>
      <c r="Q107" s="30"/>
    </row>
    <row r="108" spans="2:17" x14ac:dyDescent="0.2">
      <c r="B108" s="29"/>
      <c r="C108" s="97"/>
      <c r="D108" s="97"/>
      <c r="E108" s="29"/>
      <c r="F108" s="29"/>
      <c r="G108" s="67"/>
      <c r="H108" s="29"/>
      <c r="I108" s="97"/>
      <c r="J108" s="97"/>
      <c r="K108" s="29"/>
      <c r="L108" s="29"/>
      <c r="M108" s="67"/>
      <c r="N108" s="29"/>
      <c r="O108" s="30"/>
      <c r="P108" s="30"/>
      <c r="Q108" s="30"/>
    </row>
    <row r="109" spans="2:17" x14ac:dyDescent="0.2">
      <c r="B109" s="29"/>
      <c r="C109" s="97"/>
      <c r="D109" s="97"/>
      <c r="E109" s="29"/>
      <c r="F109" s="29"/>
      <c r="G109" s="67"/>
      <c r="H109" s="29"/>
      <c r="I109" s="97"/>
      <c r="J109" s="97"/>
      <c r="K109" s="29"/>
      <c r="L109" s="29"/>
      <c r="M109" s="67"/>
      <c r="N109" s="29"/>
      <c r="O109" s="30"/>
      <c r="P109" s="30"/>
      <c r="Q109" s="30"/>
    </row>
    <row r="110" spans="2:17" x14ac:dyDescent="0.2">
      <c r="B110" s="29"/>
      <c r="C110" s="97"/>
      <c r="D110" s="97"/>
      <c r="E110" s="29"/>
      <c r="F110" s="29"/>
      <c r="G110" s="67"/>
      <c r="H110" s="29"/>
      <c r="I110" s="97"/>
      <c r="J110" s="97"/>
      <c r="K110" s="29"/>
      <c r="L110" s="29"/>
      <c r="M110" s="67"/>
      <c r="N110" s="29"/>
      <c r="O110" s="30"/>
      <c r="P110" s="30"/>
      <c r="Q110" s="30"/>
    </row>
    <row r="111" spans="2:17" x14ac:dyDescent="0.2">
      <c r="B111" s="29"/>
      <c r="C111" s="97"/>
      <c r="D111" s="97"/>
      <c r="E111" s="29"/>
      <c r="F111" s="29"/>
      <c r="G111" s="67"/>
      <c r="H111" s="29"/>
      <c r="I111" s="97"/>
      <c r="J111" s="97"/>
      <c r="K111" s="29"/>
      <c r="L111" s="29"/>
      <c r="M111" s="67"/>
      <c r="N111" s="29"/>
      <c r="O111" s="30"/>
      <c r="P111" s="30"/>
      <c r="Q111" s="30"/>
    </row>
    <row r="112" spans="2:17" x14ac:dyDescent="0.2">
      <c r="B112" s="29"/>
      <c r="C112" s="97"/>
      <c r="D112" s="97"/>
      <c r="E112" s="29"/>
      <c r="F112" s="29"/>
      <c r="G112" s="67"/>
      <c r="H112" s="29"/>
      <c r="I112" s="97"/>
      <c r="J112" s="97"/>
      <c r="K112" s="29"/>
      <c r="L112" s="29"/>
      <c r="M112" s="67"/>
      <c r="N112" s="29"/>
      <c r="O112" s="30"/>
      <c r="P112" s="30"/>
      <c r="Q112" s="30"/>
    </row>
    <row r="113" spans="2:17" x14ac:dyDescent="0.2">
      <c r="B113" s="29"/>
      <c r="C113" s="97"/>
      <c r="D113" s="97"/>
      <c r="E113" s="29"/>
      <c r="F113" s="29"/>
      <c r="G113" s="67"/>
      <c r="H113" s="29"/>
      <c r="I113" s="97"/>
      <c r="J113" s="97"/>
      <c r="K113" s="29"/>
      <c r="L113" s="29"/>
      <c r="M113" s="67"/>
      <c r="N113" s="29"/>
      <c r="O113" s="30"/>
      <c r="P113" s="30"/>
      <c r="Q113" s="30"/>
    </row>
    <row r="114" spans="2:17" x14ac:dyDescent="0.2">
      <c r="B114" s="29"/>
      <c r="C114" s="97"/>
      <c r="D114" s="97"/>
      <c r="E114" s="29"/>
      <c r="F114" s="29"/>
      <c r="G114" s="67"/>
      <c r="H114" s="29"/>
      <c r="I114" s="97"/>
      <c r="J114" s="97"/>
      <c r="K114" s="29"/>
      <c r="L114" s="29"/>
      <c r="M114" s="67"/>
      <c r="N114" s="29"/>
      <c r="O114" s="30"/>
      <c r="P114" s="30"/>
      <c r="Q114" s="30"/>
    </row>
    <row r="115" spans="2:17" x14ac:dyDescent="0.2">
      <c r="B115" s="29"/>
      <c r="C115" s="97"/>
      <c r="D115" s="97"/>
      <c r="E115" s="29"/>
      <c r="F115" s="29"/>
      <c r="G115" s="67"/>
      <c r="H115" s="29"/>
      <c r="I115" s="97"/>
      <c r="J115" s="97"/>
      <c r="K115" s="29"/>
      <c r="L115" s="29"/>
      <c r="M115" s="67"/>
      <c r="N115" s="29"/>
      <c r="O115" s="30"/>
      <c r="P115" s="30"/>
      <c r="Q115" s="30"/>
    </row>
    <row r="116" spans="2:17" x14ac:dyDescent="0.2">
      <c r="B116" s="29"/>
      <c r="C116" s="97"/>
      <c r="D116" s="97"/>
      <c r="E116" s="29"/>
      <c r="F116" s="29"/>
      <c r="G116" s="67"/>
      <c r="H116" s="29"/>
      <c r="I116" s="97"/>
      <c r="J116" s="97"/>
      <c r="K116" s="29"/>
      <c r="L116" s="29"/>
      <c r="M116" s="67"/>
      <c r="N116" s="29"/>
      <c r="O116" s="30"/>
      <c r="P116" s="30"/>
      <c r="Q116" s="30"/>
    </row>
    <row r="117" spans="2:17" x14ac:dyDescent="0.2">
      <c r="B117" s="29"/>
      <c r="C117" s="97"/>
      <c r="D117" s="97"/>
      <c r="E117" s="29"/>
      <c r="F117" s="29"/>
      <c r="G117" s="67"/>
      <c r="H117" s="29"/>
      <c r="I117" s="97"/>
      <c r="J117" s="97"/>
      <c r="K117" s="29"/>
      <c r="L117" s="29"/>
      <c r="M117" s="67"/>
      <c r="N117" s="29"/>
      <c r="O117" s="30"/>
      <c r="P117" s="30"/>
      <c r="Q117" s="30"/>
    </row>
    <row r="118" spans="2:17" x14ac:dyDescent="0.2">
      <c r="B118" s="29"/>
      <c r="C118" s="97"/>
      <c r="D118" s="97"/>
      <c r="E118" s="29"/>
      <c r="F118" s="29"/>
      <c r="G118" s="67"/>
      <c r="H118" s="29"/>
      <c r="I118" s="97"/>
      <c r="J118" s="97"/>
      <c r="K118" s="29"/>
      <c r="L118" s="29"/>
      <c r="M118" s="67"/>
      <c r="N118" s="29"/>
      <c r="O118" s="30"/>
      <c r="P118" s="30"/>
      <c r="Q118" s="30"/>
    </row>
    <row r="119" spans="2:17" x14ac:dyDescent="0.2">
      <c r="B119" s="29"/>
      <c r="C119" s="97"/>
      <c r="D119" s="97"/>
      <c r="E119" s="29"/>
      <c r="F119" s="29"/>
      <c r="G119" s="67"/>
      <c r="H119" s="29"/>
      <c r="I119" s="97"/>
      <c r="J119" s="97"/>
      <c r="K119" s="29"/>
      <c r="L119" s="29"/>
      <c r="M119" s="67"/>
      <c r="N119" s="29"/>
      <c r="O119" s="30"/>
      <c r="P119" s="30"/>
      <c r="Q119" s="30"/>
    </row>
    <row r="120" spans="2:17" x14ac:dyDescent="0.2">
      <c r="B120" s="29"/>
      <c r="C120" s="97"/>
      <c r="D120" s="97"/>
      <c r="E120" s="29"/>
      <c r="F120" s="29"/>
      <c r="G120" s="67"/>
      <c r="H120" s="29"/>
      <c r="I120" s="97"/>
      <c r="J120" s="97"/>
      <c r="K120" s="29"/>
      <c r="L120" s="29"/>
      <c r="M120" s="67"/>
      <c r="N120" s="29"/>
      <c r="O120" s="30"/>
      <c r="P120" s="30"/>
      <c r="Q120" s="30"/>
    </row>
    <row r="121" spans="2:17" x14ac:dyDescent="0.2">
      <c r="B121" s="29"/>
      <c r="C121" s="97"/>
      <c r="D121" s="97"/>
      <c r="E121" s="29"/>
      <c r="F121" s="29"/>
      <c r="G121" s="67"/>
      <c r="H121" s="29"/>
      <c r="I121" s="97"/>
      <c r="J121" s="97"/>
      <c r="K121" s="29"/>
      <c r="L121" s="29"/>
      <c r="M121" s="67"/>
      <c r="N121" s="29"/>
      <c r="O121" s="30"/>
      <c r="P121" s="30"/>
      <c r="Q121" s="30"/>
    </row>
    <row r="122" spans="2:17" x14ac:dyDescent="0.2">
      <c r="B122" s="29"/>
      <c r="C122" s="97"/>
      <c r="D122" s="97"/>
      <c r="E122" s="29"/>
      <c r="F122" s="29"/>
      <c r="G122" s="67"/>
      <c r="H122" s="29"/>
      <c r="I122" s="97"/>
      <c r="J122" s="97"/>
      <c r="K122" s="29"/>
      <c r="L122" s="29"/>
      <c r="M122" s="67"/>
      <c r="N122" s="29"/>
      <c r="O122" s="30"/>
      <c r="P122" s="30"/>
      <c r="Q122" s="30"/>
    </row>
    <row r="123" spans="2:17" x14ac:dyDescent="0.2">
      <c r="B123" s="29"/>
      <c r="C123" s="97"/>
      <c r="D123" s="97"/>
      <c r="E123" s="29"/>
      <c r="F123" s="29"/>
      <c r="G123" s="67"/>
      <c r="H123" s="29"/>
      <c r="I123" s="97"/>
      <c r="J123" s="97"/>
      <c r="K123" s="29"/>
      <c r="L123" s="29"/>
      <c r="M123" s="67"/>
      <c r="N123" s="29"/>
      <c r="O123" s="30"/>
      <c r="P123" s="30"/>
      <c r="Q123" s="30"/>
    </row>
    <row r="124" spans="2:17" x14ac:dyDescent="0.2">
      <c r="B124" s="29"/>
      <c r="C124" s="97"/>
      <c r="D124" s="97"/>
      <c r="E124" s="29"/>
      <c r="F124" s="29"/>
      <c r="G124" s="67"/>
      <c r="H124" s="29"/>
      <c r="I124" s="97"/>
      <c r="J124" s="97"/>
      <c r="K124" s="29"/>
      <c r="L124" s="29"/>
      <c r="M124" s="67"/>
      <c r="N124" s="29"/>
      <c r="O124" s="30"/>
      <c r="P124" s="30"/>
      <c r="Q124" s="30"/>
    </row>
    <row r="125" spans="2:17" x14ac:dyDescent="0.2">
      <c r="B125" s="29"/>
      <c r="C125" s="97"/>
      <c r="D125" s="97"/>
      <c r="E125" s="29"/>
      <c r="F125" s="29"/>
      <c r="G125" s="67"/>
      <c r="H125" s="29"/>
      <c r="I125" s="97"/>
      <c r="J125" s="97"/>
      <c r="K125" s="29"/>
      <c r="L125" s="29"/>
      <c r="M125" s="67"/>
      <c r="N125" s="29"/>
      <c r="O125" s="30"/>
      <c r="P125" s="30"/>
      <c r="Q125" s="30"/>
    </row>
    <row r="126" spans="2:17" x14ac:dyDescent="0.2">
      <c r="B126" s="29"/>
      <c r="C126" s="97"/>
      <c r="D126" s="97"/>
      <c r="E126" s="29"/>
      <c r="F126" s="29"/>
      <c r="G126" s="67"/>
      <c r="H126" s="29"/>
      <c r="I126" s="97"/>
      <c r="J126" s="97"/>
      <c r="K126" s="29"/>
      <c r="L126" s="29"/>
      <c r="M126" s="67"/>
      <c r="N126" s="29"/>
      <c r="O126" s="30"/>
      <c r="P126" s="30"/>
      <c r="Q126" s="30"/>
    </row>
    <row r="127" spans="2:17" x14ac:dyDescent="0.2">
      <c r="B127" s="29"/>
      <c r="C127" s="97"/>
      <c r="D127" s="97"/>
      <c r="E127" s="29"/>
      <c r="F127" s="29"/>
      <c r="G127" s="67"/>
      <c r="H127" s="29"/>
      <c r="I127" s="97"/>
      <c r="J127" s="97"/>
      <c r="K127" s="29"/>
      <c r="L127" s="29"/>
      <c r="M127" s="67"/>
      <c r="N127" s="29"/>
      <c r="O127" s="30"/>
      <c r="P127" s="30"/>
      <c r="Q127" s="30"/>
    </row>
    <row r="128" spans="2:17" x14ac:dyDescent="0.2">
      <c r="B128" s="29"/>
      <c r="C128" s="97"/>
      <c r="D128" s="97"/>
      <c r="E128" s="29"/>
      <c r="F128" s="29"/>
      <c r="G128" s="67"/>
      <c r="H128" s="29"/>
      <c r="I128" s="97"/>
      <c r="J128" s="97"/>
      <c r="K128" s="29"/>
      <c r="L128" s="29"/>
      <c r="M128" s="67"/>
      <c r="N128" s="29"/>
      <c r="O128" s="30"/>
      <c r="P128" s="30"/>
      <c r="Q128" s="30"/>
    </row>
    <row r="129" spans="2:17" x14ac:dyDescent="0.2">
      <c r="B129" s="29"/>
      <c r="C129" s="97"/>
      <c r="D129" s="97"/>
      <c r="E129" s="29"/>
      <c r="F129" s="29"/>
      <c r="G129" s="67"/>
      <c r="H129" s="29"/>
      <c r="I129" s="97"/>
      <c r="J129" s="97"/>
      <c r="K129" s="29"/>
      <c r="L129" s="29"/>
      <c r="M129" s="67"/>
      <c r="N129" s="29"/>
      <c r="O129" s="30"/>
      <c r="P129" s="30"/>
      <c r="Q129" s="30"/>
    </row>
    <row r="130" spans="2:17" x14ac:dyDescent="0.2">
      <c r="B130" s="29"/>
      <c r="C130" s="97"/>
      <c r="D130" s="97"/>
      <c r="E130" s="29"/>
      <c r="F130" s="29"/>
      <c r="G130" s="67"/>
      <c r="H130" s="29"/>
      <c r="I130" s="97"/>
      <c r="J130" s="97"/>
      <c r="K130" s="29"/>
      <c r="L130" s="29"/>
      <c r="M130" s="67"/>
      <c r="N130" s="29"/>
      <c r="O130" s="30"/>
      <c r="P130" s="30"/>
      <c r="Q130" s="30"/>
    </row>
    <row r="131" spans="2:17" x14ac:dyDescent="0.2">
      <c r="B131" s="29"/>
      <c r="C131" s="97"/>
      <c r="D131" s="97"/>
      <c r="E131" s="29"/>
      <c r="F131" s="29"/>
      <c r="G131" s="67"/>
      <c r="H131" s="29"/>
      <c r="I131" s="97"/>
      <c r="J131" s="97"/>
      <c r="K131" s="29"/>
      <c r="L131" s="29"/>
      <c r="M131" s="67"/>
      <c r="N131" s="29"/>
      <c r="O131" s="30"/>
      <c r="P131" s="30"/>
      <c r="Q131" s="30"/>
    </row>
    <row r="132" spans="2:17" x14ac:dyDescent="0.2">
      <c r="B132" s="29"/>
      <c r="C132" s="97"/>
      <c r="D132" s="97"/>
      <c r="E132" s="29"/>
      <c r="F132" s="29"/>
      <c r="G132" s="67"/>
      <c r="H132" s="29"/>
      <c r="I132" s="97"/>
      <c r="J132" s="97"/>
      <c r="K132" s="29"/>
      <c r="L132" s="29"/>
      <c r="M132" s="67"/>
      <c r="N132" s="29"/>
      <c r="O132" s="30"/>
      <c r="P132" s="30"/>
      <c r="Q132" s="30"/>
    </row>
    <row r="133" spans="2:17" x14ac:dyDescent="0.2">
      <c r="B133" s="29"/>
      <c r="C133" s="97"/>
      <c r="D133" s="97"/>
      <c r="E133" s="29"/>
      <c r="F133" s="29"/>
      <c r="G133" s="67"/>
      <c r="H133" s="29"/>
      <c r="I133" s="97"/>
      <c r="J133" s="97"/>
      <c r="K133" s="29"/>
      <c r="L133" s="29"/>
      <c r="M133" s="67"/>
      <c r="N133" s="29"/>
      <c r="O133" s="30"/>
      <c r="P133" s="30"/>
      <c r="Q133" s="30"/>
    </row>
    <row r="134" spans="2:17" x14ac:dyDescent="0.2">
      <c r="B134" s="29"/>
      <c r="C134" s="97"/>
      <c r="D134" s="97"/>
      <c r="E134" s="29"/>
      <c r="F134" s="29"/>
      <c r="G134" s="67"/>
      <c r="H134" s="29"/>
      <c r="I134" s="97"/>
      <c r="J134" s="97"/>
      <c r="K134" s="29"/>
      <c r="L134" s="29"/>
      <c r="M134" s="67"/>
      <c r="N134" s="29"/>
      <c r="O134" s="30"/>
      <c r="P134" s="30"/>
      <c r="Q134" s="30"/>
    </row>
    <row r="135" spans="2:17" x14ac:dyDescent="0.2">
      <c r="B135" s="29"/>
      <c r="C135" s="97"/>
      <c r="D135" s="97"/>
      <c r="E135" s="29"/>
      <c r="F135" s="29"/>
      <c r="G135" s="67"/>
      <c r="H135" s="29"/>
      <c r="I135" s="97"/>
      <c r="J135" s="97"/>
      <c r="K135" s="29"/>
      <c r="L135" s="29"/>
      <c r="M135" s="67"/>
      <c r="N135" s="29"/>
      <c r="O135" s="30"/>
      <c r="P135" s="30"/>
      <c r="Q135" s="30"/>
    </row>
    <row r="136" spans="2:17" x14ac:dyDescent="0.2">
      <c r="B136" s="29"/>
      <c r="C136" s="97"/>
      <c r="D136" s="97"/>
      <c r="E136" s="29"/>
      <c r="F136" s="29"/>
      <c r="G136" s="67"/>
      <c r="H136" s="29"/>
      <c r="I136" s="97"/>
      <c r="J136" s="97"/>
      <c r="K136" s="29"/>
      <c r="L136" s="29"/>
      <c r="M136" s="67"/>
      <c r="N136" s="29"/>
      <c r="O136" s="30"/>
      <c r="P136" s="30"/>
      <c r="Q136" s="30"/>
    </row>
    <row r="137" spans="2:17" x14ac:dyDescent="0.2">
      <c r="B137" s="29"/>
      <c r="C137" s="97"/>
      <c r="D137" s="97"/>
      <c r="E137" s="29"/>
      <c r="F137" s="29"/>
      <c r="G137" s="67"/>
      <c r="H137" s="29"/>
      <c r="I137" s="97"/>
      <c r="J137" s="97"/>
      <c r="K137" s="29"/>
      <c r="L137" s="29"/>
      <c r="M137" s="67"/>
      <c r="N137" s="29"/>
      <c r="O137" s="30"/>
      <c r="P137" s="30"/>
      <c r="Q137" s="30"/>
    </row>
    <row r="138" spans="2:17" x14ac:dyDescent="0.2">
      <c r="B138" s="29"/>
      <c r="C138" s="97"/>
      <c r="D138" s="97"/>
      <c r="E138" s="29"/>
      <c r="F138" s="29"/>
      <c r="G138" s="67"/>
      <c r="H138" s="29"/>
      <c r="I138" s="97"/>
      <c r="J138" s="97"/>
      <c r="K138" s="29"/>
      <c r="L138" s="29"/>
      <c r="M138" s="67"/>
      <c r="N138" s="29"/>
      <c r="O138" s="30"/>
      <c r="P138" s="30"/>
      <c r="Q138" s="30"/>
    </row>
    <row r="139" spans="2:17" x14ac:dyDescent="0.2">
      <c r="B139" s="29"/>
      <c r="C139" s="97"/>
      <c r="D139" s="97"/>
      <c r="E139" s="29"/>
      <c r="F139" s="29"/>
      <c r="G139" s="67"/>
      <c r="H139" s="29"/>
      <c r="I139" s="97"/>
      <c r="J139" s="97"/>
      <c r="K139" s="29"/>
      <c r="L139" s="29"/>
      <c r="M139" s="67"/>
      <c r="N139" s="29"/>
      <c r="O139" s="30"/>
      <c r="P139" s="30"/>
      <c r="Q139" s="30"/>
    </row>
    <row r="140" spans="2:17" x14ac:dyDescent="0.2">
      <c r="B140" s="29"/>
      <c r="C140" s="97"/>
      <c r="D140" s="97"/>
      <c r="E140" s="29"/>
      <c r="F140" s="29"/>
      <c r="G140" s="67"/>
      <c r="H140" s="29"/>
      <c r="I140" s="97"/>
      <c r="J140" s="97"/>
      <c r="K140" s="29"/>
      <c r="L140" s="29"/>
      <c r="M140" s="67"/>
      <c r="N140" s="29"/>
      <c r="O140" s="30"/>
      <c r="P140" s="30"/>
      <c r="Q140" s="30"/>
    </row>
    <row r="141" spans="2:17" x14ac:dyDescent="0.2">
      <c r="B141" s="29"/>
      <c r="C141" s="97"/>
      <c r="D141" s="97"/>
      <c r="E141" s="29"/>
      <c r="F141" s="29"/>
      <c r="G141" s="67"/>
      <c r="H141" s="29"/>
      <c r="I141" s="97"/>
      <c r="J141" s="97"/>
      <c r="K141" s="29"/>
      <c r="L141" s="29"/>
      <c r="M141" s="67"/>
      <c r="N141" s="29"/>
      <c r="O141" s="30"/>
      <c r="P141" s="30"/>
      <c r="Q141" s="30"/>
    </row>
    <row r="142" spans="2:17" x14ac:dyDescent="0.2">
      <c r="B142" s="29"/>
      <c r="C142" s="97"/>
      <c r="D142" s="97"/>
      <c r="E142" s="29"/>
      <c r="F142" s="29"/>
      <c r="G142" s="67"/>
      <c r="H142" s="29"/>
      <c r="I142" s="97"/>
      <c r="J142" s="97"/>
      <c r="K142" s="29"/>
      <c r="L142" s="29"/>
      <c r="M142" s="67"/>
      <c r="N142" s="29"/>
      <c r="O142" s="30"/>
      <c r="P142" s="30"/>
      <c r="Q142" s="30"/>
    </row>
    <row r="143" spans="2:17" x14ac:dyDescent="0.2">
      <c r="B143" s="29"/>
      <c r="C143" s="97"/>
      <c r="D143" s="97"/>
      <c r="E143" s="29"/>
      <c r="F143" s="29"/>
      <c r="G143" s="67"/>
      <c r="H143" s="29"/>
      <c r="I143" s="97"/>
      <c r="J143" s="97"/>
      <c r="K143" s="29"/>
      <c r="L143" s="29"/>
      <c r="M143" s="67"/>
      <c r="N143" s="29"/>
      <c r="O143" s="30"/>
      <c r="P143" s="30"/>
      <c r="Q143" s="30"/>
    </row>
    <row r="144" spans="2:17" x14ac:dyDescent="0.2">
      <c r="B144" s="29"/>
      <c r="C144" s="97"/>
      <c r="D144" s="97"/>
      <c r="E144" s="29"/>
      <c r="F144" s="29"/>
      <c r="G144" s="67"/>
      <c r="H144" s="29"/>
      <c r="I144" s="97"/>
      <c r="J144" s="97"/>
      <c r="K144" s="29"/>
      <c r="L144" s="29"/>
      <c r="M144" s="67"/>
      <c r="N144" s="29"/>
      <c r="O144" s="30"/>
      <c r="P144" s="30"/>
      <c r="Q144" s="30"/>
    </row>
    <row r="145" spans="2:17" x14ac:dyDescent="0.2">
      <c r="B145" s="29"/>
      <c r="C145" s="97"/>
      <c r="D145" s="97"/>
      <c r="E145" s="29"/>
      <c r="F145" s="29"/>
      <c r="G145" s="67"/>
      <c r="H145" s="29"/>
      <c r="I145" s="97"/>
      <c r="J145" s="97"/>
      <c r="K145" s="29"/>
      <c r="L145" s="29"/>
      <c r="M145" s="67"/>
      <c r="N145" s="29"/>
      <c r="O145" s="30"/>
      <c r="P145" s="30"/>
      <c r="Q145" s="30"/>
    </row>
    <row r="146" spans="2:17" x14ac:dyDescent="0.2">
      <c r="B146" s="29"/>
      <c r="C146" s="97"/>
      <c r="D146" s="97"/>
      <c r="E146" s="29"/>
      <c r="F146" s="29"/>
      <c r="G146" s="67"/>
      <c r="H146" s="29"/>
      <c r="I146" s="97"/>
      <c r="J146" s="97"/>
      <c r="K146" s="29"/>
      <c r="L146" s="29"/>
      <c r="M146" s="67"/>
      <c r="N146" s="29"/>
      <c r="O146" s="30"/>
      <c r="P146" s="30"/>
      <c r="Q146" s="30"/>
    </row>
    <row r="147" spans="2:17" x14ac:dyDescent="0.2">
      <c r="B147" s="29"/>
      <c r="C147" s="97"/>
      <c r="D147" s="97"/>
      <c r="E147" s="29"/>
      <c r="F147" s="29"/>
      <c r="G147" s="67"/>
      <c r="H147" s="29"/>
      <c r="I147" s="97"/>
      <c r="J147" s="97"/>
      <c r="K147" s="29"/>
      <c r="L147" s="29"/>
      <c r="M147" s="67"/>
      <c r="N147" s="29"/>
      <c r="O147" s="30"/>
      <c r="P147" s="30"/>
      <c r="Q147" s="30"/>
    </row>
    <row r="148" spans="2:17" x14ac:dyDescent="0.2">
      <c r="B148" s="29"/>
      <c r="C148" s="97"/>
      <c r="D148" s="97"/>
      <c r="E148" s="29"/>
      <c r="F148" s="29"/>
      <c r="G148" s="67"/>
      <c r="H148" s="29"/>
      <c r="I148" s="97"/>
      <c r="J148" s="97"/>
      <c r="K148" s="29"/>
      <c r="L148" s="29"/>
      <c r="M148" s="67"/>
      <c r="N148" s="29"/>
      <c r="O148" s="30"/>
      <c r="P148" s="30"/>
      <c r="Q148" s="30"/>
    </row>
    <row r="149" spans="2:17" x14ac:dyDescent="0.2">
      <c r="B149" s="29"/>
      <c r="C149" s="97"/>
      <c r="D149" s="97"/>
      <c r="E149" s="29"/>
      <c r="F149" s="29"/>
      <c r="G149" s="67"/>
      <c r="H149" s="29"/>
      <c r="I149" s="97"/>
      <c r="J149" s="97"/>
      <c r="K149" s="29"/>
      <c r="L149" s="29"/>
      <c r="M149" s="67"/>
      <c r="N149" s="29"/>
      <c r="O149" s="30"/>
      <c r="P149" s="30"/>
      <c r="Q149" s="30"/>
    </row>
    <row r="150" spans="2:17" x14ac:dyDescent="0.2">
      <c r="B150" s="29"/>
      <c r="C150" s="97"/>
      <c r="D150" s="97"/>
      <c r="E150" s="29"/>
      <c r="F150" s="29"/>
      <c r="G150" s="67"/>
      <c r="H150" s="29"/>
      <c r="I150" s="97"/>
      <c r="J150" s="97"/>
      <c r="K150" s="29"/>
      <c r="L150" s="29"/>
      <c r="M150" s="67"/>
      <c r="N150" s="29"/>
      <c r="O150" s="30"/>
      <c r="P150" s="30"/>
      <c r="Q150" s="30"/>
    </row>
    <row r="151" spans="2:17" x14ac:dyDescent="0.2">
      <c r="B151" s="29"/>
      <c r="C151" s="97"/>
      <c r="D151" s="97"/>
      <c r="E151" s="29"/>
      <c r="F151" s="29"/>
      <c r="G151" s="67"/>
      <c r="H151" s="29"/>
      <c r="I151" s="97"/>
      <c r="J151" s="97"/>
      <c r="K151" s="29"/>
      <c r="L151" s="29"/>
      <c r="M151" s="67"/>
      <c r="N151" s="29"/>
      <c r="O151" s="30"/>
      <c r="P151" s="30"/>
      <c r="Q151" s="30"/>
    </row>
    <row r="152" spans="2:17" x14ac:dyDescent="0.2">
      <c r="B152" s="29"/>
      <c r="C152" s="97"/>
      <c r="D152" s="97"/>
      <c r="E152" s="29"/>
      <c r="F152" s="29"/>
      <c r="G152" s="67"/>
      <c r="H152" s="29"/>
      <c r="I152" s="97"/>
      <c r="J152" s="97"/>
      <c r="K152" s="29"/>
      <c r="L152" s="29"/>
      <c r="M152" s="67"/>
      <c r="N152" s="29"/>
      <c r="O152" s="30"/>
      <c r="P152" s="30"/>
      <c r="Q152" s="30"/>
    </row>
    <row r="153" spans="2:17" x14ac:dyDescent="0.2">
      <c r="B153" s="29"/>
      <c r="C153" s="97"/>
      <c r="D153" s="97"/>
      <c r="E153" s="29"/>
      <c r="F153" s="29"/>
      <c r="G153" s="67"/>
      <c r="H153" s="29"/>
      <c r="I153" s="97"/>
      <c r="J153" s="97"/>
      <c r="K153" s="29"/>
      <c r="L153" s="29"/>
      <c r="M153" s="67"/>
      <c r="N153" s="29"/>
      <c r="O153" s="30"/>
      <c r="P153" s="30"/>
      <c r="Q153" s="30"/>
    </row>
    <row r="154" spans="2:17" x14ac:dyDescent="0.2">
      <c r="B154" s="29"/>
      <c r="C154" s="97"/>
      <c r="D154" s="97"/>
      <c r="E154" s="29"/>
      <c r="F154" s="29"/>
      <c r="G154" s="67"/>
      <c r="H154" s="29"/>
      <c r="I154" s="97"/>
      <c r="J154" s="97"/>
      <c r="K154" s="29"/>
      <c r="L154" s="29"/>
      <c r="M154" s="67"/>
      <c r="N154" s="29"/>
      <c r="O154" s="30"/>
      <c r="P154" s="30"/>
      <c r="Q154" s="30"/>
    </row>
    <row r="155" spans="2:17" x14ac:dyDescent="0.2">
      <c r="B155" s="29"/>
      <c r="C155" s="97"/>
      <c r="D155" s="97"/>
      <c r="E155" s="29"/>
      <c r="F155" s="29"/>
      <c r="G155" s="67"/>
      <c r="H155" s="29"/>
      <c r="I155" s="97"/>
      <c r="J155" s="97"/>
      <c r="K155" s="29"/>
      <c r="L155" s="29"/>
      <c r="M155" s="67"/>
      <c r="N155" s="29"/>
      <c r="O155" s="30"/>
      <c r="P155" s="30"/>
      <c r="Q155" s="30"/>
    </row>
    <row r="156" spans="2:17" x14ac:dyDescent="0.2">
      <c r="B156" s="29"/>
      <c r="C156" s="97"/>
      <c r="D156" s="97"/>
      <c r="E156" s="29"/>
      <c r="F156" s="29"/>
      <c r="G156" s="67"/>
      <c r="H156" s="29"/>
      <c r="I156" s="97"/>
      <c r="J156" s="97"/>
      <c r="K156" s="29"/>
      <c r="L156" s="29"/>
      <c r="M156" s="67"/>
      <c r="N156" s="29"/>
      <c r="O156" s="30"/>
      <c r="P156" s="30"/>
      <c r="Q156" s="30"/>
    </row>
    <row r="157" spans="2:17" x14ac:dyDescent="0.2">
      <c r="B157" s="29"/>
      <c r="C157" s="97"/>
      <c r="D157" s="97"/>
      <c r="E157" s="29"/>
      <c r="F157" s="29"/>
      <c r="G157" s="67"/>
      <c r="H157" s="29"/>
      <c r="I157" s="97"/>
      <c r="J157" s="97"/>
      <c r="K157" s="29"/>
      <c r="L157" s="29"/>
      <c r="M157" s="67"/>
      <c r="N157" s="29"/>
      <c r="O157" s="30"/>
      <c r="P157" s="30"/>
      <c r="Q157" s="30"/>
    </row>
    <row r="158" spans="2:17" x14ac:dyDescent="0.2">
      <c r="B158" s="29"/>
      <c r="C158" s="97"/>
      <c r="D158" s="97"/>
      <c r="E158" s="29"/>
      <c r="F158" s="29"/>
      <c r="G158" s="67"/>
      <c r="H158" s="29"/>
      <c r="I158" s="97"/>
      <c r="J158" s="97"/>
      <c r="K158" s="29"/>
      <c r="L158" s="29"/>
      <c r="M158" s="67"/>
      <c r="N158" s="29"/>
      <c r="O158" s="30"/>
      <c r="P158" s="30"/>
      <c r="Q158" s="30"/>
    </row>
    <row r="159" spans="2:17" x14ac:dyDescent="0.2">
      <c r="B159" s="29"/>
      <c r="C159" s="97"/>
      <c r="D159" s="97"/>
      <c r="E159" s="29"/>
      <c r="F159" s="29"/>
      <c r="G159" s="67"/>
      <c r="H159" s="29"/>
      <c r="I159" s="97"/>
      <c r="J159" s="97"/>
      <c r="K159" s="29"/>
      <c r="L159" s="29"/>
      <c r="M159" s="67"/>
      <c r="N159" s="29"/>
      <c r="O159" s="30"/>
      <c r="P159" s="30"/>
      <c r="Q159" s="30"/>
    </row>
    <row r="160" spans="2:17" x14ac:dyDescent="0.2">
      <c r="B160" s="29"/>
      <c r="C160" s="97"/>
      <c r="D160" s="97"/>
      <c r="E160" s="29"/>
      <c r="F160" s="29"/>
      <c r="G160" s="67"/>
      <c r="H160" s="29"/>
      <c r="I160" s="97"/>
      <c r="J160" s="97"/>
      <c r="K160" s="29"/>
      <c r="L160" s="29"/>
      <c r="M160" s="67"/>
      <c r="N160" s="29"/>
      <c r="O160" s="30"/>
      <c r="P160" s="30"/>
      <c r="Q160" s="30"/>
    </row>
    <row r="161" spans="2:17" x14ac:dyDescent="0.2">
      <c r="B161" s="29"/>
      <c r="C161" s="97"/>
      <c r="D161" s="97"/>
      <c r="E161" s="29"/>
      <c r="F161" s="29"/>
      <c r="G161" s="67"/>
      <c r="H161" s="29"/>
      <c r="I161" s="97"/>
      <c r="J161" s="97"/>
      <c r="K161" s="29"/>
      <c r="L161" s="29"/>
      <c r="M161" s="67"/>
      <c r="N161" s="29"/>
      <c r="O161" s="30"/>
      <c r="P161" s="30"/>
      <c r="Q161" s="30"/>
    </row>
    <row r="162" spans="2:17" x14ac:dyDescent="0.2">
      <c r="B162" s="29"/>
      <c r="C162" s="97"/>
      <c r="D162" s="97"/>
      <c r="E162" s="29"/>
      <c r="F162" s="29"/>
      <c r="G162" s="67"/>
      <c r="H162" s="29"/>
      <c r="I162" s="97"/>
      <c r="J162" s="97"/>
      <c r="K162" s="29"/>
      <c r="L162" s="29"/>
      <c r="M162" s="67"/>
      <c r="N162" s="29"/>
      <c r="O162" s="30"/>
      <c r="P162" s="30"/>
      <c r="Q162" s="30"/>
    </row>
    <row r="163" spans="2:17" x14ac:dyDescent="0.2">
      <c r="B163" s="29"/>
      <c r="C163" s="97"/>
      <c r="D163" s="97"/>
      <c r="E163" s="29"/>
      <c r="F163" s="29"/>
      <c r="G163" s="67"/>
      <c r="H163" s="29"/>
      <c r="I163" s="97"/>
      <c r="J163" s="97"/>
      <c r="K163" s="29"/>
      <c r="L163" s="29"/>
      <c r="M163" s="67"/>
      <c r="N163" s="29"/>
      <c r="O163" s="30"/>
      <c r="P163" s="30"/>
      <c r="Q163" s="30"/>
    </row>
    <row r="164" spans="2:17" x14ac:dyDescent="0.2">
      <c r="B164" s="29"/>
      <c r="C164" s="97"/>
      <c r="D164" s="97"/>
      <c r="E164" s="29"/>
      <c r="F164" s="29"/>
      <c r="G164" s="67"/>
      <c r="H164" s="29"/>
      <c r="I164" s="97"/>
      <c r="J164" s="97"/>
      <c r="K164" s="29"/>
      <c r="L164" s="29"/>
      <c r="M164" s="67"/>
      <c r="N164" s="29"/>
      <c r="O164" s="30"/>
      <c r="P164" s="30"/>
      <c r="Q164" s="30"/>
    </row>
    <row r="165" spans="2:17" x14ac:dyDescent="0.2">
      <c r="B165" s="29"/>
      <c r="C165" s="97"/>
      <c r="D165" s="97"/>
      <c r="E165" s="29"/>
      <c r="F165" s="29"/>
      <c r="G165" s="67"/>
      <c r="H165" s="29"/>
      <c r="I165" s="97"/>
      <c r="J165" s="97"/>
      <c r="K165" s="29"/>
      <c r="L165" s="29"/>
      <c r="M165" s="67"/>
      <c r="N165" s="29"/>
      <c r="O165" s="30"/>
      <c r="P165" s="30"/>
      <c r="Q165" s="30"/>
    </row>
    <row r="166" spans="2:17" x14ac:dyDescent="0.2">
      <c r="B166" s="29"/>
      <c r="C166" s="97"/>
      <c r="D166" s="97"/>
      <c r="E166" s="29"/>
      <c r="F166" s="29"/>
      <c r="G166" s="67"/>
      <c r="H166" s="29"/>
      <c r="I166" s="97"/>
      <c r="J166" s="97"/>
      <c r="K166" s="29"/>
      <c r="L166" s="29"/>
      <c r="M166" s="67"/>
      <c r="N166" s="29"/>
      <c r="O166" s="30"/>
      <c r="P166" s="30"/>
      <c r="Q166" s="30"/>
    </row>
    <row r="167" spans="2:17" x14ac:dyDescent="0.2">
      <c r="B167" s="29"/>
      <c r="C167" s="97"/>
      <c r="D167" s="97"/>
      <c r="E167" s="29"/>
      <c r="F167" s="29"/>
      <c r="G167" s="67"/>
      <c r="H167" s="29"/>
      <c r="I167" s="97"/>
      <c r="J167" s="97"/>
      <c r="K167" s="29"/>
      <c r="L167" s="29"/>
      <c r="M167" s="67"/>
      <c r="N167" s="29"/>
      <c r="O167" s="30"/>
      <c r="P167" s="30"/>
      <c r="Q167" s="30"/>
    </row>
    <row r="168" spans="2:17" x14ac:dyDescent="0.2">
      <c r="B168" s="29"/>
      <c r="C168" s="97"/>
      <c r="D168" s="97"/>
      <c r="E168" s="29"/>
      <c r="F168" s="29"/>
      <c r="G168" s="67"/>
      <c r="H168" s="29"/>
      <c r="I168" s="97"/>
      <c r="J168" s="97"/>
      <c r="K168" s="29"/>
      <c r="L168" s="29"/>
      <c r="M168" s="67"/>
      <c r="N168" s="29"/>
      <c r="O168" s="30"/>
      <c r="P168" s="30"/>
      <c r="Q168" s="30"/>
    </row>
    <row r="169" spans="2:17" x14ac:dyDescent="0.2">
      <c r="B169" s="29"/>
      <c r="C169" s="97"/>
      <c r="D169" s="97"/>
      <c r="E169" s="29"/>
      <c r="F169" s="29"/>
      <c r="G169" s="67"/>
      <c r="H169" s="29"/>
      <c r="I169" s="97"/>
      <c r="J169" s="97"/>
      <c r="K169" s="29"/>
      <c r="L169" s="29"/>
      <c r="M169" s="67"/>
      <c r="N169" s="29"/>
      <c r="O169" s="30"/>
      <c r="P169" s="30"/>
      <c r="Q169" s="30"/>
    </row>
    <row r="170" spans="2:17" x14ac:dyDescent="0.2">
      <c r="B170" s="29"/>
      <c r="C170" s="97"/>
      <c r="D170" s="97"/>
      <c r="E170" s="29"/>
      <c r="F170" s="29"/>
      <c r="G170" s="67"/>
      <c r="H170" s="29"/>
      <c r="I170" s="97"/>
      <c r="J170" s="97"/>
      <c r="K170" s="29"/>
      <c r="L170" s="29"/>
      <c r="M170" s="67"/>
      <c r="N170" s="29"/>
      <c r="O170" s="30"/>
      <c r="P170" s="30"/>
      <c r="Q170" s="30"/>
    </row>
    <row r="171" spans="2:17" x14ac:dyDescent="0.2">
      <c r="B171" s="29"/>
      <c r="C171" s="97"/>
      <c r="D171" s="97"/>
      <c r="E171" s="29"/>
      <c r="F171" s="29"/>
      <c r="G171" s="67"/>
      <c r="H171" s="29"/>
      <c r="I171" s="97"/>
      <c r="J171" s="97"/>
      <c r="K171" s="29"/>
      <c r="L171" s="29"/>
      <c r="M171" s="67"/>
      <c r="N171" s="29"/>
      <c r="O171" s="30"/>
      <c r="P171" s="30"/>
      <c r="Q171" s="30"/>
    </row>
    <row r="172" spans="2:17" x14ac:dyDescent="0.2">
      <c r="B172" s="29"/>
      <c r="C172" s="97"/>
      <c r="D172" s="97"/>
      <c r="E172" s="29"/>
      <c r="F172" s="29"/>
      <c r="G172" s="67"/>
      <c r="H172" s="29"/>
      <c r="I172" s="97"/>
      <c r="J172" s="97"/>
      <c r="K172" s="29"/>
      <c r="L172" s="29"/>
      <c r="M172" s="67"/>
      <c r="N172" s="29"/>
      <c r="O172" s="30"/>
      <c r="P172" s="30"/>
      <c r="Q172" s="30"/>
    </row>
    <row r="173" spans="2:17" x14ac:dyDescent="0.2">
      <c r="B173" s="29"/>
      <c r="C173" s="97"/>
      <c r="D173" s="97"/>
      <c r="E173" s="29"/>
      <c r="F173" s="29"/>
      <c r="G173" s="67"/>
      <c r="H173" s="29"/>
      <c r="I173" s="97"/>
      <c r="J173" s="97"/>
      <c r="K173" s="29"/>
      <c r="L173" s="29"/>
      <c r="M173" s="67"/>
      <c r="N173" s="29"/>
      <c r="O173" s="30"/>
      <c r="P173" s="30"/>
      <c r="Q173" s="30"/>
    </row>
    <row r="174" spans="2:17" x14ac:dyDescent="0.2">
      <c r="B174" s="29"/>
      <c r="C174" s="97"/>
      <c r="D174" s="97"/>
      <c r="E174" s="29"/>
      <c r="F174" s="29"/>
      <c r="G174" s="67"/>
      <c r="H174" s="29"/>
      <c r="I174" s="97"/>
      <c r="J174" s="97"/>
      <c r="K174" s="29"/>
      <c r="L174" s="29"/>
      <c r="M174" s="67"/>
      <c r="N174" s="29"/>
      <c r="O174" s="30"/>
      <c r="P174" s="30"/>
      <c r="Q174" s="30"/>
    </row>
    <row r="175" spans="2:17" x14ac:dyDescent="0.2">
      <c r="B175" s="29"/>
      <c r="C175" s="97"/>
      <c r="D175" s="97"/>
      <c r="E175" s="29"/>
      <c r="F175" s="29"/>
      <c r="G175" s="67"/>
      <c r="H175" s="29"/>
      <c r="I175" s="97"/>
      <c r="J175" s="97"/>
      <c r="K175" s="29"/>
      <c r="L175" s="29"/>
      <c r="M175" s="67"/>
      <c r="N175" s="29"/>
      <c r="O175" s="30"/>
      <c r="P175" s="30"/>
      <c r="Q175" s="30"/>
    </row>
    <row r="176" spans="2:17" x14ac:dyDescent="0.2">
      <c r="B176" s="29"/>
      <c r="C176" s="97"/>
      <c r="D176" s="97"/>
      <c r="E176" s="29"/>
      <c r="F176" s="29"/>
      <c r="G176" s="67"/>
      <c r="H176" s="29"/>
      <c r="I176" s="97"/>
      <c r="J176" s="97"/>
      <c r="K176" s="29"/>
      <c r="L176" s="29"/>
      <c r="M176" s="67"/>
      <c r="N176" s="29"/>
      <c r="O176" s="30"/>
      <c r="P176" s="30"/>
      <c r="Q176" s="30"/>
    </row>
    <row r="177" spans="2:17" x14ac:dyDescent="0.2">
      <c r="B177" s="29"/>
      <c r="C177" s="97"/>
      <c r="D177" s="97"/>
      <c r="E177" s="29"/>
      <c r="F177" s="29"/>
      <c r="G177" s="67"/>
      <c r="H177" s="29"/>
      <c r="I177" s="97"/>
      <c r="J177" s="97"/>
      <c r="K177" s="29"/>
      <c r="L177" s="29"/>
      <c r="M177" s="67"/>
      <c r="N177" s="29"/>
      <c r="O177" s="30"/>
      <c r="P177" s="30"/>
      <c r="Q177" s="30"/>
    </row>
    <row r="178" spans="2:17" x14ac:dyDescent="0.2">
      <c r="B178" s="29"/>
      <c r="C178" s="97"/>
      <c r="D178" s="97"/>
      <c r="E178" s="29"/>
      <c r="F178" s="29"/>
      <c r="G178" s="67"/>
      <c r="H178" s="29"/>
      <c r="I178" s="97"/>
      <c r="J178" s="97"/>
      <c r="K178" s="29"/>
      <c r="L178" s="29"/>
      <c r="M178" s="67"/>
      <c r="N178" s="29"/>
      <c r="O178" s="30"/>
      <c r="P178" s="30"/>
      <c r="Q178" s="30"/>
    </row>
    <row r="179" spans="2:17" x14ac:dyDescent="0.2">
      <c r="B179" s="29"/>
      <c r="C179" s="97"/>
      <c r="D179" s="97"/>
      <c r="E179" s="29"/>
      <c r="F179" s="29"/>
      <c r="G179" s="67"/>
      <c r="H179" s="29"/>
      <c r="I179" s="97"/>
      <c r="J179" s="97"/>
      <c r="K179" s="29"/>
      <c r="L179" s="29"/>
      <c r="M179" s="67"/>
      <c r="N179" s="29"/>
      <c r="O179" s="30"/>
      <c r="P179" s="30"/>
      <c r="Q179" s="30"/>
    </row>
    <row r="180" spans="2:17" x14ac:dyDescent="0.2">
      <c r="B180" s="29"/>
      <c r="C180" s="97"/>
      <c r="D180" s="97"/>
      <c r="E180" s="29"/>
      <c r="F180" s="29"/>
      <c r="G180" s="67"/>
      <c r="H180" s="29"/>
      <c r="I180" s="97"/>
      <c r="J180" s="97"/>
      <c r="K180" s="29"/>
      <c r="L180" s="29"/>
      <c r="M180" s="67"/>
      <c r="N180" s="29"/>
      <c r="O180" s="30"/>
      <c r="P180" s="30"/>
      <c r="Q180" s="30"/>
    </row>
    <row r="181" spans="2:17" x14ac:dyDescent="0.2">
      <c r="B181" s="29"/>
      <c r="C181" s="97"/>
      <c r="D181" s="97"/>
      <c r="E181" s="29"/>
      <c r="F181" s="29"/>
      <c r="G181" s="67"/>
      <c r="H181" s="29"/>
      <c r="I181" s="97"/>
      <c r="J181" s="97"/>
      <c r="K181" s="29"/>
      <c r="L181" s="29"/>
      <c r="M181" s="67"/>
      <c r="N181" s="29"/>
      <c r="O181" s="30"/>
      <c r="P181" s="30"/>
      <c r="Q181" s="30"/>
    </row>
    <row r="182" spans="2:17" x14ac:dyDescent="0.2">
      <c r="B182" s="29"/>
      <c r="C182" s="97"/>
      <c r="D182" s="97"/>
      <c r="E182" s="29"/>
      <c r="F182" s="29"/>
      <c r="G182" s="67"/>
      <c r="H182" s="29"/>
      <c r="I182" s="97"/>
      <c r="J182" s="97"/>
      <c r="K182" s="29"/>
      <c r="L182" s="29"/>
      <c r="M182" s="67"/>
      <c r="N182" s="29"/>
      <c r="O182" s="30"/>
      <c r="P182" s="30"/>
      <c r="Q182" s="30"/>
    </row>
    <row r="183" spans="2:17" x14ac:dyDescent="0.2">
      <c r="B183" s="29"/>
      <c r="C183" s="97"/>
      <c r="D183" s="97"/>
      <c r="E183" s="29"/>
      <c r="F183" s="29"/>
      <c r="G183" s="67"/>
      <c r="H183" s="29"/>
      <c r="I183" s="97"/>
      <c r="J183" s="97"/>
      <c r="K183" s="29"/>
      <c r="L183" s="29"/>
      <c r="M183" s="67"/>
      <c r="N183" s="29"/>
      <c r="O183" s="30"/>
      <c r="P183" s="30"/>
      <c r="Q183" s="30"/>
    </row>
    <row r="184" spans="2:17" x14ac:dyDescent="0.2">
      <c r="B184" s="29"/>
      <c r="C184" s="97"/>
      <c r="D184" s="97"/>
      <c r="E184" s="29"/>
      <c r="F184" s="29"/>
      <c r="G184" s="67"/>
      <c r="H184" s="29"/>
      <c r="I184" s="97"/>
      <c r="J184" s="97"/>
      <c r="K184" s="29"/>
      <c r="L184" s="29"/>
      <c r="M184" s="67"/>
      <c r="N184" s="29"/>
      <c r="O184" s="30"/>
      <c r="P184" s="30"/>
      <c r="Q184" s="30"/>
    </row>
    <row r="185" spans="2:17" x14ac:dyDescent="0.2">
      <c r="B185" s="29"/>
      <c r="C185" s="97"/>
      <c r="D185" s="97"/>
      <c r="E185" s="29"/>
      <c r="F185" s="29"/>
      <c r="G185" s="67"/>
      <c r="H185" s="29"/>
      <c r="I185" s="97"/>
      <c r="J185" s="97"/>
      <c r="K185" s="29"/>
      <c r="L185" s="29"/>
      <c r="M185" s="67"/>
      <c r="N185" s="29"/>
      <c r="O185" s="30"/>
      <c r="P185" s="30"/>
      <c r="Q185" s="30"/>
    </row>
    <row r="186" spans="2:17" x14ac:dyDescent="0.2">
      <c r="B186" s="29"/>
      <c r="C186" s="97"/>
      <c r="D186" s="97"/>
      <c r="E186" s="29"/>
      <c r="F186" s="29"/>
      <c r="G186" s="67"/>
      <c r="H186" s="29"/>
      <c r="I186" s="97"/>
      <c r="J186" s="97"/>
      <c r="K186" s="29"/>
      <c r="L186" s="29"/>
      <c r="M186" s="67"/>
      <c r="N186" s="29"/>
      <c r="O186" s="30"/>
      <c r="P186" s="30"/>
      <c r="Q186" s="30"/>
    </row>
    <row r="187" spans="2:17" x14ac:dyDescent="0.2">
      <c r="B187" s="29"/>
      <c r="C187" s="97"/>
      <c r="D187" s="97"/>
      <c r="E187" s="29"/>
      <c r="F187" s="29"/>
      <c r="G187" s="67"/>
      <c r="H187" s="29"/>
      <c r="I187" s="97"/>
      <c r="J187" s="97"/>
      <c r="K187" s="29"/>
      <c r="L187" s="29"/>
      <c r="M187" s="67"/>
      <c r="N187" s="29"/>
      <c r="O187" s="30"/>
      <c r="P187" s="30"/>
      <c r="Q187" s="30"/>
    </row>
    <row r="188" spans="2:17" x14ac:dyDescent="0.2">
      <c r="B188" s="29"/>
      <c r="C188" s="97"/>
      <c r="D188" s="97"/>
      <c r="E188" s="29"/>
      <c r="F188" s="29"/>
      <c r="G188" s="67"/>
      <c r="H188" s="29"/>
      <c r="I188" s="97"/>
      <c r="J188" s="97"/>
      <c r="K188" s="29"/>
      <c r="L188" s="29"/>
      <c r="M188" s="67"/>
      <c r="N188" s="29"/>
      <c r="O188" s="30"/>
      <c r="P188" s="30"/>
      <c r="Q188" s="30"/>
    </row>
    <row r="189" spans="2:17" x14ac:dyDescent="0.2">
      <c r="B189" s="29"/>
      <c r="C189" s="97"/>
      <c r="D189" s="97"/>
      <c r="E189" s="29"/>
      <c r="F189" s="29"/>
      <c r="G189" s="67"/>
      <c r="H189" s="29"/>
      <c r="I189" s="97"/>
      <c r="J189" s="97"/>
      <c r="K189" s="29"/>
      <c r="L189" s="29"/>
      <c r="M189" s="67"/>
      <c r="N189" s="29"/>
      <c r="O189" s="30"/>
      <c r="P189" s="30"/>
      <c r="Q189" s="30"/>
    </row>
    <row r="190" spans="2:17" x14ac:dyDescent="0.2">
      <c r="B190" s="29"/>
      <c r="C190" s="97"/>
      <c r="D190" s="97"/>
      <c r="E190" s="29"/>
      <c r="F190" s="29"/>
      <c r="G190" s="67"/>
      <c r="H190" s="29"/>
      <c r="I190" s="97"/>
      <c r="J190" s="97"/>
      <c r="K190" s="29"/>
      <c r="L190" s="29"/>
      <c r="M190" s="67"/>
      <c r="N190" s="29"/>
      <c r="O190" s="30"/>
      <c r="P190" s="30"/>
      <c r="Q190" s="30"/>
    </row>
    <row r="191" spans="2:17" x14ac:dyDescent="0.2">
      <c r="B191" s="29"/>
      <c r="C191" s="97"/>
      <c r="D191" s="97"/>
      <c r="E191" s="29"/>
      <c r="F191" s="29"/>
      <c r="G191" s="67"/>
      <c r="H191" s="29"/>
      <c r="I191" s="97"/>
      <c r="J191" s="97"/>
      <c r="K191" s="29"/>
      <c r="L191" s="29"/>
      <c r="M191" s="67"/>
      <c r="N191" s="29"/>
      <c r="O191" s="30"/>
      <c r="P191" s="30"/>
      <c r="Q191" s="30"/>
    </row>
    <row r="192" spans="2:17" x14ac:dyDescent="0.2">
      <c r="B192" s="29"/>
      <c r="C192" s="97"/>
      <c r="D192" s="97"/>
      <c r="E192" s="29"/>
      <c r="F192" s="29"/>
      <c r="G192" s="67"/>
      <c r="H192" s="29"/>
      <c r="I192" s="97"/>
      <c r="J192" s="97"/>
      <c r="K192" s="29"/>
      <c r="L192" s="29"/>
      <c r="M192" s="67"/>
      <c r="N192" s="29"/>
      <c r="O192" s="30"/>
      <c r="P192" s="30"/>
      <c r="Q192" s="30"/>
    </row>
    <row r="193" spans="2:17" x14ac:dyDescent="0.2">
      <c r="B193" s="29"/>
      <c r="C193" s="97"/>
      <c r="D193" s="97"/>
      <c r="E193" s="29"/>
      <c r="F193" s="29"/>
      <c r="G193" s="67"/>
      <c r="H193" s="29"/>
      <c r="I193" s="97"/>
      <c r="J193" s="97"/>
      <c r="K193" s="29"/>
      <c r="L193" s="29"/>
      <c r="M193" s="67"/>
      <c r="N193" s="29"/>
      <c r="O193" s="30"/>
      <c r="P193" s="30"/>
      <c r="Q193" s="30"/>
    </row>
    <row r="194" spans="2:17" x14ac:dyDescent="0.2">
      <c r="B194" s="29"/>
      <c r="C194" s="97"/>
      <c r="D194" s="97"/>
      <c r="E194" s="29"/>
      <c r="F194" s="29"/>
      <c r="G194" s="67"/>
      <c r="H194" s="29"/>
      <c r="I194" s="97"/>
      <c r="J194" s="97"/>
      <c r="K194" s="29"/>
      <c r="L194" s="29"/>
      <c r="M194" s="67"/>
      <c r="N194" s="29"/>
      <c r="O194" s="30"/>
      <c r="P194" s="30"/>
      <c r="Q194" s="30"/>
    </row>
    <row r="195" spans="2:17" x14ac:dyDescent="0.2">
      <c r="B195" s="29"/>
      <c r="C195" s="97"/>
      <c r="D195" s="97"/>
      <c r="E195" s="29"/>
      <c r="F195" s="29"/>
      <c r="G195" s="67"/>
      <c r="H195" s="29"/>
      <c r="I195" s="97"/>
      <c r="J195" s="97"/>
      <c r="K195" s="29"/>
      <c r="L195" s="29"/>
      <c r="M195" s="67"/>
      <c r="N195" s="29"/>
      <c r="O195" s="30"/>
      <c r="P195" s="30"/>
      <c r="Q195" s="30"/>
    </row>
    <row r="196" spans="2:17" x14ac:dyDescent="0.2">
      <c r="B196" s="29"/>
      <c r="C196" s="97"/>
      <c r="D196" s="97"/>
      <c r="E196" s="29"/>
      <c r="F196" s="29"/>
      <c r="G196" s="67"/>
      <c r="H196" s="29"/>
      <c r="I196" s="97"/>
      <c r="J196" s="97"/>
      <c r="K196" s="29"/>
      <c r="L196" s="29"/>
      <c r="M196" s="67"/>
      <c r="N196" s="29"/>
      <c r="O196" s="30"/>
      <c r="P196" s="30"/>
      <c r="Q196" s="30"/>
    </row>
    <row r="197" spans="2:17" x14ac:dyDescent="0.2">
      <c r="B197" s="29"/>
      <c r="C197" s="97"/>
      <c r="D197" s="97"/>
      <c r="E197" s="29"/>
      <c r="F197" s="29"/>
      <c r="G197" s="67"/>
      <c r="H197" s="29"/>
      <c r="I197" s="97"/>
      <c r="J197" s="97"/>
      <c r="K197" s="29"/>
      <c r="L197" s="29"/>
      <c r="M197" s="67"/>
      <c r="N197" s="29"/>
      <c r="O197" s="30"/>
      <c r="P197" s="30"/>
      <c r="Q197" s="30"/>
    </row>
    <row r="198" spans="2:17" x14ac:dyDescent="0.2">
      <c r="B198" s="29"/>
      <c r="C198" s="97"/>
      <c r="D198" s="97"/>
      <c r="E198" s="29"/>
      <c r="F198" s="29"/>
      <c r="G198" s="67"/>
      <c r="H198" s="29"/>
      <c r="I198" s="97"/>
      <c r="J198" s="97"/>
      <c r="K198" s="29"/>
      <c r="L198" s="29"/>
      <c r="M198" s="67"/>
      <c r="N198" s="29"/>
      <c r="O198" s="30"/>
      <c r="P198" s="30"/>
      <c r="Q198" s="30"/>
    </row>
    <row r="199" spans="2:17" x14ac:dyDescent="0.2">
      <c r="B199" s="29"/>
      <c r="C199" s="97"/>
      <c r="D199" s="97"/>
      <c r="E199" s="29"/>
      <c r="F199" s="29"/>
      <c r="G199" s="67"/>
      <c r="H199" s="29"/>
      <c r="I199" s="97"/>
      <c r="J199" s="97"/>
      <c r="K199" s="29"/>
      <c r="L199" s="29"/>
      <c r="M199" s="67"/>
      <c r="N199" s="29"/>
      <c r="O199" s="30"/>
      <c r="P199" s="30"/>
      <c r="Q199" s="30"/>
    </row>
    <row r="200" spans="2:17" x14ac:dyDescent="0.2">
      <c r="B200" s="29"/>
      <c r="C200" s="97"/>
      <c r="D200" s="97"/>
      <c r="E200" s="29"/>
      <c r="F200" s="29"/>
      <c r="G200" s="67"/>
      <c r="H200" s="29"/>
      <c r="I200" s="97"/>
      <c r="J200" s="97"/>
      <c r="K200" s="29"/>
      <c r="L200" s="29"/>
      <c r="M200" s="67"/>
      <c r="N200" s="29"/>
      <c r="O200" s="30"/>
      <c r="P200" s="30"/>
      <c r="Q200" s="30"/>
    </row>
    <row r="201" spans="2:17" x14ac:dyDescent="0.2">
      <c r="B201" s="29"/>
      <c r="C201" s="97"/>
      <c r="D201" s="97"/>
      <c r="E201" s="29"/>
      <c r="F201" s="29"/>
      <c r="G201" s="67"/>
      <c r="H201" s="29"/>
      <c r="I201" s="97"/>
      <c r="J201" s="97"/>
      <c r="K201" s="29"/>
      <c r="L201" s="29"/>
      <c r="M201" s="67"/>
      <c r="N201" s="29"/>
      <c r="O201" s="30"/>
      <c r="P201" s="30"/>
      <c r="Q201" s="30"/>
    </row>
    <row r="202" spans="2:17" x14ac:dyDescent="0.2">
      <c r="B202" s="29"/>
      <c r="C202" s="97"/>
      <c r="D202" s="97"/>
      <c r="E202" s="29"/>
      <c r="F202" s="29"/>
      <c r="G202" s="67"/>
      <c r="H202" s="29"/>
      <c r="I202" s="97"/>
      <c r="J202" s="97"/>
      <c r="K202" s="29"/>
      <c r="L202" s="29"/>
      <c r="M202" s="67"/>
      <c r="N202" s="29"/>
      <c r="O202" s="30"/>
      <c r="P202" s="30"/>
      <c r="Q202" s="30"/>
    </row>
    <row r="203" spans="2:17" x14ac:dyDescent="0.2">
      <c r="B203" s="29"/>
      <c r="C203" s="97"/>
      <c r="D203" s="97"/>
      <c r="E203" s="29"/>
      <c r="F203" s="29"/>
      <c r="G203" s="67"/>
      <c r="H203" s="29"/>
      <c r="I203" s="97"/>
      <c r="J203" s="97"/>
      <c r="K203" s="29"/>
      <c r="L203" s="29"/>
      <c r="M203" s="67"/>
      <c r="N203" s="29"/>
      <c r="O203" s="30"/>
      <c r="P203" s="30"/>
      <c r="Q203" s="30"/>
    </row>
    <row r="204" spans="2:17" x14ac:dyDescent="0.2">
      <c r="B204" s="29"/>
      <c r="C204" s="97"/>
      <c r="D204" s="97"/>
      <c r="E204" s="29"/>
      <c r="F204" s="29"/>
      <c r="G204" s="67"/>
      <c r="H204" s="29"/>
      <c r="I204" s="97"/>
      <c r="J204" s="97"/>
      <c r="K204" s="29"/>
      <c r="L204" s="29"/>
      <c r="M204" s="67"/>
      <c r="N204" s="29"/>
      <c r="O204" s="30"/>
      <c r="P204" s="30"/>
      <c r="Q204" s="30"/>
    </row>
    <row r="205" spans="2:17" x14ac:dyDescent="0.2">
      <c r="B205" s="29"/>
      <c r="C205" s="97"/>
      <c r="D205" s="97"/>
      <c r="E205" s="29"/>
      <c r="F205" s="29"/>
      <c r="G205" s="67"/>
      <c r="H205" s="29"/>
      <c r="I205" s="97"/>
      <c r="J205" s="97"/>
      <c r="K205" s="29"/>
      <c r="L205" s="29"/>
      <c r="M205" s="67"/>
      <c r="N205" s="29"/>
      <c r="O205" s="30"/>
      <c r="P205" s="30"/>
      <c r="Q205" s="30"/>
    </row>
    <row r="206" spans="2:17" x14ac:dyDescent="0.2">
      <c r="B206" s="29"/>
      <c r="C206" s="97"/>
      <c r="D206" s="97"/>
      <c r="E206" s="29"/>
      <c r="F206" s="29"/>
      <c r="G206" s="67"/>
      <c r="H206" s="29"/>
      <c r="I206" s="97"/>
      <c r="J206" s="97"/>
      <c r="K206" s="29"/>
      <c r="L206" s="29"/>
      <c r="M206" s="67"/>
      <c r="N206" s="29"/>
      <c r="O206" s="30"/>
      <c r="P206" s="30"/>
      <c r="Q206" s="30"/>
    </row>
    <row r="207" spans="2:17" x14ac:dyDescent="0.2">
      <c r="B207" s="29"/>
      <c r="C207" s="97"/>
      <c r="D207" s="97"/>
      <c r="E207" s="29"/>
      <c r="F207" s="29"/>
      <c r="G207" s="67"/>
      <c r="H207" s="29"/>
      <c r="I207" s="97"/>
      <c r="J207" s="97"/>
      <c r="K207" s="29"/>
      <c r="L207" s="29"/>
      <c r="M207" s="67"/>
      <c r="N207" s="29"/>
      <c r="O207" s="30"/>
      <c r="P207" s="30"/>
      <c r="Q207" s="30"/>
    </row>
    <row r="208" spans="2:17" x14ac:dyDescent="0.2">
      <c r="B208" s="29"/>
      <c r="C208" s="97"/>
      <c r="D208" s="97"/>
      <c r="E208" s="29"/>
      <c r="F208" s="29"/>
      <c r="G208" s="67"/>
      <c r="H208" s="29"/>
      <c r="I208" s="97"/>
      <c r="J208" s="97"/>
      <c r="K208" s="29"/>
      <c r="L208" s="29"/>
      <c r="M208" s="67"/>
      <c r="N208" s="29"/>
      <c r="O208" s="30"/>
      <c r="P208" s="30"/>
      <c r="Q208" s="30"/>
    </row>
    <row r="209" spans="2:17" x14ac:dyDescent="0.2">
      <c r="B209" s="29"/>
      <c r="C209" s="97"/>
      <c r="D209" s="97"/>
      <c r="E209" s="29"/>
      <c r="F209" s="29"/>
      <c r="G209" s="67"/>
      <c r="H209" s="29"/>
      <c r="I209" s="97"/>
      <c r="J209" s="97"/>
      <c r="K209" s="29"/>
      <c r="L209" s="29"/>
      <c r="M209" s="67"/>
      <c r="N209" s="29"/>
      <c r="O209" s="30"/>
      <c r="P209" s="30"/>
      <c r="Q209" s="30"/>
    </row>
    <row r="210" spans="2:17" x14ac:dyDescent="0.2">
      <c r="B210" s="29"/>
      <c r="C210" s="97"/>
      <c r="D210" s="97"/>
      <c r="E210" s="29"/>
      <c r="F210" s="29"/>
      <c r="G210" s="67"/>
      <c r="H210" s="29"/>
      <c r="I210" s="97"/>
      <c r="J210" s="97"/>
      <c r="K210" s="29"/>
      <c r="L210" s="29"/>
      <c r="M210" s="67"/>
      <c r="N210" s="29"/>
      <c r="O210" s="30"/>
      <c r="P210" s="30"/>
      <c r="Q210" s="30"/>
    </row>
    <row r="211" spans="2:17" x14ac:dyDescent="0.2">
      <c r="B211" s="29"/>
      <c r="C211" s="97"/>
      <c r="D211" s="97"/>
      <c r="E211" s="29"/>
      <c r="F211" s="29"/>
      <c r="G211" s="67"/>
      <c r="H211" s="29"/>
      <c r="I211" s="97"/>
      <c r="J211" s="97"/>
      <c r="K211" s="29"/>
      <c r="L211" s="29"/>
      <c r="M211" s="67"/>
      <c r="N211" s="29"/>
      <c r="O211" s="30"/>
      <c r="P211" s="30"/>
      <c r="Q211" s="30"/>
    </row>
    <row r="212" spans="2:17" x14ac:dyDescent="0.2">
      <c r="B212" s="29"/>
      <c r="C212" s="97"/>
      <c r="D212" s="97"/>
      <c r="E212" s="29"/>
      <c r="F212" s="29"/>
      <c r="G212" s="67"/>
      <c r="H212" s="29"/>
      <c r="I212" s="97"/>
      <c r="J212" s="97"/>
      <c r="K212" s="29"/>
      <c r="L212" s="29"/>
      <c r="M212" s="67"/>
      <c r="N212" s="29"/>
      <c r="O212" s="30"/>
      <c r="P212" s="30"/>
      <c r="Q212" s="30"/>
    </row>
    <row r="213" spans="2:17" x14ac:dyDescent="0.2">
      <c r="B213" s="29"/>
      <c r="C213" s="97"/>
      <c r="D213" s="97"/>
      <c r="E213" s="29"/>
      <c r="F213" s="29"/>
      <c r="G213" s="67"/>
      <c r="H213" s="29"/>
      <c r="I213" s="97"/>
      <c r="J213" s="97"/>
      <c r="K213" s="29"/>
      <c r="L213" s="29"/>
      <c r="M213" s="67"/>
      <c r="N213" s="29"/>
      <c r="O213" s="30"/>
      <c r="P213" s="30"/>
      <c r="Q213" s="30"/>
    </row>
    <row r="214" spans="2:17" x14ac:dyDescent="0.2">
      <c r="B214" s="29"/>
      <c r="C214" s="97"/>
      <c r="D214" s="97"/>
      <c r="E214" s="29"/>
      <c r="F214" s="29"/>
      <c r="G214" s="67"/>
      <c r="H214" s="29"/>
      <c r="I214" s="97"/>
      <c r="J214" s="97"/>
      <c r="K214" s="29"/>
      <c r="L214" s="29"/>
      <c r="M214" s="67"/>
      <c r="N214" s="29"/>
      <c r="O214" s="30"/>
      <c r="P214" s="30"/>
      <c r="Q214" s="30"/>
    </row>
    <row r="215" spans="2:17" x14ac:dyDescent="0.2">
      <c r="B215" s="29"/>
      <c r="C215" s="97"/>
      <c r="D215" s="97"/>
      <c r="E215" s="29"/>
      <c r="F215" s="29"/>
      <c r="G215" s="67"/>
      <c r="H215" s="29"/>
      <c r="I215" s="97"/>
      <c r="J215" s="97"/>
      <c r="K215" s="29"/>
      <c r="L215" s="29"/>
      <c r="M215" s="67"/>
      <c r="N215" s="29"/>
      <c r="O215" s="30"/>
      <c r="P215" s="30"/>
      <c r="Q215" s="30"/>
    </row>
    <row r="216" spans="2:17" x14ac:dyDescent="0.2">
      <c r="B216" s="29"/>
      <c r="C216" s="97"/>
      <c r="D216" s="97"/>
      <c r="E216" s="29"/>
      <c r="F216" s="29"/>
      <c r="G216" s="67"/>
      <c r="H216" s="29"/>
      <c r="I216" s="97"/>
      <c r="J216" s="97"/>
      <c r="K216" s="29"/>
      <c r="L216" s="29"/>
      <c r="M216" s="67"/>
      <c r="N216" s="29"/>
      <c r="O216" s="30"/>
      <c r="P216" s="30"/>
      <c r="Q216" s="30"/>
    </row>
    <row r="217" spans="2:17" x14ac:dyDescent="0.2">
      <c r="B217" s="29"/>
      <c r="C217" s="97"/>
      <c r="D217" s="97"/>
      <c r="E217" s="29"/>
      <c r="F217" s="29"/>
      <c r="G217" s="67"/>
      <c r="H217" s="29"/>
      <c r="I217" s="97"/>
      <c r="J217" s="97"/>
      <c r="K217" s="29"/>
      <c r="L217" s="29"/>
      <c r="M217" s="67"/>
      <c r="N217" s="29"/>
      <c r="O217" s="30"/>
      <c r="P217" s="30"/>
      <c r="Q217" s="30"/>
    </row>
    <row r="218" spans="2:17" x14ac:dyDescent="0.2">
      <c r="B218" s="29"/>
      <c r="C218" s="97"/>
      <c r="D218" s="97"/>
      <c r="E218" s="29"/>
      <c r="F218" s="29"/>
      <c r="G218" s="67"/>
      <c r="H218" s="29"/>
      <c r="I218" s="97"/>
      <c r="J218" s="97"/>
      <c r="K218" s="29"/>
      <c r="L218" s="29"/>
      <c r="M218" s="67"/>
      <c r="N218" s="29"/>
      <c r="O218" s="30"/>
      <c r="P218" s="30"/>
      <c r="Q218" s="30"/>
    </row>
    <row r="219" spans="2:17" x14ac:dyDescent="0.2">
      <c r="B219" s="29"/>
      <c r="C219" s="97"/>
      <c r="D219" s="97"/>
      <c r="E219" s="29"/>
      <c r="F219" s="29"/>
      <c r="G219" s="67"/>
      <c r="H219" s="29"/>
      <c r="I219" s="97"/>
      <c r="J219" s="97"/>
      <c r="K219" s="29"/>
      <c r="L219" s="29"/>
      <c r="M219" s="67"/>
      <c r="N219" s="29"/>
      <c r="O219" s="30"/>
      <c r="P219" s="30"/>
      <c r="Q219" s="30"/>
    </row>
    <row r="220" spans="2:17" x14ac:dyDescent="0.2">
      <c r="B220" s="29"/>
      <c r="C220" s="97"/>
      <c r="D220" s="97"/>
      <c r="E220" s="29"/>
      <c r="F220" s="29"/>
      <c r="G220" s="67"/>
      <c r="H220" s="29"/>
      <c r="I220" s="97"/>
      <c r="J220" s="97"/>
      <c r="K220" s="29"/>
      <c r="L220" s="29"/>
      <c r="M220" s="67"/>
      <c r="N220" s="29"/>
      <c r="O220" s="30"/>
      <c r="P220" s="30"/>
      <c r="Q220" s="30"/>
    </row>
    <row r="221" spans="2:17" x14ac:dyDescent="0.2">
      <c r="B221" s="29"/>
      <c r="C221" s="97"/>
      <c r="D221" s="97"/>
      <c r="E221" s="29"/>
      <c r="F221" s="29"/>
      <c r="G221" s="67"/>
      <c r="H221" s="29"/>
      <c r="I221" s="97"/>
      <c r="J221" s="97"/>
      <c r="K221" s="29"/>
      <c r="L221" s="29"/>
      <c r="M221" s="67"/>
      <c r="N221" s="29"/>
      <c r="O221" s="30"/>
      <c r="P221" s="30"/>
      <c r="Q221" s="30"/>
    </row>
    <row r="222" spans="2:17" x14ac:dyDescent="0.2">
      <c r="B222" s="29"/>
      <c r="C222" s="97"/>
      <c r="D222" s="97"/>
      <c r="E222" s="29"/>
      <c r="F222" s="29"/>
      <c r="G222" s="67"/>
      <c r="H222" s="29"/>
      <c r="I222" s="97"/>
      <c r="J222" s="97"/>
      <c r="K222" s="29"/>
      <c r="L222" s="29"/>
      <c r="M222" s="67"/>
      <c r="N222" s="29"/>
      <c r="O222" s="30"/>
      <c r="P222" s="30"/>
      <c r="Q222" s="30"/>
    </row>
    <row r="223" spans="2:17" x14ac:dyDescent="0.2">
      <c r="B223" s="29"/>
      <c r="C223" s="97"/>
      <c r="D223" s="97"/>
      <c r="E223" s="29"/>
      <c r="F223" s="29"/>
      <c r="G223" s="67"/>
      <c r="H223" s="29"/>
      <c r="I223" s="97"/>
      <c r="J223" s="97"/>
      <c r="K223" s="29"/>
      <c r="L223" s="29"/>
      <c r="M223" s="67"/>
      <c r="N223" s="29"/>
      <c r="O223" s="30"/>
      <c r="P223" s="30"/>
      <c r="Q223" s="30"/>
    </row>
    <row r="224" spans="2:17" x14ac:dyDescent="0.2">
      <c r="B224" s="29"/>
      <c r="C224" s="97"/>
      <c r="D224" s="97"/>
      <c r="E224" s="29"/>
      <c r="F224" s="29"/>
      <c r="G224" s="67"/>
      <c r="H224" s="29"/>
      <c r="I224" s="97"/>
      <c r="J224" s="97"/>
      <c r="K224" s="29"/>
      <c r="L224" s="29"/>
      <c r="M224" s="67"/>
      <c r="N224" s="29"/>
      <c r="O224" s="30"/>
      <c r="P224" s="30"/>
      <c r="Q224" s="30"/>
    </row>
    <row r="225" spans="2:17" x14ac:dyDescent="0.2">
      <c r="B225" s="29"/>
      <c r="C225" s="97"/>
      <c r="D225" s="97"/>
      <c r="E225" s="29"/>
      <c r="F225" s="29"/>
      <c r="G225" s="67"/>
      <c r="H225" s="29"/>
      <c r="I225" s="97"/>
      <c r="J225" s="97"/>
      <c r="K225" s="29"/>
      <c r="L225" s="29"/>
      <c r="M225" s="67"/>
      <c r="N225" s="29"/>
      <c r="O225" s="30"/>
      <c r="P225" s="30"/>
      <c r="Q225" s="30"/>
    </row>
    <row r="226" spans="2:17" x14ac:dyDescent="0.2">
      <c r="B226" s="29"/>
      <c r="C226" s="97"/>
      <c r="D226" s="97"/>
      <c r="E226" s="29"/>
      <c r="F226" s="29"/>
      <c r="G226" s="67"/>
      <c r="H226" s="29"/>
      <c r="I226" s="97"/>
      <c r="J226" s="97"/>
      <c r="K226" s="29"/>
      <c r="L226" s="29"/>
      <c r="M226" s="67"/>
      <c r="N226" s="29"/>
      <c r="O226" s="30"/>
      <c r="P226" s="30"/>
      <c r="Q226" s="30"/>
    </row>
    <row r="227" spans="2:17" x14ac:dyDescent="0.2">
      <c r="B227" s="29"/>
      <c r="C227" s="97"/>
      <c r="D227" s="97"/>
      <c r="E227" s="29"/>
      <c r="F227" s="29"/>
      <c r="G227" s="67"/>
      <c r="H227" s="29"/>
      <c r="I227" s="97"/>
      <c r="J227" s="97"/>
      <c r="K227" s="29"/>
      <c r="L227" s="29"/>
      <c r="M227" s="67"/>
      <c r="N227" s="29"/>
      <c r="O227" s="30"/>
      <c r="P227" s="30"/>
      <c r="Q227" s="30"/>
    </row>
    <row r="228" spans="2:17" x14ac:dyDescent="0.2">
      <c r="B228" s="29"/>
      <c r="C228" s="97"/>
      <c r="D228" s="97"/>
      <c r="E228" s="29"/>
      <c r="F228" s="29"/>
      <c r="G228" s="67"/>
      <c r="H228" s="29"/>
      <c r="I228" s="97"/>
      <c r="J228" s="97"/>
      <c r="K228" s="29"/>
      <c r="L228" s="29"/>
      <c r="M228" s="67"/>
      <c r="N228" s="29"/>
      <c r="O228" s="30"/>
      <c r="P228" s="30"/>
      <c r="Q228" s="30"/>
    </row>
    <row r="229" spans="2:17" x14ac:dyDescent="0.2">
      <c r="B229" s="29"/>
      <c r="C229" s="97"/>
      <c r="D229" s="97"/>
      <c r="E229" s="29"/>
      <c r="F229" s="29"/>
      <c r="G229" s="67"/>
      <c r="H229" s="29"/>
      <c r="I229" s="97"/>
      <c r="J229" s="97"/>
      <c r="K229" s="29"/>
      <c r="L229" s="29"/>
      <c r="M229" s="67"/>
      <c r="N229" s="29"/>
      <c r="O229" s="30"/>
      <c r="P229" s="30"/>
      <c r="Q229" s="30"/>
    </row>
    <row r="230" spans="2:17" x14ac:dyDescent="0.2">
      <c r="B230" s="29"/>
      <c r="C230" s="97"/>
      <c r="D230" s="97"/>
      <c r="E230" s="29"/>
      <c r="F230" s="29"/>
      <c r="G230" s="67"/>
      <c r="H230" s="29"/>
      <c r="I230" s="97"/>
      <c r="J230" s="97"/>
      <c r="K230" s="29"/>
      <c r="L230" s="29"/>
      <c r="M230" s="67"/>
      <c r="N230" s="29"/>
      <c r="O230" s="30"/>
      <c r="P230" s="30"/>
      <c r="Q230" s="30"/>
    </row>
    <row r="231" spans="2:17" x14ac:dyDescent="0.2">
      <c r="B231" s="29"/>
      <c r="C231" s="97"/>
      <c r="D231" s="97"/>
      <c r="E231" s="29"/>
      <c r="F231" s="29"/>
      <c r="G231" s="67"/>
      <c r="H231" s="29"/>
      <c r="I231" s="97"/>
      <c r="J231" s="97"/>
      <c r="K231" s="29"/>
      <c r="L231" s="29"/>
      <c r="M231" s="67"/>
      <c r="N231" s="29"/>
      <c r="O231" s="30"/>
      <c r="P231" s="30"/>
      <c r="Q231" s="30"/>
    </row>
    <row r="232" spans="2:17" x14ac:dyDescent="0.2">
      <c r="B232" s="29"/>
      <c r="C232" s="97"/>
      <c r="D232" s="97"/>
      <c r="E232" s="29"/>
      <c r="F232" s="29"/>
      <c r="G232" s="67"/>
      <c r="H232" s="29"/>
      <c r="I232" s="97"/>
      <c r="J232" s="97"/>
      <c r="K232" s="29"/>
      <c r="L232" s="29"/>
      <c r="M232" s="67"/>
      <c r="N232" s="29"/>
      <c r="O232" s="30"/>
      <c r="P232" s="30"/>
      <c r="Q232" s="30"/>
    </row>
    <row r="233" spans="2:17" x14ac:dyDescent="0.2">
      <c r="B233" s="29"/>
      <c r="C233" s="97"/>
      <c r="D233" s="97"/>
      <c r="E233" s="29"/>
      <c r="F233" s="29"/>
      <c r="G233" s="67"/>
      <c r="H233" s="29"/>
      <c r="I233" s="97"/>
      <c r="J233" s="97"/>
      <c r="K233" s="29"/>
      <c r="L233" s="29"/>
      <c r="M233" s="67"/>
      <c r="N233" s="29"/>
      <c r="O233" s="30"/>
      <c r="P233" s="30"/>
      <c r="Q233" s="30"/>
    </row>
    <row r="234" spans="2:17" x14ac:dyDescent="0.2">
      <c r="B234" s="29"/>
      <c r="C234" s="97"/>
      <c r="D234" s="97"/>
      <c r="E234" s="29"/>
      <c r="F234" s="29"/>
      <c r="G234" s="67"/>
      <c r="H234" s="29"/>
      <c r="I234" s="97"/>
      <c r="J234" s="97"/>
      <c r="K234" s="29"/>
      <c r="L234" s="29"/>
      <c r="M234" s="67"/>
      <c r="N234" s="29"/>
      <c r="O234" s="30"/>
      <c r="P234" s="30"/>
      <c r="Q234" s="30"/>
    </row>
    <row r="235" spans="2:17" x14ac:dyDescent="0.2">
      <c r="B235" s="29"/>
      <c r="C235" s="97"/>
      <c r="D235" s="97"/>
      <c r="E235" s="29"/>
      <c r="F235" s="29"/>
      <c r="G235" s="67"/>
      <c r="H235" s="29"/>
      <c r="I235" s="97"/>
      <c r="J235" s="97"/>
      <c r="K235" s="29"/>
      <c r="L235" s="29"/>
      <c r="M235" s="67"/>
      <c r="N235" s="29"/>
      <c r="O235" s="30"/>
      <c r="P235" s="30"/>
      <c r="Q235" s="30"/>
    </row>
    <row r="236" spans="2:17" x14ac:dyDescent="0.2">
      <c r="B236" s="29"/>
      <c r="C236" s="97"/>
      <c r="D236" s="97"/>
      <c r="E236" s="29"/>
      <c r="F236" s="29"/>
      <c r="G236" s="67"/>
      <c r="H236" s="29"/>
      <c r="I236" s="97"/>
      <c r="J236" s="97"/>
      <c r="K236" s="29"/>
      <c r="L236" s="29"/>
      <c r="M236" s="67"/>
      <c r="N236" s="29"/>
      <c r="O236" s="30"/>
      <c r="P236" s="30"/>
      <c r="Q236" s="30"/>
    </row>
    <row r="237" spans="2:17" x14ac:dyDescent="0.2">
      <c r="B237" s="29"/>
      <c r="C237" s="97"/>
      <c r="D237" s="97"/>
      <c r="E237" s="29"/>
      <c r="F237" s="29"/>
      <c r="G237" s="67"/>
      <c r="H237" s="29"/>
      <c r="I237" s="97"/>
      <c r="J237" s="97"/>
      <c r="K237" s="29"/>
      <c r="L237" s="29"/>
      <c r="M237" s="67"/>
      <c r="N237" s="29"/>
      <c r="O237" s="30"/>
      <c r="P237" s="30"/>
      <c r="Q237" s="30"/>
    </row>
    <row r="238" spans="2:17" x14ac:dyDescent="0.2">
      <c r="B238" s="29"/>
      <c r="C238" s="97"/>
      <c r="D238" s="97"/>
      <c r="E238" s="29"/>
      <c r="F238" s="29"/>
      <c r="G238" s="67"/>
      <c r="H238" s="29"/>
      <c r="I238" s="97"/>
      <c r="J238" s="97"/>
      <c r="K238" s="29"/>
      <c r="L238" s="29"/>
      <c r="M238" s="67"/>
      <c r="N238" s="29"/>
      <c r="O238" s="30"/>
      <c r="P238" s="30"/>
      <c r="Q238" s="30"/>
    </row>
    <row r="239" spans="2:17" x14ac:dyDescent="0.2">
      <c r="B239" s="29"/>
      <c r="C239" s="97"/>
      <c r="D239" s="97"/>
      <c r="E239" s="29"/>
      <c r="F239" s="29"/>
      <c r="G239" s="67"/>
      <c r="H239" s="29"/>
      <c r="I239" s="97"/>
      <c r="J239" s="97"/>
      <c r="K239" s="29"/>
      <c r="L239" s="29"/>
      <c r="M239" s="67"/>
      <c r="N239" s="29"/>
      <c r="O239" s="30"/>
      <c r="P239" s="30"/>
      <c r="Q239" s="30"/>
    </row>
    <row r="240" spans="2:17" x14ac:dyDescent="0.2">
      <c r="B240" s="29"/>
      <c r="C240" s="97"/>
      <c r="D240" s="97"/>
      <c r="E240" s="29"/>
      <c r="F240" s="29"/>
      <c r="G240" s="67"/>
      <c r="H240" s="29"/>
      <c r="I240" s="97"/>
      <c r="J240" s="97"/>
      <c r="K240" s="29"/>
      <c r="L240" s="29"/>
      <c r="M240" s="67"/>
      <c r="N240" s="29"/>
      <c r="O240" s="30"/>
      <c r="P240" s="30"/>
      <c r="Q240" s="30"/>
    </row>
    <row r="241" spans="2:17" x14ac:dyDescent="0.2">
      <c r="B241" s="29"/>
      <c r="C241" s="97"/>
      <c r="D241" s="97"/>
      <c r="E241" s="29"/>
      <c r="F241" s="29"/>
      <c r="G241" s="67"/>
      <c r="H241" s="29"/>
      <c r="I241" s="97"/>
      <c r="J241" s="97"/>
      <c r="K241" s="29"/>
      <c r="L241" s="29"/>
      <c r="M241" s="67"/>
      <c r="N241" s="29"/>
      <c r="O241" s="30"/>
      <c r="P241" s="30"/>
      <c r="Q241" s="30"/>
    </row>
    <row r="242" spans="2:17" x14ac:dyDescent="0.2">
      <c r="B242" s="29"/>
      <c r="C242" s="97"/>
      <c r="D242" s="97"/>
      <c r="E242" s="29"/>
      <c r="F242" s="29"/>
      <c r="G242" s="67"/>
      <c r="H242" s="29"/>
      <c r="I242" s="97"/>
      <c r="J242" s="97"/>
      <c r="K242" s="29"/>
      <c r="L242" s="29"/>
      <c r="M242" s="67"/>
      <c r="N242" s="29"/>
      <c r="O242" s="30"/>
      <c r="P242" s="30"/>
      <c r="Q242" s="30"/>
    </row>
    <row r="243" spans="2:17" x14ac:dyDescent="0.2">
      <c r="B243" s="29"/>
      <c r="C243" s="97"/>
      <c r="D243" s="97"/>
      <c r="E243" s="29"/>
      <c r="F243" s="29"/>
      <c r="G243" s="67"/>
      <c r="H243" s="29"/>
      <c r="I243" s="97"/>
      <c r="J243" s="97"/>
      <c r="K243" s="29"/>
      <c r="L243" s="29"/>
      <c r="M243" s="67"/>
      <c r="N243" s="29"/>
      <c r="O243" s="30"/>
      <c r="P243" s="30"/>
      <c r="Q243" s="30"/>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Лист31">
    <tabColor indexed="52"/>
    <outlinePr applyStyles="1" summaryBelow="0"/>
    <pageSetUpPr fitToPage="1"/>
  </sheetPr>
  <dimension ref="A2:S247"/>
  <sheetViews>
    <sheetView workbookViewId="0">
      <selection activeCell="B25" sqref="B25"/>
    </sheetView>
  </sheetViews>
  <sheetFormatPr defaultColWidth="9.140625" defaultRowHeight="12.75" outlineLevelRow="2" x14ac:dyDescent="0.2"/>
  <cols>
    <col min="1" max="1" width="63.28515625" style="26" bestFit="1" customWidth="1"/>
    <col min="2" max="2" width="12.7109375" style="27" bestFit="1" customWidth="1"/>
    <col min="3" max="3" width="18.28515625" style="96" bestFit="1" customWidth="1"/>
    <col min="4" max="4" width="18.42578125" style="96" bestFit="1" customWidth="1"/>
    <col min="5" max="5" width="13.42578125" style="27" bestFit="1" customWidth="1"/>
    <col min="6" max="6" width="14.42578125" style="27" bestFit="1" customWidth="1"/>
    <col min="7" max="7" width="10.7109375" style="76" bestFit="1" customWidth="1"/>
    <col min="8" max="8" width="12.7109375" style="27" bestFit="1" customWidth="1"/>
    <col min="9" max="9" width="18.28515625" style="96" bestFit="1" customWidth="1"/>
    <col min="10" max="10" width="18.42578125" style="96" bestFit="1" customWidth="1"/>
    <col min="11" max="12" width="14.42578125" style="27" bestFit="1" customWidth="1"/>
    <col min="13" max="13" width="10.7109375" style="76" bestFit="1" customWidth="1"/>
    <col min="14" max="14" width="16.140625" style="27" bestFit="1" customWidth="1"/>
    <col min="15" max="15" width="9.140625" style="26" customWidth="1"/>
    <col min="16" max="16384" width="9.140625" style="26"/>
  </cols>
  <sheetData>
    <row r="2" spans="1:19" ht="18.75" x14ac:dyDescent="0.3">
      <c r="A2" s="5" t="str">
        <f>DEBT_CURR_STRUCT&amp;" "&amp;EXTENDED</f>
        <v>Currency structure of debt at the end of the previous year and at the reporting date (extended)</v>
      </c>
      <c r="B2" s="3"/>
      <c r="C2" s="3"/>
      <c r="D2" s="3"/>
      <c r="E2" s="3"/>
      <c r="F2" s="3"/>
      <c r="G2" s="3"/>
      <c r="H2" s="3"/>
      <c r="I2" s="3"/>
      <c r="J2" s="3"/>
      <c r="K2" s="3"/>
      <c r="L2" s="3"/>
      <c r="M2" s="3"/>
      <c r="N2" s="3"/>
      <c r="O2" s="30"/>
      <c r="P2" s="30"/>
      <c r="Q2" s="30"/>
      <c r="R2" s="30"/>
      <c r="S2" s="30"/>
    </row>
    <row r="3" spans="1:19" x14ac:dyDescent="0.2">
      <c r="A3" s="28"/>
    </row>
    <row r="4" spans="1:19" s="31" customFormat="1" x14ac:dyDescent="0.2">
      <c r="B4" s="32"/>
      <c r="C4" s="98"/>
      <c r="D4" s="98"/>
      <c r="E4" s="32"/>
      <c r="F4" s="32"/>
      <c r="G4" s="71"/>
      <c r="H4" s="32"/>
      <c r="I4" s="98"/>
      <c r="J4" s="98"/>
      <c r="K4" s="32"/>
      <c r="L4" s="32"/>
      <c r="M4" s="71"/>
      <c r="N4" s="31" t="str">
        <f>VALVAL</f>
        <v>bn units</v>
      </c>
    </row>
    <row r="5" spans="1:19" s="57" customFormat="1" x14ac:dyDescent="0.2">
      <c r="A5" s="82"/>
      <c r="B5" s="274">
        <v>45657</v>
      </c>
      <c r="C5" s="275"/>
      <c r="D5" s="275"/>
      <c r="E5" s="275"/>
      <c r="F5" s="275"/>
      <c r="G5" s="276"/>
      <c r="H5" s="274">
        <v>45808</v>
      </c>
      <c r="I5" s="275"/>
      <c r="J5" s="275"/>
      <c r="K5" s="275"/>
      <c r="L5" s="275"/>
      <c r="M5" s="276"/>
      <c r="N5" s="83"/>
    </row>
    <row r="6" spans="1:19" s="84" customFormat="1" x14ac:dyDescent="0.2">
      <c r="A6" s="16"/>
      <c r="B6" s="72" t="str">
        <f>ORIGINAL</f>
        <v>original</v>
      </c>
      <c r="C6" s="99" t="str">
        <f>EXCH_RATE_TO_USD</f>
        <v>exchange rate to USD</v>
      </c>
      <c r="D6" s="99" t="str">
        <f>EXCH_RATE_TO_UAH</f>
        <v>exchange rate to UAH</v>
      </c>
      <c r="E6" s="72" t="str">
        <f>USD</f>
        <v>USD</v>
      </c>
      <c r="F6" s="72" t="str">
        <f>UAH</f>
        <v>UAH</v>
      </c>
      <c r="G6" s="73" t="s">
        <v>0</v>
      </c>
      <c r="H6" s="72" t="str">
        <f>ORIGINAL</f>
        <v>original</v>
      </c>
      <c r="I6" s="99" t="str">
        <f>EXCH_RATE_TO_USD</f>
        <v>exchange rate to USD</v>
      </c>
      <c r="J6" s="99" t="str">
        <f>EXCH_RATE_TO_UAH</f>
        <v>exchange rate to UAH</v>
      </c>
      <c r="K6" s="72" t="str">
        <f>USD</f>
        <v>USD</v>
      </c>
      <c r="L6" s="72" t="str">
        <f>UAH</f>
        <v>UAH</v>
      </c>
      <c r="M6" s="73" t="s">
        <v>0</v>
      </c>
      <c r="N6" s="72" t="str">
        <f>CHANGE_OF_STRUCTURE</f>
        <v>Change of structure</v>
      </c>
    </row>
    <row r="7" spans="1:19" s="19" customFormat="1" ht="15" x14ac:dyDescent="0.2">
      <c r="A7" s="156" t="str">
        <f>DEBT_TOTAL</f>
        <v>The total amount of state and state-guaranteed debt</v>
      </c>
      <c r="B7" s="47"/>
      <c r="C7" s="101"/>
      <c r="D7" s="101"/>
      <c r="E7" s="47">
        <f>SUM(E8:E24)</f>
        <v>166.05975130834</v>
      </c>
      <c r="F7" s="47">
        <f>SUM(F8:F24)</f>
        <v>6980.9858852455891</v>
      </c>
      <c r="G7" s="102">
        <f>SUM(G8:G24)</f>
        <v>1.0000000000000002</v>
      </c>
      <c r="H7" s="47"/>
      <c r="I7" s="101"/>
      <c r="J7" s="101"/>
      <c r="K7" s="47">
        <f>SUM(K8:K24)</f>
        <v>180.96504082337</v>
      </c>
      <c r="L7" s="47">
        <f>SUM(L8:L24)</f>
        <v>7515.2066978449202</v>
      </c>
      <c r="M7" s="102">
        <f>SUM(M8:M24)</f>
        <v>1</v>
      </c>
      <c r="N7" s="47">
        <f>SUM(N8:N24)</f>
        <v>0</v>
      </c>
    </row>
    <row r="8" spans="1:19" s="42" customFormat="1" outlineLevel="1" x14ac:dyDescent="0.2">
      <c r="A8" s="164" t="s">
        <v>198</v>
      </c>
      <c r="B8" s="170">
        <v>6.75</v>
      </c>
      <c r="C8" s="265">
        <v>0.69509500000000002</v>
      </c>
      <c r="D8" s="265">
        <v>29.2211</v>
      </c>
      <c r="E8" s="170">
        <v>4.6918914579299997</v>
      </c>
      <c r="F8" s="170">
        <v>197.242425</v>
      </c>
      <c r="G8" s="231">
        <v>2.8254000000000001E-2</v>
      </c>
      <c r="H8" s="170">
        <v>6.75</v>
      </c>
      <c r="I8" s="265">
        <v>0.72306499999999996</v>
      </c>
      <c r="J8" s="265">
        <v>30.027799999999999</v>
      </c>
      <c r="K8" s="170">
        <v>4.8806879612799996</v>
      </c>
      <c r="L8" s="170">
        <v>202.68764999999999</v>
      </c>
      <c r="M8" s="231">
        <v>2.6970000000000001E-2</v>
      </c>
      <c r="N8" s="170">
        <v>-1.284E-3</v>
      </c>
    </row>
    <row r="9" spans="1:19" outlineLevel="1" x14ac:dyDescent="0.2">
      <c r="A9" s="242" t="s">
        <v>199</v>
      </c>
      <c r="B9" s="180">
        <v>52.466612023949999</v>
      </c>
      <c r="C9" s="266">
        <v>1.0449010000000001</v>
      </c>
      <c r="D9" s="266">
        <v>43.926600000000001</v>
      </c>
      <c r="E9" s="180">
        <v>54.822423933229999</v>
      </c>
      <c r="F9" s="180">
        <v>2304.6798797312599</v>
      </c>
      <c r="G9" s="199">
        <v>0.33013700000000001</v>
      </c>
      <c r="H9" s="180">
        <v>61.221644870939997</v>
      </c>
      <c r="I9" s="266">
        <v>1.127</v>
      </c>
      <c r="J9" s="266">
        <v>46.802599999999998</v>
      </c>
      <c r="K9" s="180">
        <v>68.996765022420007</v>
      </c>
      <c r="L9" s="180">
        <v>2865.33215623665</v>
      </c>
      <c r="M9" s="199">
        <v>0.38127100000000003</v>
      </c>
      <c r="N9" s="180">
        <v>5.1135E-2</v>
      </c>
      <c r="O9" s="30"/>
      <c r="P9" s="30"/>
      <c r="Q9" s="30"/>
    </row>
    <row r="10" spans="1:19" outlineLevel="1" x14ac:dyDescent="0.2">
      <c r="A10" s="242" t="s">
        <v>200</v>
      </c>
      <c r="B10" s="180">
        <v>0.15155301451</v>
      </c>
      <c r="C10" s="266">
        <v>1.25945</v>
      </c>
      <c r="D10" s="266">
        <v>52.945999999999998</v>
      </c>
      <c r="E10" s="180">
        <v>0.19087337725</v>
      </c>
      <c r="F10" s="180">
        <v>8.0241259062499992</v>
      </c>
      <c r="G10" s="199">
        <v>1.1490000000000001E-3</v>
      </c>
      <c r="H10" s="180">
        <v>0.16022587151000001</v>
      </c>
      <c r="I10" s="266">
        <v>1.34595</v>
      </c>
      <c r="J10" s="266">
        <v>55.895299999999999</v>
      </c>
      <c r="K10" s="180">
        <v>0.21565607128</v>
      </c>
      <c r="L10" s="180">
        <v>8.9558731558200009</v>
      </c>
      <c r="M10" s="199">
        <v>1.1919999999999999E-3</v>
      </c>
      <c r="N10" s="180">
        <v>4.1999999999999998E-5</v>
      </c>
      <c r="O10" s="30"/>
      <c r="P10" s="30"/>
      <c r="Q10" s="30"/>
    </row>
    <row r="11" spans="1:19" outlineLevel="1" x14ac:dyDescent="0.2">
      <c r="A11" s="242" t="s">
        <v>201</v>
      </c>
      <c r="B11" s="180">
        <v>133.369163942</v>
      </c>
      <c r="C11" s="266">
        <v>6.3480000000000003E-3</v>
      </c>
      <c r="D11" s="266">
        <v>0.26684999999999998</v>
      </c>
      <c r="E11" s="180">
        <v>0.84658439538999997</v>
      </c>
      <c r="F11" s="180">
        <v>35.589561397920001</v>
      </c>
      <c r="G11" s="199">
        <v>5.0980000000000001E-3</v>
      </c>
      <c r="H11" s="180">
        <v>133.369163942</v>
      </c>
      <c r="I11" s="266">
        <v>6.8919999999999997E-3</v>
      </c>
      <c r="J11" s="266">
        <v>0.28622999999999998</v>
      </c>
      <c r="K11" s="180">
        <v>0.91923030677999995</v>
      </c>
      <c r="L11" s="180">
        <v>38.174255795119997</v>
      </c>
      <c r="M11" s="199">
        <v>5.0800000000000003E-3</v>
      </c>
      <c r="N11" s="180">
        <v>-1.8E-5</v>
      </c>
      <c r="O11" s="30"/>
      <c r="P11" s="30"/>
      <c r="Q11" s="30"/>
    </row>
    <row r="12" spans="1:19" outlineLevel="1" x14ac:dyDescent="0.2">
      <c r="A12" s="242" t="s">
        <v>188</v>
      </c>
      <c r="B12" s="180">
        <v>1768.4912718688199</v>
      </c>
      <c r="C12" s="266">
        <v>2.3786999999999999E-2</v>
      </c>
      <c r="D12" s="266">
        <v>1</v>
      </c>
      <c r="E12" s="180">
        <v>42.067872020700001</v>
      </c>
      <c r="F12" s="180">
        <v>1768.4912718688199</v>
      </c>
      <c r="G12" s="199">
        <v>0.25333</v>
      </c>
      <c r="H12" s="180">
        <v>1784.77124313078</v>
      </c>
      <c r="I12" s="266">
        <v>2.4080000000000001E-2</v>
      </c>
      <c r="J12" s="266">
        <v>1</v>
      </c>
      <c r="K12" s="180">
        <v>42.97702163868</v>
      </c>
      <c r="L12" s="180">
        <v>1784.77124313078</v>
      </c>
      <c r="M12" s="199">
        <v>0.237488</v>
      </c>
      <c r="N12" s="180">
        <v>-1.5841999999999998E-2</v>
      </c>
      <c r="O12" s="30"/>
      <c r="P12" s="30"/>
      <c r="Q12" s="30"/>
    </row>
    <row r="13" spans="1:19" outlineLevel="1" x14ac:dyDescent="0.2">
      <c r="A13" s="242" t="s">
        <v>187</v>
      </c>
      <c r="B13" s="180">
        <v>44.524093051119998</v>
      </c>
      <c r="C13" s="266">
        <v>1</v>
      </c>
      <c r="D13" s="266">
        <v>42.039000000000001</v>
      </c>
      <c r="E13" s="180">
        <v>44.524093051119998</v>
      </c>
      <c r="F13" s="180">
        <v>1871.74834777603</v>
      </c>
      <c r="G13" s="199">
        <v>0.268121</v>
      </c>
      <c r="H13" s="180">
        <v>44.011930403779999</v>
      </c>
      <c r="I13" s="266">
        <v>1</v>
      </c>
      <c r="J13" s="266">
        <v>41.528500000000001</v>
      </c>
      <c r="K13" s="180">
        <v>44.011930403779999</v>
      </c>
      <c r="L13" s="180">
        <v>1827.7494517733601</v>
      </c>
      <c r="M13" s="199">
        <v>0.24320700000000001</v>
      </c>
      <c r="N13" s="180">
        <v>-2.4913999999999999E-2</v>
      </c>
      <c r="O13" s="30"/>
      <c r="P13" s="30"/>
      <c r="Q13" s="30"/>
    </row>
    <row r="14" spans="1:19" outlineLevel="1" x14ac:dyDescent="0.2">
      <c r="A14" s="242" t="s">
        <v>202</v>
      </c>
      <c r="B14" s="180">
        <v>14.504647402</v>
      </c>
      <c r="C14" s="266">
        <v>1.304135</v>
      </c>
      <c r="D14" s="266">
        <v>54.824516000000003</v>
      </c>
      <c r="E14" s="180">
        <v>18.916013072719998</v>
      </c>
      <c r="F14" s="180">
        <v>795.21027356530999</v>
      </c>
      <c r="G14" s="199">
        <v>0.113911</v>
      </c>
      <c r="H14" s="180">
        <v>13.977762403</v>
      </c>
      <c r="I14" s="266">
        <v>1.3567089999999999</v>
      </c>
      <c r="J14" s="266">
        <v>56.34207</v>
      </c>
      <c r="K14" s="180">
        <v>18.963749419149998</v>
      </c>
      <c r="L14" s="180">
        <v>787.53606775318997</v>
      </c>
      <c r="M14" s="199">
        <v>0.104792</v>
      </c>
      <c r="N14" s="180">
        <v>-9.1190000000000004E-3</v>
      </c>
      <c r="O14" s="30"/>
      <c r="P14" s="30"/>
      <c r="Q14" s="30"/>
    </row>
    <row r="15" spans="1:19" x14ac:dyDescent="0.2">
      <c r="B15" s="29"/>
      <c r="C15" s="97"/>
      <c r="D15" s="97"/>
      <c r="E15" s="29"/>
      <c r="F15" s="29"/>
      <c r="G15" s="67"/>
      <c r="H15" s="29"/>
      <c r="I15" s="97"/>
      <c r="J15" s="97"/>
      <c r="K15" s="29"/>
      <c r="L15" s="29"/>
      <c r="M15" s="67"/>
      <c r="N15" s="29"/>
      <c r="O15" s="30"/>
      <c r="P15" s="30"/>
      <c r="Q15" s="30"/>
    </row>
    <row r="16" spans="1:19" x14ac:dyDescent="0.2">
      <c r="B16" s="29"/>
      <c r="C16" s="97"/>
      <c r="D16" s="97"/>
      <c r="E16" s="29"/>
      <c r="F16" s="29"/>
      <c r="G16" s="67"/>
      <c r="H16" s="29"/>
      <c r="I16" s="97"/>
      <c r="J16" s="97"/>
      <c r="K16" s="29"/>
      <c r="L16" s="29"/>
      <c r="M16" s="67"/>
      <c r="N16" s="29"/>
      <c r="O16" s="30"/>
      <c r="P16" s="30"/>
      <c r="Q16" s="30"/>
    </row>
    <row r="17" spans="1:19" x14ac:dyDescent="0.2">
      <c r="B17" s="29"/>
      <c r="C17" s="97"/>
      <c r="D17" s="97"/>
      <c r="E17" s="29"/>
      <c r="F17" s="29"/>
      <c r="G17" s="67"/>
      <c r="H17" s="29"/>
      <c r="I17" s="97"/>
      <c r="J17" s="97"/>
      <c r="K17" s="29"/>
      <c r="L17" s="29"/>
      <c r="M17" s="67"/>
      <c r="N17" s="29"/>
      <c r="O17" s="30"/>
      <c r="P17" s="30"/>
      <c r="Q17" s="30"/>
    </row>
    <row r="18" spans="1:19" x14ac:dyDescent="0.2">
      <c r="B18" s="29"/>
      <c r="C18" s="97"/>
      <c r="D18" s="97"/>
      <c r="E18" s="29"/>
      <c r="F18" s="29"/>
      <c r="G18" s="67"/>
      <c r="H18" s="29"/>
      <c r="I18" s="97"/>
      <c r="J18" s="97"/>
      <c r="K18" s="29"/>
      <c r="L18" s="29"/>
      <c r="M18" s="67"/>
      <c r="N18" s="29"/>
      <c r="O18" s="30"/>
      <c r="P18" s="30"/>
      <c r="Q18" s="30"/>
    </row>
    <row r="19" spans="1:19" x14ac:dyDescent="0.2">
      <c r="B19" s="29"/>
      <c r="C19" s="97"/>
      <c r="D19" s="97"/>
      <c r="E19" s="29"/>
      <c r="F19" s="29"/>
      <c r="G19" s="67"/>
      <c r="H19" s="29"/>
      <c r="I19" s="97"/>
      <c r="J19" s="97"/>
      <c r="K19" s="29"/>
      <c r="L19" s="29"/>
      <c r="M19" s="67"/>
      <c r="N19" s="29"/>
      <c r="O19" s="30"/>
      <c r="P19" s="30"/>
      <c r="Q19" s="30"/>
    </row>
    <row r="20" spans="1:19" x14ac:dyDescent="0.2">
      <c r="B20" s="29"/>
      <c r="C20" s="97"/>
      <c r="D20" s="97"/>
      <c r="E20" s="29"/>
      <c r="F20" s="29"/>
      <c r="G20" s="67"/>
      <c r="H20" s="29"/>
      <c r="I20" s="97"/>
      <c r="J20" s="97"/>
      <c r="K20" s="29"/>
      <c r="L20" s="29"/>
      <c r="M20" s="67"/>
      <c r="N20" s="29"/>
      <c r="O20" s="30"/>
      <c r="P20" s="30"/>
      <c r="Q20" s="30"/>
    </row>
    <row r="21" spans="1:19" x14ac:dyDescent="0.2">
      <c r="B21" s="29"/>
      <c r="C21" s="97"/>
      <c r="D21" s="97"/>
      <c r="E21" s="29"/>
      <c r="F21" s="29"/>
      <c r="G21" s="67"/>
      <c r="H21" s="29"/>
      <c r="I21" s="97"/>
      <c r="J21" s="97"/>
      <c r="K21" s="29"/>
      <c r="L21" s="29"/>
      <c r="M21" s="67"/>
      <c r="N21" s="29"/>
      <c r="O21" s="30"/>
      <c r="P21" s="30"/>
      <c r="Q21" s="30"/>
    </row>
    <row r="22" spans="1:19" x14ac:dyDescent="0.2">
      <c r="B22" s="29"/>
      <c r="C22" s="97"/>
      <c r="D22" s="97"/>
      <c r="E22" s="29"/>
      <c r="F22" s="29"/>
      <c r="G22" s="67"/>
      <c r="H22" s="29"/>
      <c r="I22" s="97"/>
      <c r="J22" s="97"/>
      <c r="K22" s="29"/>
      <c r="L22" s="29"/>
      <c r="M22" s="67"/>
      <c r="N22" s="29"/>
      <c r="O22" s="30"/>
      <c r="P22" s="30"/>
      <c r="Q22" s="30"/>
    </row>
    <row r="23" spans="1:19" x14ac:dyDescent="0.2">
      <c r="B23" s="29"/>
      <c r="C23" s="97"/>
      <c r="D23" s="97"/>
      <c r="E23" s="29"/>
      <c r="F23" s="29"/>
      <c r="G23" s="67"/>
      <c r="H23" s="29"/>
      <c r="I23" s="97"/>
      <c r="J23" s="97"/>
      <c r="K23" s="29"/>
      <c r="L23" s="29"/>
      <c r="M23" s="67"/>
      <c r="N23" s="31" t="str">
        <f>VALVAL</f>
        <v>bn units</v>
      </c>
      <c r="O23" s="30"/>
      <c r="P23" s="30"/>
      <c r="Q23" s="30"/>
    </row>
    <row r="24" spans="1:19" x14ac:dyDescent="0.2">
      <c r="A24" s="82"/>
      <c r="B24" s="271">
        <v>45657</v>
      </c>
      <c r="C24" s="272"/>
      <c r="D24" s="272"/>
      <c r="E24" s="272"/>
      <c r="F24" s="272"/>
      <c r="G24" s="273"/>
      <c r="H24" s="271">
        <v>45808</v>
      </c>
      <c r="I24" s="272"/>
      <c r="J24" s="272"/>
      <c r="K24" s="272"/>
      <c r="L24" s="272"/>
      <c r="M24" s="273"/>
      <c r="N24" s="83"/>
      <c r="O24" s="57"/>
      <c r="P24" s="57"/>
      <c r="Q24" s="57"/>
      <c r="R24" s="57"/>
      <c r="S24" s="57"/>
    </row>
    <row r="25" spans="1:19" s="87" customFormat="1" x14ac:dyDescent="0.2">
      <c r="A25" s="85"/>
      <c r="B25" s="72" t="str">
        <f>ORIGINAL</f>
        <v>original</v>
      </c>
      <c r="C25" s="99" t="str">
        <f>EXCH_RATE_TO_USD</f>
        <v>exchange rate to USD</v>
      </c>
      <c r="D25" s="99" t="str">
        <f>EXCH_RATE_TO_UAH</f>
        <v>exchange rate to UAH</v>
      </c>
      <c r="E25" s="72" t="str">
        <f>USD</f>
        <v>USD</v>
      </c>
      <c r="F25" s="72" t="str">
        <f>UAH</f>
        <v>UAH</v>
      </c>
      <c r="G25" s="73" t="s">
        <v>0</v>
      </c>
      <c r="H25" s="72" t="str">
        <f>ORIGINAL</f>
        <v>original</v>
      </c>
      <c r="I25" s="99" t="str">
        <f>EXCH_RATE_TO_USD</f>
        <v>exchange rate to USD</v>
      </c>
      <c r="J25" s="99" t="str">
        <f>EXCH_RATE_TO_UAH</f>
        <v>exchange rate to UAH</v>
      </c>
      <c r="K25" s="72" t="str">
        <f>USD</f>
        <v>USD</v>
      </c>
      <c r="L25" s="72" t="str">
        <f>UAH</f>
        <v>UAH</v>
      </c>
      <c r="M25" s="73" t="s">
        <v>0</v>
      </c>
      <c r="N25" s="72" t="str">
        <f>CHANGE_OF_STRUCTURE</f>
        <v>Change of structure</v>
      </c>
      <c r="O25" s="86"/>
      <c r="P25" s="86"/>
      <c r="Q25" s="86"/>
    </row>
    <row r="26" spans="1:19" s="40" customFormat="1" ht="15" x14ac:dyDescent="0.25">
      <c r="A26" s="158" t="str">
        <f>DEBT_TOTAL</f>
        <v>The total amount of state and state-guaranteed debt</v>
      </c>
      <c r="B26" s="95">
        <f t="shared" ref="B26:N26" si="0">B$27+B$35</f>
        <v>2020.2573413023999</v>
      </c>
      <c r="C26" s="103">
        <f t="shared" si="0"/>
        <v>8.7065390000000011</v>
      </c>
      <c r="D26" s="103">
        <f t="shared" si="0"/>
        <v>366.01418200000001</v>
      </c>
      <c r="E26" s="95">
        <f t="shared" si="0"/>
        <v>166.05975130834</v>
      </c>
      <c r="F26" s="95">
        <f t="shared" si="0"/>
        <v>6980.98588524559</v>
      </c>
      <c r="G26" s="104">
        <f t="shared" si="0"/>
        <v>1</v>
      </c>
      <c r="H26" s="95">
        <f t="shared" si="0"/>
        <v>2044.26197062201</v>
      </c>
      <c r="I26" s="103">
        <f t="shared" si="0"/>
        <v>9.0914850000000005</v>
      </c>
      <c r="J26" s="103">
        <f t="shared" si="0"/>
        <v>377.55566999999996</v>
      </c>
      <c r="K26" s="95">
        <f t="shared" si="0"/>
        <v>180.96504082336997</v>
      </c>
      <c r="L26" s="95">
        <f t="shared" si="0"/>
        <v>7515.2066978449202</v>
      </c>
      <c r="M26" s="104">
        <f t="shared" si="0"/>
        <v>1.0000009999999999</v>
      </c>
      <c r="N26" s="95">
        <f t="shared" si="0"/>
        <v>0</v>
      </c>
      <c r="O26" s="39"/>
      <c r="P26" s="39"/>
      <c r="Q26" s="39"/>
    </row>
    <row r="27" spans="1:19" s="66" customFormat="1" ht="15" outlineLevel="1" x14ac:dyDescent="0.25">
      <c r="A27" s="256" t="s">
        <v>1</v>
      </c>
      <c r="B27" s="262">
        <f t="shared" ref="B27:N27" si="1">SUM(B$28:B$34)</f>
        <v>1955.55899440347</v>
      </c>
      <c r="C27" s="267">
        <f t="shared" si="1"/>
        <v>5.3337160000000008</v>
      </c>
      <c r="D27" s="267">
        <f t="shared" si="1"/>
        <v>224.22406599999999</v>
      </c>
      <c r="E27" s="262">
        <f t="shared" si="1"/>
        <v>159.19681191121001</v>
      </c>
      <c r="F27" s="262">
        <f t="shared" si="1"/>
        <v>6692.4747759279799</v>
      </c>
      <c r="G27" s="268">
        <f t="shared" si="1"/>
        <v>0.95867100000000005</v>
      </c>
      <c r="H27" s="262">
        <f t="shared" si="1"/>
        <v>1968.3073929254601</v>
      </c>
      <c r="I27" s="267">
        <f t="shared" si="1"/>
        <v>5.5836959999999998</v>
      </c>
      <c r="J27" s="267">
        <f t="shared" si="1"/>
        <v>231.88249999999999</v>
      </c>
      <c r="K27" s="262">
        <f t="shared" si="1"/>
        <v>174.31801932957998</v>
      </c>
      <c r="L27" s="262">
        <f t="shared" si="1"/>
        <v>7239.1658657411099</v>
      </c>
      <c r="M27" s="268">
        <f t="shared" si="1"/>
        <v>0.96326999999999996</v>
      </c>
      <c r="N27" s="262">
        <f t="shared" si="1"/>
        <v>4.5980000000000014E-3</v>
      </c>
      <c r="O27" s="65"/>
      <c r="P27" s="65"/>
      <c r="Q27" s="65"/>
    </row>
    <row r="28" spans="1:19" s="44" customFormat="1" outlineLevel="2" x14ac:dyDescent="0.2">
      <c r="A28" s="246" t="s">
        <v>198</v>
      </c>
      <c r="B28" s="165">
        <v>6.75</v>
      </c>
      <c r="C28" s="269">
        <v>0.69509500000000002</v>
      </c>
      <c r="D28" s="269">
        <v>29.2211</v>
      </c>
      <c r="E28" s="165">
        <v>4.6918914579299997</v>
      </c>
      <c r="F28" s="165">
        <v>197.242425</v>
      </c>
      <c r="G28" s="168">
        <v>2.8254000000000001E-2</v>
      </c>
      <c r="H28" s="165">
        <v>6.75</v>
      </c>
      <c r="I28" s="269">
        <v>0.72306499999999996</v>
      </c>
      <c r="J28" s="269">
        <v>30.027799999999999</v>
      </c>
      <c r="K28" s="165">
        <v>4.8806879612799996</v>
      </c>
      <c r="L28" s="165">
        <v>202.68764999999999</v>
      </c>
      <c r="M28" s="168">
        <v>2.6970000000000001E-2</v>
      </c>
      <c r="N28" s="165">
        <v>-1.284E-3</v>
      </c>
      <c r="O28" s="43"/>
      <c r="P28" s="43"/>
      <c r="Q28" s="43"/>
    </row>
    <row r="29" spans="1:19" outlineLevel="2" x14ac:dyDescent="0.2">
      <c r="A29" s="255" t="s">
        <v>199</v>
      </c>
      <c r="B29" s="180">
        <v>50.919345482040001</v>
      </c>
      <c r="C29" s="266">
        <v>1.0449010000000001</v>
      </c>
      <c r="D29" s="266">
        <v>43.926600000000001</v>
      </c>
      <c r="E29" s="180">
        <v>53.205683323819997</v>
      </c>
      <c r="F29" s="180">
        <v>2236.7137212514099</v>
      </c>
      <c r="G29" s="199">
        <v>0.32040099999999999</v>
      </c>
      <c r="H29" s="180">
        <v>59.795540958949999</v>
      </c>
      <c r="I29" s="266">
        <v>1.127</v>
      </c>
      <c r="J29" s="266">
        <v>46.802599999999998</v>
      </c>
      <c r="K29" s="180">
        <v>67.389546583249995</v>
      </c>
      <c r="L29" s="180">
        <v>2798.5867852853398</v>
      </c>
      <c r="M29" s="199">
        <v>0.37239</v>
      </c>
      <c r="N29" s="180">
        <v>5.1989E-2</v>
      </c>
      <c r="O29" s="30"/>
      <c r="P29" s="30"/>
      <c r="Q29" s="30"/>
    </row>
    <row r="30" spans="1:19" outlineLevel="2" x14ac:dyDescent="0.2">
      <c r="A30" s="255" t="s">
        <v>200</v>
      </c>
      <c r="B30" s="180">
        <v>0.15155301451</v>
      </c>
      <c r="C30" s="266">
        <v>1.25945</v>
      </c>
      <c r="D30" s="266">
        <v>52.945999999999998</v>
      </c>
      <c r="E30" s="180">
        <v>0.19087337725</v>
      </c>
      <c r="F30" s="180">
        <v>8.0241259062499992</v>
      </c>
      <c r="G30" s="199">
        <v>1.1490000000000001E-3</v>
      </c>
      <c r="H30" s="180">
        <v>0.16022587151000001</v>
      </c>
      <c r="I30" s="266">
        <v>1.34595</v>
      </c>
      <c r="J30" s="266">
        <v>55.895299999999999</v>
      </c>
      <c r="K30" s="180">
        <v>0.21565607128</v>
      </c>
      <c r="L30" s="180">
        <v>8.9558731558200009</v>
      </c>
      <c r="M30" s="199">
        <v>1.1919999999999999E-3</v>
      </c>
      <c r="N30" s="180">
        <v>4.1999999999999998E-5</v>
      </c>
      <c r="O30" s="30"/>
      <c r="P30" s="30"/>
      <c r="Q30" s="30"/>
    </row>
    <row r="31" spans="1:19" outlineLevel="2" x14ac:dyDescent="0.2">
      <c r="A31" s="255" t="s">
        <v>201</v>
      </c>
      <c r="B31" s="180">
        <v>133.369163942</v>
      </c>
      <c r="C31" s="266">
        <v>6.3480000000000003E-3</v>
      </c>
      <c r="D31" s="266">
        <v>0.26684999999999998</v>
      </c>
      <c r="E31" s="180">
        <v>0.84658439538999997</v>
      </c>
      <c r="F31" s="180">
        <v>35.589561397920001</v>
      </c>
      <c r="G31" s="199">
        <v>5.0980000000000001E-3</v>
      </c>
      <c r="H31" s="180">
        <v>133.369163942</v>
      </c>
      <c r="I31" s="266">
        <v>6.8919999999999997E-3</v>
      </c>
      <c r="J31" s="266">
        <v>0.28622999999999998</v>
      </c>
      <c r="K31" s="180">
        <v>0.91923030677999995</v>
      </c>
      <c r="L31" s="180">
        <v>38.174255795119997</v>
      </c>
      <c r="M31" s="199">
        <v>5.0800000000000003E-3</v>
      </c>
      <c r="N31" s="180">
        <v>-1.8E-5</v>
      </c>
      <c r="O31" s="30"/>
      <c r="P31" s="30"/>
      <c r="Q31" s="30"/>
    </row>
    <row r="32" spans="1:19" outlineLevel="2" x14ac:dyDescent="0.2">
      <c r="A32" s="255" t="s">
        <v>188</v>
      </c>
      <c r="B32" s="180">
        <v>1708.87666374778</v>
      </c>
      <c r="C32" s="266">
        <v>2.3786999999999999E-2</v>
      </c>
      <c r="D32" s="266">
        <v>1</v>
      </c>
      <c r="E32" s="180">
        <v>40.649793376570003</v>
      </c>
      <c r="F32" s="180">
        <v>1708.87666374778</v>
      </c>
      <c r="G32" s="199">
        <v>0.24479000000000001</v>
      </c>
      <c r="H32" s="180">
        <v>1713.3473646171601</v>
      </c>
      <c r="I32" s="266">
        <v>2.4080000000000001E-2</v>
      </c>
      <c r="J32" s="266">
        <v>1</v>
      </c>
      <c r="K32" s="180">
        <v>41.257145444860001</v>
      </c>
      <c r="L32" s="180">
        <v>1713.3473646171601</v>
      </c>
      <c r="M32" s="199">
        <v>0.22798399999999999</v>
      </c>
      <c r="N32" s="180">
        <v>-1.6806000000000001E-2</v>
      </c>
      <c r="O32" s="30"/>
      <c r="P32" s="30"/>
      <c r="Q32" s="30"/>
    </row>
    <row r="33" spans="1:17" outlineLevel="2" x14ac:dyDescent="0.2">
      <c r="A33" s="255" t="s">
        <v>187</v>
      </c>
      <c r="B33" s="180">
        <v>41.946564231140002</v>
      </c>
      <c r="C33" s="266">
        <v>1</v>
      </c>
      <c r="D33" s="266">
        <v>42.039000000000001</v>
      </c>
      <c r="E33" s="180">
        <v>41.946564231140002</v>
      </c>
      <c r="F33" s="180">
        <v>1763.3916137128999</v>
      </c>
      <c r="G33" s="199">
        <v>0.25259900000000002</v>
      </c>
      <c r="H33" s="180">
        <v>41.510997715839999</v>
      </c>
      <c r="I33" s="266">
        <v>1</v>
      </c>
      <c r="J33" s="266">
        <v>41.528500000000001</v>
      </c>
      <c r="K33" s="180">
        <v>41.510997715839999</v>
      </c>
      <c r="L33" s="180">
        <v>1723.88946864224</v>
      </c>
      <c r="M33" s="199">
        <v>0.22938700000000001</v>
      </c>
      <c r="N33" s="180">
        <v>-2.3212E-2</v>
      </c>
      <c r="O33" s="30"/>
      <c r="P33" s="30"/>
      <c r="Q33" s="30"/>
    </row>
    <row r="34" spans="1:17" outlineLevel="2" x14ac:dyDescent="0.2">
      <c r="A34" s="255" t="s">
        <v>202</v>
      </c>
      <c r="B34" s="180">
        <v>13.545703985999999</v>
      </c>
      <c r="C34" s="266">
        <v>1.304135</v>
      </c>
      <c r="D34" s="266">
        <v>54.824516000000003</v>
      </c>
      <c r="E34" s="180">
        <v>17.665421749109999</v>
      </c>
      <c r="F34" s="180">
        <v>742.63666491172</v>
      </c>
      <c r="G34" s="199">
        <v>0.10638</v>
      </c>
      <c r="H34" s="180">
        <v>13.37409982</v>
      </c>
      <c r="I34" s="266">
        <v>1.3567089999999999</v>
      </c>
      <c r="J34" s="266">
        <v>56.34207</v>
      </c>
      <c r="K34" s="180">
        <v>18.14475524629</v>
      </c>
      <c r="L34" s="180">
        <v>753.52446824542994</v>
      </c>
      <c r="M34" s="199">
        <v>0.100267</v>
      </c>
      <c r="N34" s="180">
        <v>-6.1130000000000004E-3</v>
      </c>
      <c r="O34" s="30"/>
      <c r="P34" s="30"/>
      <c r="Q34" s="30"/>
    </row>
    <row r="35" spans="1:17" ht="15" outlineLevel="1" x14ac:dyDescent="0.25">
      <c r="A35" s="259" t="s">
        <v>2</v>
      </c>
      <c r="B35" s="260">
        <f t="shared" ref="B35:N35" si="2">SUM(B$36:B$39)</f>
        <v>64.698346898929998</v>
      </c>
      <c r="C35" s="270">
        <f t="shared" si="2"/>
        <v>3.3728229999999999</v>
      </c>
      <c r="D35" s="270">
        <f t="shared" si="2"/>
        <v>141.79011600000001</v>
      </c>
      <c r="E35" s="260">
        <f t="shared" si="2"/>
        <v>6.8629393971299999</v>
      </c>
      <c r="F35" s="260">
        <f t="shared" si="2"/>
        <v>288.51110931761002</v>
      </c>
      <c r="G35" s="261">
        <f t="shared" si="2"/>
        <v>4.1329000000000005E-2</v>
      </c>
      <c r="H35" s="260">
        <f t="shared" si="2"/>
        <v>75.95457769654999</v>
      </c>
      <c r="I35" s="270">
        <f t="shared" si="2"/>
        <v>3.5077890000000003</v>
      </c>
      <c r="J35" s="270">
        <f t="shared" si="2"/>
        <v>145.67317</v>
      </c>
      <c r="K35" s="260">
        <f t="shared" si="2"/>
        <v>6.6470214937899996</v>
      </c>
      <c r="L35" s="260">
        <f t="shared" si="2"/>
        <v>276.04083210380998</v>
      </c>
      <c r="M35" s="261">
        <f t="shared" si="2"/>
        <v>3.6731E-2</v>
      </c>
      <c r="N35" s="260">
        <f t="shared" si="2"/>
        <v>-4.5979999999999997E-3</v>
      </c>
      <c r="O35" s="30"/>
      <c r="P35" s="30"/>
      <c r="Q35" s="30"/>
    </row>
    <row r="36" spans="1:17" outlineLevel="2" x14ac:dyDescent="0.2">
      <c r="A36" s="255" t="s">
        <v>199</v>
      </c>
      <c r="B36" s="180">
        <v>1.54726654191</v>
      </c>
      <c r="C36" s="266">
        <v>1.0449010000000001</v>
      </c>
      <c r="D36" s="266">
        <v>43.926600000000001</v>
      </c>
      <c r="E36" s="180">
        <v>1.6167406094100001</v>
      </c>
      <c r="F36" s="180">
        <v>67.966158479849994</v>
      </c>
      <c r="G36" s="199">
        <v>9.7359999999999999E-3</v>
      </c>
      <c r="H36" s="180">
        <v>1.4261039119900001</v>
      </c>
      <c r="I36" s="266">
        <v>1.127</v>
      </c>
      <c r="J36" s="266">
        <v>46.802599999999998</v>
      </c>
      <c r="K36" s="180">
        <v>1.60721843917</v>
      </c>
      <c r="L36" s="180">
        <v>66.745370951309994</v>
      </c>
      <c r="M36" s="199">
        <v>8.881E-3</v>
      </c>
      <c r="N36" s="180">
        <v>-8.5499999999999997E-4</v>
      </c>
      <c r="O36" s="30"/>
      <c r="P36" s="30"/>
      <c r="Q36" s="30"/>
    </row>
    <row r="37" spans="1:17" outlineLevel="2" x14ac:dyDescent="0.2">
      <c r="A37" s="255" t="s">
        <v>188</v>
      </c>
      <c r="B37" s="180">
        <v>59.61460812104</v>
      </c>
      <c r="C37" s="266">
        <v>2.3786999999999999E-2</v>
      </c>
      <c r="D37" s="266">
        <v>1</v>
      </c>
      <c r="E37" s="180">
        <v>1.41807864413</v>
      </c>
      <c r="F37" s="180">
        <v>59.61460812104</v>
      </c>
      <c r="G37" s="199">
        <v>8.5400000000000007E-3</v>
      </c>
      <c r="H37" s="180">
        <v>71.423878513619997</v>
      </c>
      <c r="I37" s="266">
        <v>2.4080000000000001E-2</v>
      </c>
      <c r="J37" s="266">
        <v>1</v>
      </c>
      <c r="K37" s="180">
        <v>1.71987619382</v>
      </c>
      <c r="L37" s="180">
        <v>71.423878513619997</v>
      </c>
      <c r="M37" s="199">
        <v>9.5040000000000003E-3</v>
      </c>
      <c r="N37" s="180">
        <v>9.6400000000000001E-4</v>
      </c>
      <c r="O37" s="30"/>
      <c r="P37" s="30"/>
      <c r="Q37" s="30"/>
    </row>
    <row r="38" spans="1:17" outlineLevel="2" x14ac:dyDescent="0.2">
      <c r="A38" s="255" t="s">
        <v>187</v>
      </c>
      <c r="B38" s="180">
        <v>2.5775288199799999</v>
      </c>
      <c r="C38" s="266">
        <v>1</v>
      </c>
      <c r="D38" s="266">
        <v>42.039000000000001</v>
      </c>
      <c r="E38" s="180">
        <v>2.5775288199799999</v>
      </c>
      <c r="F38" s="180">
        <v>108.35673406313001</v>
      </c>
      <c r="G38" s="199">
        <v>1.5521999999999999E-2</v>
      </c>
      <c r="H38" s="180">
        <v>2.5009326879399998</v>
      </c>
      <c r="I38" s="266">
        <v>1</v>
      </c>
      <c r="J38" s="266">
        <v>41.528500000000001</v>
      </c>
      <c r="K38" s="180">
        <v>2.5009326879399998</v>
      </c>
      <c r="L38" s="180">
        <v>103.85998313112</v>
      </c>
      <c r="M38" s="199">
        <v>1.3820000000000001E-2</v>
      </c>
      <c r="N38" s="180">
        <v>-1.702E-3</v>
      </c>
      <c r="O38" s="30"/>
      <c r="P38" s="30"/>
      <c r="Q38" s="30"/>
    </row>
    <row r="39" spans="1:17" outlineLevel="2" x14ac:dyDescent="0.2">
      <c r="A39" s="255" t="s">
        <v>202</v>
      </c>
      <c r="B39" s="180">
        <v>0.95894341599999999</v>
      </c>
      <c r="C39" s="266">
        <v>1.304135</v>
      </c>
      <c r="D39" s="266">
        <v>54.824516000000003</v>
      </c>
      <c r="E39" s="180">
        <v>1.2505913236099999</v>
      </c>
      <c r="F39" s="180">
        <v>52.57360865359</v>
      </c>
      <c r="G39" s="199">
        <v>7.5310000000000004E-3</v>
      </c>
      <c r="H39" s="180">
        <v>0.60366258299999997</v>
      </c>
      <c r="I39" s="266">
        <v>1.3567089999999999</v>
      </c>
      <c r="J39" s="266">
        <v>56.34207</v>
      </c>
      <c r="K39" s="180">
        <v>0.81899417285999998</v>
      </c>
      <c r="L39" s="180">
        <v>34.011599507760003</v>
      </c>
      <c r="M39" s="199">
        <v>4.5259999999999996E-3</v>
      </c>
      <c r="N39" s="180">
        <v>-3.0049999999999999E-3</v>
      </c>
      <c r="O39" s="30"/>
      <c r="P39" s="30"/>
      <c r="Q39" s="30"/>
    </row>
    <row r="40" spans="1:17" x14ac:dyDescent="0.2">
      <c r="B40" s="29"/>
      <c r="C40" s="97"/>
      <c r="D40" s="97"/>
      <c r="E40" s="29"/>
      <c r="F40" s="29"/>
      <c r="G40" s="67"/>
      <c r="H40" s="29"/>
      <c r="I40" s="97"/>
      <c r="J40" s="97"/>
      <c r="K40" s="29"/>
      <c r="L40" s="29"/>
      <c r="M40" s="67"/>
      <c r="N40" s="29"/>
      <c r="O40" s="30"/>
      <c r="P40" s="30"/>
      <c r="Q40" s="30"/>
    </row>
    <row r="41" spans="1:17" x14ac:dyDescent="0.2">
      <c r="B41" s="29"/>
      <c r="C41" s="97"/>
      <c r="D41" s="97"/>
      <c r="E41" s="29"/>
      <c r="F41" s="29"/>
      <c r="G41" s="67"/>
      <c r="H41" s="29"/>
      <c r="I41" s="97"/>
      <c r="J41" s="97"/>
      <c r="K41" s="29"/>
      <c r="L41" s="29"/>
      <c r="M41" s="67"/>
      <c r="N41" s="29"/>
      <c r="O41" s="30"/>
      <c r="P41" s="30"/>
      <c r="Q41" s="30"/>
    </row>
    <row r="42" spans="1:17" x14ac:dyDescent="0.2">
      <c r="B42" s="29"/>
      <c r="C42" s="97"/>
      <c r="D42" s="97"/>
      <c r="E42" s="29"/>
      <c r="F42" s="29"/>
      <c r="G42" s="67"/>
      <c r="H42" s="29"/>
      <c r="I42" s="97"/>
      <c r="J42" s="97"/>
      <c r="K42" s="29"/>
      <c r="L42" s="29"/>
      <c r="M42" s="67"/>
      <c r="N42" s="29"/>
      <c r="O42" s="30"/>
      <c r="P42" s="30"/>
      <c r="Q42" s="30"/>
    </row>
    <row r="43" spans="1:17" x14ac:dyDescent="0.2">
      <c r="B43" s="29"/>
      <c r="C43" s="97"/>
      <c r="D43" s="97"/>
      <c r="E43" s="29"/>
      <c r="F43" s="29"/>
      <c r="G43" s="67"/>
      <c r="H43" s="29"/>
      <c r="I43" s="97"/>
      <c r="J43" s="97"/>
      <c r="K43" s="29"/>
      <c r="L43" s="29"/>
      <c r="M43" s="67"/>
      <c r="N43" s="29"/>
      <c r="O43" s="30"/>
      <c r="P43" s="30"/>
      <c r="Q43" s="30"/>
    </row>
    <row r="44" spans="1:17" x14ac:dyDescent="0.2">
      <c r="B44" s="29"/>
      <c r="C44" s="97"/>
      <c r="D44" s="97"/>
      <c r="E44" s="29"/>
      <c r="F44" s="29"/>
      <c r="G44" s="67"/>
      <c r="H44" s="29"/>
      <c r="I44" s="97"/>
      <c r="J44" s="97"/>
      <c r="K44" s="29"/>
      <c r="L44" s="29"/>
      <c r="M44" s="67"/>
      <c r="N44" s="29"/>
      <c r="O44" s="30"/>
      <c r="P44" s="30"/>
      <c r="Q44" s="30"/>
    </row>
    <row r="45" spans="1:17" x14ac:dyDescent="0.2">
      <c r="B45" s="29"/>
      <c r="C45" s="97"/>
      <c r="D45" s="97"/>
      <c r="E45" s="29"/>
      <c r="F45" s="29"/>
      <c r="G45" s="67"/>
      <c r="H45" s="29"/>
      <c r="I45" s="97"/>
      <c r="J45" s="97"/>
      <c r="K45" s="29"/>
      <c r="L45" s="29"/>
      <c r="M45" s="67"/>
      <c r="N45" s="29"/>
      <c r="O45" s="30"/>
      <c r="P45" s="30"/>
      <c r="Q45" s="30"/>
    </row>
    <row r="46" spans="1:17" x14ac:dyDescent="0.2">
      <c r="B46" s="29"/>
      <c r="C46" s="97"/>
      <c r="D46" s="97"/>
      <c r="E46" s="29"/>
      <c r="F46" s="29"/>
      <c r="G46" s="67"/>
      <c r="H46" s="29"/>
      <c r="I46" s="97"/>
      <c r="J46" s="97"/>
      <c r="K46" s="29"/>
      <c r="L46" s="29"/>
      <c r="M46" s="67"/>
      <c r="N46" s="29"/>
      <c r="O46" s="30"/>
      <c r="P46" s="30"/>
      <c r="Q46" s="30"/>
    </row>
    <row r="47" spans="1:17" x14ac:dyDescent="0.2">
      <c r="B47" s="29"/>
      <c r="C47" s="97"/>
      <c r="D47" s="97"/>
      <c r="E47" s="29"/>
      <c r="F47" s="29"/>
      <c r="G47" s="67"/>
      <c r="H47" s="29"/>
      <c r="I47" s="97"/>
      <c r="J47" s="97"/>
      <c r="K47" s="29"/>
      <c r="L47" s="29"/>
      <c r="M47" s="67"/>
      <c r="N47" s="29"/>
      <c r="O47" s="30"/>
      <c r="P47" s="30"/>
      <c r="Q47" s="30"/>
    </row>
    <row r="48" spans="1:17" x14ac:dyDescent="0.2">
      <c r="B48" s="29"/>
      <c r="C48" s="97"/>
      <c r="D48" s="97"/>
      <c r="E48" s="29"/>
      <c r="F48" s="29"/>
      <c r="G48" s="67"/>
      <c r="H48" s="29"/>
      <c r="I48" s="97"/>
      <c r="J48" s="97"/>
      <c r="K48" s="29"/>
      <c r="L48" s="29"/>
      <c r="M48" s="67"/>
      <c r="N48" s="29"/>
      <c r="O48" s="30"/>
      <c r="P48" s="30"/>
      <c r="Q48" s="30"/>
    </row>
    <row r="49" spans="2:17" x14ac:dyDescent="0.2">
      <c r="B49" s="29"/>
      <c r="C49" s="97"/>
      <c r="D49" s="97"/>
      <c r="E49" s="29"/>
      <c r="F49" s="29"/>
      <c r="G49" s="67"/>
      <c r="H49" s="29"/>
      <c r="I49" s="97"/>
      <c r="J49" s="97"/>
      <c r="K49" s="29"/>
      <c r="L49" s="29"/>
      <c r="M49" s="67"/>
      <c r="N49" s="29"/>
      <c r="O49" s="30"/>
      <c r="P49" s="30"/>
      <c r="Q49" s="30"/>
    </row>
    <row r="50" spans="2:17" x14ac:dyDescent="0.2">
      <c r="B50" s="29"/>
      <c r="C50" s="97"/>
      <c r="D50" s="97"/>
      <c r="E50" s="29"/>
      <c r="F50" s="29"/>
      <c r="G50" s="67"/>
      <c r="H50" s="29"/>
      <c r="I50" s="97"/>
      <c r="J50" s="97"/>
      <c r="K50" s="29"/>
      <c r="L50" s="29"/>
      <c r="M50" s="67"/>
      <c r="N50" s="29"/>
      <c r="O50" s="30"/>
      <c r="P50" s="30"/>
      <c r="Q50" s="30"/>
    </row>
    <row r="51" spans="2:17" x14ac:dyDescent="0.2">
      <c r="B51" s="29"/>
      <c r="C51" s="97"/>
      <c r="D51" s="97"/>
      <c r="E51" s="29"/>
      <c r="F51" s="29"/>
      <c r="G51" s="67"/>
      <c r="H51" s="29"/>
      <c r="I51" s="97"/>
      <c r="J51" s="97"/>
      <c r="K51" s="29"/>
      <c r="L51" s="29"/>
      <c r="M51" s="67"/>
      <c r="N51" s="29"/>
      <c r="O51" s="30"/>
      <c r="P51" s="30"/>
      <c r="Q51" s="30"/>
    </row>
    <row r="52" spans="2:17" x14ac:dyDescent="0.2">
      <c r="B52" s="29"/>
      <c r="C52" s="97"/>
      <c r="D52" s="97"/>
      <c r="E52" s="29"/>
      <c r="F52" s="29"/>
      <c r="G52" s="67"/>
      <c r="H52" s="29"/>
      <c r="I52" s="97"/>
      <c r="J52" s="97"/>
      <c r="K52" s="29"/>
      <c r="L52" s="29"/>
      <c r="M52" s="67"/>
      <c r="N52" s="29"/>
      <c r="O52" s="30"/>
      <c r="P52" s="30"/>
      <c r="Q52" s="30"/>
    </row>
    <row r="53" spans="2:17" x14ac:dyDescent="0.2">
      <c r="B53" s="29"/>
      <c r="C53" s="97"/>
      <c r="D53" s="97"/>
      <c r="E53" s="29"/>
      <c r="F53" s="29"/>
      <c r="G53" s="67"/>
      <c r="H53" s="29"/>
      <c r="I53" s="97"/>
      <c r="J53" s="97"/>
      <c r="K53" s="29"/>
      <c r="L53" s="29"/>
      <c r="M53" s="67"/>
      <c r="N53" s="29"/>
      <c r="O53" s="30"/>
      <c r="P53" s="30"/>
      <c r="Q53" s="30"/>
    </row>
    <row r="54" spans="2:17" x14ac:dyDescent="0.2">
      <c r="B54" s="29"/>
      <c r="C54" s="97"/>
      <c r="D54" s="97"/>
      <c r="E54" s="29"/>
      <c r="F54" s="29"/>
      <c r="G54" s="67"/>
      <c r="H54" s="29"/>
      <c r="I54" s="97"/>
      <c r="J54" s="97"/>
      <c r="K54" s="29"/>
      <c r="L54" s="29"/>
      <c r="M54" s="67"/>
      <c r="N54" s="29"/>
      <c r="O54" s="30"/>
      <c r="P54" s="30"/>
      <c r="Q54" s="30"/>
    </row>
    <row r="55" spans="2:17" x14ac:dyDescent="0.2">
      <c r="B55" s="29"/>
      <c r="C55" s="97"/>
      <c r="D55" s="97"/>
      <c r="E55" s="29"/>
      <c r="F55" s="29"/>
      <c r="G55" s="67"/>
      <c r="H55" s="29"/>
      <c r="I55" s="97"/>
      <c r="J55" s="97"/>
      <c r="K55" s="29"/>
      <c r="L55" s="29"/>
      <c r="M55" s="67"/>
      <c r="N55" s="29"/>
      <c r="O55" s="30"/>
      <c r="P55" s="30"/>
      <c r="Q55" s="30"/>
    </row>
    <row r="56" spans="2:17" x14ac:dyDescent="0.2">
      <c r="B56" s="29"/>
      <c r="C56" s="97"/>
      <c r="D56" s="97"/>
      <c r="E56" s="29"/>
      <c r="F56" s="29"/>
      <c r="G56" s="67"/>
      <c r="H56" s="29"/>
      <c r="I56" s="97"/>
      <c r="J56" s="97"/>
      <c r="K56" s="29"/>
      <c r="L56" s="29"/>
      <c r="M56" s="67"/>
      <c r="N56" s="29"/>
      <c r="O56" s="30"/>
      <c r="P56" s="30"/>
      <c r="Q56" s="30"/>
    </row>
    <row r="57" spans="2:17" x14ac:dyDescent="0.2">
      <c r="B57" s="29"/>
      <c r="C57" s="97"/>
      <c r="D57" s="97"/>
      <c r="E57" s="29"/>
      <c r="F57" s="29"/>
      <c r="G57" s="67"/>
      <c r="H57" s="29"/>
      <c r="I57" s="97"/>
      <c r="J57" s="97"/>
      <c r="K57" s="29"/>
      <c r="L57" s="29"/>
      <c r="M57" s="67"/>
      <c r="N57" s="29"/>
      <c r="O57" s="30"/>
      <c r="P57" s="30"/>
      <c r="Q57" s="30"/>
    </row>
    <row r="58" spans="2:17" x14ac:dyDescent="0.2">
      <c r="B58" s="29"/>
      <c r="C58" s="97"/>
      <c r="D58" s="97"/>
      <c r="E58" s="29"/>
      <c r="F58" s="29"/>
      <c r="G58" s="67"/>
      <c r="H58" s="29"/>
      <c r="I58" s="97"/>
      <c r="J58" s="97"/>
      <c r="K58" s="29"/>
      <c r="L58" s="29"/>
      <c r="M58" s="67"/>
      <c r="N58" s="29"/>
      <c r="O58" s="30"/>
      <c r="P58" s="30"/>
      <c r="Q58" s="30"/>
    </row>
    <row r="59" spans="2:17" x14ac:dyDescent="0.2">
      <c r="B59" s="29"/>
      <c r="C59" s="97"/>
      <c r="D59" s="97"/>
      <c r="E59" s="29"/>
      <c r="F59" s="29"/>
      <c r="G59" s="67"/>
      <c r="H59" s="29"/>
      <c r="I59" s="97"/>
      <c r="J59" s="97"/>
      <c r="K59" s="29"/>
      <c r="L59" s="29"/>
      <c r="M59" s="67"/>
      <c r="N59" s="29"/>
      <c r="O59" s="30"/>
      <c r="P59" s="30"/>
      <c r="Q59" s="30"/>
    </row>
    <row r="60" spans="2:17" x14ac:dyDescent="0.2">
      <c r="B60" s="29"/>
      <c r="C60" s="97"/>
      <c r="D60" s="97"/>
      <c r="E60" s="29"/>
      <c r="F60" s="29"/>
      <c r="G60" s="67"/>
      <c r="H60" s="29"/>
      <c r="I60" s="97"/>
      <c r="J60" s="97"/>
      <c r="K60" s="29"/>
      <c r="L60" s="29"/>
      <c r="M60" s="67"/>
      <c r="N60" s="29"/>
      <c r="O60" s="30"/>
      <c r="P60" s="30"/>
      <c r="Q60" s="30"/>
    </row>
    <row r="61" spans="2:17" x14ac:dyDescent="0.2">
      <c r="B61" s="29"/>
      <c r="C61" s="97"/>
      <c r="D61" s="97"/>
      <c r="E61" s="29"/>
      <c r="F61" s="29"/>
      <c r="G61" s="67"/>
      <c r="H61" s="29"/>
      <c r="I61" s="97"/>
      <c r="J61" s="97"/>
      <c r="K61" s="29"/>
      <c r="L61" s="29"/>
      <c r="M61" s="67"/>
      <c r="N61" s="29"/>
      <c r="O61" s="30"/>
      <c r="P61" s="30"/>
      <c r="Q61" s="30"/>
    </row>
    <row r="62" spans="2:17" x14ac:dyDescent="0.2">
      <c r="B62" s="29"/>
      <c r="C62" s="97"/>
      <c r="D62" s="97"/>
      <c r="E62" s="29"/>
      <c r="F62" s="29"/>
      <c r="G62" s="67"/>
      <c r="H62" s="29"/>
      <c r="I62" s="97"/>
      <c r="J62" s="97"/>
      <c r="K62" s="29"/>
      <c r="L62" s="29"/>
      <c r="M62" s="67"/>
      <c r="N62" s="29"/>
      <c r="O62" s="30"/>
      <c r="P62" s="30"/>
      <c r="Q62" s="30"/>
    </row>
    <row r="63" spans="2:17" x14ac:dyDescent="0.2">
      <c r="B63" s="29"/>
      <c r="C63" s="97"/>
      <c r="D63" s="97"/>
      <c r="E63" s="29"/>
      <c r="F63" s="29"/>
      <c r="G63" s="67"/>
      <c r="H63" s="29"/>
      <c r="I63" s="97"/>
      <c r="J63" s="97"/>
      <c r="K63" s="29"/>
      <c r="L63" s="29"/>
      <c r="M63" s="67"/>
      <c r="N63" s="29"/>
      <c r="O63" s="30"/>
      <c r="P63" s="30"/>
      <c r="Q63" s="30"/>
    </row>
    <row r="64" spans="2:17" x14ac:dyDescent="0.2">
      <c r="B64" s="29"/>
      <c r="C64" s="97"/>
      <c r="D64" s="97"/>
      <c r="E64" s="29"/>
      <c r="F64" s="29"/>
      <c r="G64" s="67"/>
      <c r="H64" s="29"/>
      <c r="I64" s="97"/>
      <c r="J64" s="97"/>
      <c r="K64" s="29"/>
      <c r="L64" s="29"/>
      <c r="M64" s="67"/>
      <c r="N64" s="29"/>
      <c r="O64" s="30"/>
      <c r="P64" s="30"/>
      <c r="Q64" s="30"/>
    </row>
    <row r="65" spans="2:17" x14ac:dyDescent="0.2">
      <c r="B65" s="29"/>
      <c r="C65" s="97"/>
      <c r="D65" s="97"/>
      <c r="E65" s="29"/>
      <c r="F65" s="29"/>
      <c r="G65" s="67"/>
      <c r="H65" s="29"/>
      <c r="I65" s="97"/>
      <c r="J65" s="97"/>
      <c r="K65" s="29"/>
      <c r="L65" s="29"/>
      <c r="M65" s="67"/>
      <c r="N65" s="29"/>
      <c r="O65" s="30"/>
      <c r="P65" s="30"/>
      <c r="Q65" s="30"/>
    </row>
    <row r="66" spans="2:17" x14ac:dyDescent="0.2">
      <c r="B66" s="29"/>
      <c r="C66" s="97"/>
      <c r="D66" s="97"/>
      <c r="E66" s="29"/>
      <c r="F66" s="29"/>
      <c r="G66" s="67"/>
      <c r="H66" s="29"/>
      <c r="I66" s="97"/>
      <c r="J66" s="97"/>
      <c r="K66" s="29"/>
      <c r="L66" s="29"/>
      <c r="M66" s="67"/>
      <c r="N66" s="29"/>
      <c r="O66" s="30"/>
      <c r="P66" s="30"/>
      <c r="Q66" s="30"/>
    </row>
    <row r="67" spans="2:17" x14ac:dyDescent="0.2">
      <c r="B67" s="29"/>
      <c r="C67" s="97"/>
      <c r="D67" s="97"/>
      <c r="E67" s="29"/>
      <c r="F67" s="29"/>
      <c r="G67" s="67"/>
      <c r="H67" s="29"/>
      <c r="I67" s="97"/>
      <c r="J67" s="97"/>
      <c r="K67" s="29"/>
      <c r="L67" s="29"/>
      <c r="M67" s="67"/>
      <c r="N67" s="29"/>
      <c r="O67" s="30"/>
      <c r="P67" s="30"/>
      <c r="Q67" s="30"/>
    </row>
    <row r="68" spans="2:17" x14ac:dyDescent="0.2">
      <c r="B68" s="29"/>
      <c r="C68" s="97"/>
      <c r="D68" s="97"/>
      <c r="E68" s="29"/>
      <c r="F68" s="29"/>
      <c r="G68" s="67"/>
      <c r="H68" s="29"/>
      <c r="I68" s="97"/>
      <c r="J68" s="97"/>
      <c r="K68" s="29"/>
      <c r="L68" s="29"/>
      <c r="M68" s="67"/>
      <c r="N68" s="29"/>
      <c r="O68" s="30"/>
      <c r="P68" s="30"/>
      <c r="Q68" s="30"/>
    </row>
    <row r="69" spans="2:17" x14ac:dyDescent="0.2">
      <c r="B69" s="29"/>
      <c r="C69" s="97"/>
      <c r="D69" s="97"/>
      <c r="E69" s="29"/>
      <c r="F69" s="29"/>
      <c r="G69" s="67"/>
      <c r="H69" s="29"/>
      <c r="I69" s="97"/>
      <c r="J69" s="97"/>
      <c r="K69" s="29"/>
      <c r="L69" s="29"/>
      <c r="M69" s="67"/>
      <c r="N69" s="29"/>
      <c r="O69" s="30"/>
      <c r="P69" s="30"/>
      <c r="Q69" s="30"/>
    </row>
    <row r="70" spans="2:17" x14ac:dyDescent="0.2">
      <c r="B70" s="29"/>
      <c r="C70" s="97"/>
      <c r="D70" s="97"/>
      <c r="E70" s="29"/>
      <c r="F70" s="29"/>
      <c r="G70" s="67"/>
      <c r="H70" s="29"/>
      <c r="I70" s="97"/>
      <c r="J70" s="97"/>
      <c r="K70" s="29"/>
      <c r="L70" s="29"/>
      <c r="M70" s="67"/>
      <c r="N70" s="29"/>
      <c r="O70" s="30"/>
      <c r="P70" s="30"/>
      <c r="Q70" s="30"/>
    </row>
    <row r="71" spans="2:17" x14ac:dyDescent="0.2">
      <c r="B71" s="29"/>
      <c r="C71" s="97"/>
      <c r="D71" s="97"/>
      <c r="E71" s="29"/>
      <c r="F71" s="29"/>
      <c r="G71" s="67"/>
      <c r="H71" s="29"/>
      <c r="I71" s="97"/>
      <c r="J71" s="97"/>
      <c r="K71" s="29"/>
      <c r="L71" s="29"/>
      <c r="M71" s="67"/>
      <c r="N71" s="29"/>
      <c r="O71" s="30"/>
      <c r="P71" s="30"/>
      <c r="Q71" s="30"/>
    </row>
    <row r="72" spans="2:17" x14ac:dyDescent="0.2">
      <c r="B72" s="29"/>
      <c r="C72" s="97"/>
      <c r="D72" s="97"/>
      <c r="E72" s="29"/>
      <c r="F72" s="29"/>
      <c r="G72" s="67"/>
      <c r="H72" s="29"/>
      <c r="I72" s="97"/>
      <c r="J72" s="97"/>
      <c r="K72" s="29"/>
      <c r="L72" s="29"/>
      <c r="M72" s="67"/>
      <c r="N72" s="29"/>
      <c r="O72" s="30"/>
      <c r="P72" s="30"/>
      <c r="Q72" s="30"/>
    </row>
    <row r="73" spans="2:17" x14ac:dyDescent="0.2">
      <c r="B73" s="29"/>
      <c r="C73" s="97"/>
      <c r="D73" s="97"/>
      <c r="E73" s="29"/>
      <c r="F73" s="29"/>
      <c r="G73" s="67"/>
      <c r="H73" s="29"/>
      <c r="I73" s="97"/>
      <c r="J73" s="97"/>
      <c r="K73" s="29"/>
      <c r="L73" s="29"/>
      <c r="M73" s="67"/>
      <c r="N73" s="29"/>
      <c r="O73" s="30"/>
      <c r="P73" s="30"/>
      <c r="Q73" s="30"/>
    </row>
    <row r="74" spans="2:17" x14ac:dyDescent="0.2">
      <c r="B74" s="29"/>
      <c r="C74" s="97"/>
      <c r="D74" s="97"/>
      <c r="E74" s="29"/>
      <c r="F74" s="29"/>
      <c r="G74" s="67"/>
      <c r="H74" s="29"/>
      <c r="I74" s="97"/>
      <c r="J74" s="97"/>
      <c r="K74" s="29"/>
      <c r="L74" s="29"/>
      <c r="M74" s="67"/>
      <c r="N74" s="29"/>
      <c r="O74" s="30"/>
      <c r="P74" s="30"/>
      <c r="Q74" s="30"/>
    </row>
    <row r="75" spans="2:17" x14ac:dyDescent="0.2">
      <c r="B75" s="29"/>
      <c r="C75" s="97"/>
      <c r="D75" s="97"/>
      <c r="E75" s="29"/>
      <c r="F75" s="29"/>
      <c r="G75" s="67"/>
      <c r="H75" s="29"/>
      <c r="I75" s="97"/>
      <c r="J75" s="97"/>
      <c r="K75" s="29"/>
      <c r="L75" s="29"/>
      <c r="M75" s="67"/>
      <c r="N75" s="29"/>
      <c r="O75" s="30"/>
      <c r="P75" s="30"/>
      <c r="Q75" s="30"/>
    </row>
    <row r="76" spans="2:17" x14ac:dyDescent="0.2">
      <c r="B76" s="29"/>
      <c r="C76" s="97"/>
      <c r="D76" s="97"/>
      <c r="E76" s="29"/>
      <c r="F76" s="29"/>
      <c r="G76" s="67"/>
      <c r="H76" s="29"/>
      <c r="I76" s="97"/>
      <c r="J76" s="97"/>
      <c r="K76" s="29"/>
      <c r="L76" s="29"/>
      <c r="M76" s="67"/>
      <c r="N76" s="29"/>
      <c r="O76" s="30"/>
      <c r="P76" s="30"/>
      <c r="Q76" s="30"/>
    </row>
    <row r="77" spans="2:17" x14ac:dyDescent="0.2">
      <c r="B77" s="29"/>
      <c r="C77" s="97"/>
      <c r="D77" s="97"/>
      <c r="E77" s="29"/>
      <c r="F77" s="29"/>
      <c r="G77" s="67"/>
      <c r="H77" s="29"/>
      <c r="I77" s="97"/>
      <c r="J77" s="97"/>
      <c r="K77" s="29"/>
      <c r="L77" s="29"/>
      <c r="M77" s="67"/>
      <c r="N77" s="29"/>
      <c r="O77" s="30"/>
      <c r="P77" s="30"/>
      <c r="Q77" s="30"/>
    </row>
    <row r="78" spans="2:17" x14ac:dyDescent="0.2">
      <c r="B78" s="29"/>
      <c r="C78" s="97"/>
      <c r="D78" s="97"/>
      <c r="E78" s="29"/>
      <c r="F78" s="29"/>
      <c r="G78" s="67"/>
      <c r="H78" s="29"/>
      <c r="I78" s="97"/>
      <c r="J78" s="97"/>
      <c r="K78" s="29"/>
      <c r="L78" s="29"/>
      <c r="M78" s="67"/>
      <c r="N78" s="29"/>
      <c r="O78" s="30"/>
      <c r="P78" s="30"/>
      <c r="Q78" s="30"/>
    </row>
    <row r="79" spans="2:17" x14ac:dyDescent="0.2">
      <c r="B79" s="29"/>
      <c r="C79" s="97"/>
      <c r="D79" s="97"/>
      <c r="E79" s="29"/>
      <c r="F79" s="29"/>
      <c r="G79" s="67"/>
      <c r="H79" s="29"/>
      <c r="I79" s="97"/>
      <c r="J79" s="97"/>
      <c r="K79" s="29"/>
      <c r="L79" s="29"/>
      <c r="M79" s="67"/>
      <c r="N79" s="29"/>
      <c r="O79" s="30"/>
      <c r="P79" s="30"/>
      <c r="Q79" s="30"/>
    </row>
    <row r="80" spans="2:17" x14ac:dyDescent="0.2">
      <c r="B80" s="29"/>
      <c r="C80" s="97"/>
      <c r="D80" s="97"/>
      <c r="E80" s="29"/>
      <c r="F80" s="29"/>
      <c r="G80" s="67"/>
      <c r="H80" s="29"/>
      <c r="I80" s="97"/>
      <c r="J80" s="97"/>
      <c r="K80" s="29"/>
      <c r="L80" s="29"/>
      <c r="M80" s="67"/>
      <c r="N80" s="29"/>
      <c r="O80" s="30"/>
      <c r="P80" s="30"/>
      <c r="Q80" s="30"/>
    </row>
    <row r="81" spans="2:17" x14ac:dyDescent="0.2">
      <c r="B81" s="29"/>
      <c r="C81" s="97"/>
      <c r="D81" s="97"/>
      <c r="E81" s="29"/>
      <c r="F81" s="29"/>
      <c r="G81" s="67"/>
      <c r="H81" s="29"/>
      <c r="I81" s="97"/>
      <c r="J81" s="97"/>
      <c r="K81" s="29"/>
      <c r="L81" s="29"/>
      <c r="M81" s="67"/>
      <c r="N81" s="29"/>
      <c r="O81" s="30"/>
      <c r="P81" s="30"/>
      <c r="Q81" s="30"/>
    </row>
    <row r="82" spans="2:17" x14ac:dyDescent="0.2">
      <c r="B82" s="29"/>
      <c r="C82" s="97"/>
      <c r="D82" s="97"/>
      <c r="E82" s="29"/>
      <c r="F82" s="29"/>
      <c r="G82" s="67"/>
      <c r="H82" s="29"/>
      <c r="I82" s="97"/>
      <c r="J82" s="97"/>
      <c r="K82" s="29"/>
      <c r="L82" s="29"/>
      <c r="M82" s="67"/>
      <c r="N82" s="29"/>
      <c r="O82" s="30"/>
      <c r="P82" s="30"/>
      <c r="Q82" s="30"/>
    </row>
    <row r="83" spans="2:17" x14ac:dyDescent="0.2">
      <c r="B83" s="29"/>
      <c r="C83" s="97"/>
      <c r="D83" s="97"/>
      <c r="E83" s="29"/>
      <c r="F83" s="29"/>
      <c r="G83" s="67"/>
      <c r="H83" s="29"/>
      <c r="I83" s="97"/>
      <c r="J83" s="97"/>
      <c r="K83" s="29"/>
      <c r="L83" s="29"/>
      <c r="M83" s="67"/>
      <c r="N83" s="29"/>
      <c r="O83" s="30"/>
      <c r="P83" s="30"/>
      <c r="Q83" s="30"/>
    </row>
    <row r="84" spans="2:17" x14ac:dyDescent="0.2">
      <c r="B84" s="29"/>
      <c r="C84" s="97"/>
      <c r="D84" s="97"/>
      <c r="E84" s="29"/>
      <c r="F84" s="29"/>
      <c r="G84" s="67"/>
      <c r="H84" s="29"/>
      <c r="I84" s="97"/>
      <c r="J84" s="97"/>
      <c r="K84" s="29"/>
      <c r="L84" s="29"/>
      <c r="M84" s="67"/>
      <c r="N84" s="29"/>
      <c r="O84" s="30"/>
      <c r="P84" s="30"/>
      <c r="Q84" s="30"/>
    </row>
    <row r="85" spans="2:17" x14ac:dyDescent="0.2">
      <c r="B85" s="29"/>
      <c r="C85" s="97"/>
      <c r="D85" s="97"/>
      <c r="E85" s="29"/>
      <c r="F85" s="29"/>
      <c r="G85" s="67"/>
      <c r="H85" s="29"/>
      <c r="I85" s="97"/>
      <c r="J85" s="97"/>
      <c r="K85" s="29"/>
      <c r="L85" s="29"/>
      <c r="M85" s="67"/>
      <c r="N85" s="29"/>
      <c r="O85" s="30"/>
      <c r="P85" s="30"/>
      <c r="Q85" s="30"/>
    </row>
    <row r="86" spans="2:17" x14ac:dyDescent="0.2">
      <c r="B86" s="29"/>
      <c r="C86" s="97"/>
      <c r="D86" s="97"/>
      <c r="E86" s="29"/>
      <c r="F86" s="29"/>
      <c r="G86" s="67"/>
      <c r="H86" s="29"/>
      <c r="I86" s="97"/>
      <c r="J86" s="97"/>
      <c r="K86" s="29"/>
      <c r="L86" s="29"/>
      <c r="M86" s="67"/>
      <c r="N86" s="29"/>
      <c r="O86" s="30"/>
      <c r="P86" s="30"/>
      <c r="Q86" s="30"/>
    </row>
    <row r="87" spans="2:17" x14ac:dyDescent="0.2">
      <c r="B87" s="29"/>
      <c r="C87" s="97"/>
      <c r="D87" s="97"/>
      <c r="E87" s="29"/>
      <c r="F87" s="29"/>
      <c r="G87" s="67"/>
      <c r="H87" s="29"/>
      <c r="I87" s="97"/>
      <c r="J87" s="97"/>
      <c r="K87" s="29"/>
      <c r="L87" s="29"/>
      <c r="M87" s="67"/>
      <c r="N87" s="29"/>
      <c r="O87" s="30"/>
      <c r="P87" s="30"/>
      <c r="Q87" s="30"/>
    </row>
    <row r="88" spans="2:17" x14ac:dyDescent="0.2">
      <c r="B88" s="29"/>
      <c r="C88" s="97"/>
      <c r="D88" s="97"/>
      <c r="E88" s="29"/>
      <c r="F88" s="29"/>
      <c r="G88" s="67"/>
      <c r="H88" s="29"/>
      <c r="I88" s="97"/>
      <c r="J88" s="97"/>
      <c r="K88" s="29"/>
      <c r="L88" s="29"/>
      <c r="M88" s="67"/>
      <c r="N88" s="29"/>
      <c r="O88" s="30"/>
      <c r="P88" s="30"/>
      <c r="Q88" s="30"/>
    </row>
    <row r="89" spans="2:17" x14ac:dyDescent="0.2">
      <c r="B89" s="29"/>
      <c r="C89" s="97"/>
      <c r="D89" s="97"/>
      <c r="E89" s="29"/>
      <c r="F89" s="29"/>
      <c r="G89" s="67"/>
      <c r="H89" s="29"/>
      <c r="I89" s="97"/>
      <c r="J89" s="97"/>
      <c r="K89" s="29"/>
      <c r="L89" s="29"/>
      <c r="M89" s="67"/>
      <c r="N89" s="29"/>
      <c r="O89" s="30"/>
      <c r="P89" s="30"/>
      <c r="Q89" s="30"/>
    </row>
    <row r="90" spans="2:17" x14ac:dyDescent="0.2">
      <c r="B90" s="29"/>
      <c r="C90" s="97"/>
      <c r="D90" s="97"/>
      <c r="E90" s="29"/>
      <c r="F90" s="29"/>
      <c r="G90" s="67"/>
      <c r="H90" s="29"/>
      <c r="I90" s="97"/>
      <c r="J90" s="97"/>
      <c r="K90" s="29"/>
      <c r="L90" s="29"/>
      <c r="M90" s="67"/>
      <c r="N90" s="29"/>
      <c r="O90" s="30"/>
      <c r="P90" s="30"/>
      <c r="Q90" s="30"/>
    </row>
    <row r="91" spans="2:17" x14ac:dyDescent="0.2">
      <c r="B91" s="29"/>
      <c r="C91" s="97"/>
      <c r="D91" s="97"/>
      <c r="E91" s="29"/>
      <c r="F91" s="29"/>
      <c r="G91" s="67"/>
      <c r="H91" s="29"/>
      <c r="I91" s="97"/>
      <c r="J91" s="97"/>
      <c r="K91" s="29"/>
      <c r="L91" s="29"/>
      <c r="M91" s="67"/>
      <c r="N91" s="29"/>
      <c r="O91" s="30"/>
      <c r="P91" s="30"/>
      <c r="Q91" s="30"/>
    </row>
    <row r="92" spans="2:17" x14ac:dyDescent="0.2">
      <c r="B92" s="29"/>
      <c r="C92" s="97"/>
      <c r="D92" s="97"/>
      <c r="E92" s="29"/>
      <c r="F92" s="29"/>
      <c r="G92" s="67"/>
      <c r="H92" s="29"/>
      <c r="I92" s="97"/>
      <c r="J92" s="97"/>
      <c r="K92" s="29"/>
      <c r="L92" s="29"/>
      <c r="M92" s="67"/>
      <c r="N92" s="29"/>
      <c r="O92" s="30"/>
      <c r="P92" s="30"/>
      <c r="Q92" s="30"/>
    </row>
    <row r="93" spans="2:17" x14ac:dyDescent="0.2">
      <c r="B93" s="29"/>
      <c r="C93" s="97"/>
      <c r="D93" s="97"/>
      <c r="E93" s="29"/>
      <c r="F93" s="29"/>
      <c r="G93" s="67"/>
      <c r="H93" s="29"/>
      <c r="I93" s="97"/>
      <c r="J93" s="97"/>
      <c r="K93" s="29"/>
      <c r="L93" s="29"/>
      <c r="M93" s="67"/>
      <c r="N93" s="29"/>
      <c r="O93" s="30"/>
      <c r="P93" s="30"/>
      <c r="Q93" s="30"/>
    </row>
    <row r="94" spans="2:17" x14ac:dyDescent="0.2">
      <c r="B94" s="29"/>
      <c r="C94" s="97"/>
      <c r="D94" s="97"/>
      <c r="E94" s="29"/>
      <c r="F94" s="29"/>
      <c r="G94" s="67"/>
      <c r="H94" s="29"/>
      <c r="I94" s="97"/>
      <c r="J94" s="97"/>
      <c r="K94" s="29"/>
      <c r="L94" s="29"/>
      <c r="M94" s="67"/>
      <c r="N94" s="29"/>
      <c r="O94" s="30"/>
      <c r="P94" s="30"/>
      <c r="Q94" s="30"/>
    </row>
    <row r="95" spans="2:17" x14ac:dyDescent="0.2">
      <c r="B95" s="29"/>
      <c r="C95" s="97"/>
      <c r="D95" s="97"/>
      <c r="E95" s="29"/>
      <c r="F95" s="29"/>
      <c r="G95" s="67"/>
      <c r="H95" s="29"/>
      <c r="I95" s="97"/>
      <c r="J95" s="97"/>
      <c r="K95" s="29"/>
      <c r="L95" s="29"/>
      <c r="M95" s="67"/>
      <c r="N95" s="29"/>
      <c r="O95" s="30"/>
      <c r="P95" s="30"/>
      <c r="Q95" s="30"/>
    </row>
    <row r="96" spans="2:17" x14ac:dyDescent="0.2">
      <c r="B96" s="29"/>
      <c r="C96" s="97"/>
      <c r="D96" s="97"/>
      <c r="E96" s="29"/>
      <c r="F96" s="29"/>
      <c r="G96" s="67"/>
      <c r="H96" s="29"/>
      <c r="I96" s="97"/>
      <c r="J96" s="97"/>
      <c r="K96" s="29"/>
      <c r="L96" s="29"/>
      <c r="M96" s="67"/>
      <c r="N96" s="29"/>
      <c r="O96" s="30"/>
      <c r="P96" s="30"/>
      <c r="Q96" s="30"/>
    </row>
    <row r="97" spans="2:17" x14ac:dyDescent="0.2">
      <c r="B97" s="29"/>
      <c r="C97" s="97"/>
      <c r="D97" s="97"/>
      <c r="E97" s="29"/>
      <c r="F97" s="29"/>
      <c r="G97" s="67"/>
      <c r="H97" s="29"/>
      <c r="I97" s="97"/>
      <c r="J97" s="97"/>
      <c r="K97" s="29"/>
      <c r="L97" s="29"/>
      <c r="M97" s="67"/>
      <c r="N97" s="29"/>
      <c r="O97" s="30"/>
      <c r="P97" s="30"/>
      <c r="Q97" s="30"/>
    </row>
    <row r="98" spans="2:17" x14ac:dyDescent="0.2">
      <c r="B98" s="29"/>
      <c r="C98" s="97"/>
      <c r="D98" s="97"/>
      <c r="E98" s="29"/>
      <c r="F98" s="29"/>
      <c r="G98" s="67"/>
      <c r="H98" s="29"/>
      <c r="I98" s="97"/>
      <c r="J98" s="97"/>
      <c r="K98" s="29"/>
      <c r="L98" s="29"/>
      <c r="M98" s="67"/>
      <c r="N98" s="29"/>
      <c r="O98" s="30"/>
      <c r="P98" s="30"/>
      <c r="Q98" s="30"/>
    </row>
    <row r="99" spans="2:17" x14ac:dyDescent="0.2">
      <c r="B99" s="29"/>
      <c r="C99" s="97"/>
      <c r="D99" s="97"/>
      <c r="E99" s="29"/>
      <c r="F99" s="29"/>
      <c r="G99" s="67"/>
      <c r="H99" s="29"/>
      <c r="I99" s="97"/>
      <c r="J99" s="97"/>
      <c r="K99" s="29"/>
      <c r="L99" s="29"/>
      <c r="M99" s="67"/>
      <c r="N99" s="29"/>
      <c r="O99" s="30"/>
      <c r="P99" s="30"/>
      <c r="Q99" s="30"/>
    </row>
    <row r="100" spans="2:17" x14ac:dyDescent="0.2">
      <c r="B100" s="29"/>
      <c r="C100" s="97"/>
      <c r="D100" s="97"/>
      <c r="E100" s="29"/>
      <c r="F100" s="29"/>
      <c r="G100" s="67"/>
      <c r="H100" s="29"/>
      <c r="I100" s="97"/>
      <c r="J100" s="97"/>
      <c r="K100" s="29"/>
      <c r="L100" s="29"/>
      <c r="M100" s="67"/>
      <c r="N100" s="29"/>
      <c r="O100" s="30"/>
      <c r="P100" s="30"/>
      <c r="Q100" s="30"/>
    </row>
    <row r="101" spans="2:17" x14ac:dyDescent="0.2">
      <c r="B101" s="29"/>
      <c r="C101" s="97"/>
      <c r="D101" s="97"/>
      <c r="E101" s="29"/>
      <c r="F101" s="29"/>
      <c r="G101" s="67"/>
      <c r="H101" s="29"/>
      <c r="I101" s="97"/>
      <c r="J101" s="97"/>
      <c r="K101" s="29"/>
      <c r="L101" s="29"/>
      <c r="M101" s="67"/>
      <c r="N101" s="29"/>
      <c r="O101" s="30"/>
      <c r="P101" s="30"/>
      <c r="Q101" s="30"/>
    </row>
    <row r="102" spans="2:17" x14ac:dyDescent="0.2">
      <c r="B102" s="29"/>
      <c r="C102" s="97"/>
      <c r="D102" s="97"/>
      <c r="E102" s="29"/>
      <c r="F102" s="29"/>
      <c r="G102" s="67"/>
      <c r="H102" s="29"/>
      <c r="I102" s="97"/>
      <c r="J102" s="97"/>
      <c r="K102" s="29"/>
      <c r="L102" s="29"/>
      <c r="M102" s="67"/>
      <c r="N102" s="29"/>
      <c r="O102" s="30"/>
      <c r="P102" s="30"/>
      <c r="Q102" s="30"/>
    </row>
    <row r="103" spans="2:17" x14ac:dyDescent="0.2">
      <c r="B103" s="29"/>
      <c r="C103" s="97"/>
      <c r="D103" s="97"/>
      <c r="E103" s="29"/>
      <c r="F103" s="29"/>
      <c r="G103" s="67"/>
      <c r="H103" s="29"/>
      <c r="I103" s="97"/>
      <c r="J103" s="97"/>
      <c r="K103" s="29"/>
      <c r="L103" s="29"/>
      <c r="M103" s="67"/>
      <c r="N103" s="29"/>
      <c r="O103" s="30"/>
      <c r="P103" s="30"/>
      <c r="Q103" s="30"/>
    </row>
    <row r="104" spans="2:17" x14ac:dyDescent="0.2">
      <c r="B104" s="29"/>
      <c r="C104" s="97"/>
      <c r="D104" s="97"/>
      <c r="E104" s="29"/>
      <c r="F104" s="29"/>
      <c r="G104" s="67"/>
      <c r="H104" s="29"/>
      <c r="I104" s="97"/>
      <c r="J104" s="97"/>
      <c r="K104" s="29"/>
      <c r="L104" s="29"/>
      <c r="M104" s="67"/>
      <c r="N104" s="29"/>
      <c r="O104" s="30"/>
      <c r="P104" s="30"/>
      <c r="Q104" s="30"/>
    </row>
    <row r="105" spans="2:17" x14ac:dyDescent="0.2">
      <c r="B105" s="29"/>
      <c r="C105" s="97"/>
      <c r="D105" s="97"/>
      <c r="E105" s="29"/>
      <c r="F105" s="29"/>
      <c r="G105" s="67"/>
      <c r="H105" s="29"/>
      <c r="I105" s="97"/>
      <c r="J105" s="97"/>
      <c r="K105" s="29"/>
      <c r="L105" s="29"/>
      <c r="M105" s="67"/>
      <c r="N105" s="29"/>
      <c r="O105" s="30"/>
      <c r="P105" s="30"/>
      <c r="Q105" s="30"/>
    </row>
    <row r="106" spans="2:17" x14ac:dyDescent="0.2">
      <c r="B106" s="29"/>
      <c r="C106" s="97"/>
      <c r="D106" s="97"/>
      <c r="E106" s="29"/>
      <c r="F106" s="29"/>
      <c r="G106" s="67"/>
      <c r="H106" s="29"/>
      <c r="I106" s="97"/>
      <c r="J106" s="97"/>
      <c r="K106" s="29"/>
      <c r="L106" s="29"/>
      <c r="M106" s="67"/>
      <c r="N106" s="29"/>
      <c r="O106" s="30"/>
      <c r="P106" s="30"/>
      <c r="Q106" s="30"/>
    </row>
    <row r="107" spans="2:17" x14ac:dyDescent="0.2">
      <c r="B107" s="29"/>
      <c r="C107" s="97"/>
      <c r="D107" s="97"/>
      <c r="E107" s="29"/>
      <c r="F107" s="29"/>
      <c r="G107" s="67"/>
      <c r="H107" s="29"/>
      <c r="I107" s="97"/>
      <c r="J107" s="97"/>
      <c r="K107" s="29"/>
      <c r="L107" s="29"/>
      <c r="M107" s="67"/>
      <c r="N107" s="29"/>
      <c r="O107" s="30"/>
      <c r="P107" s="30"/>
      <c r="Q107" s="30"/>
    </row>
    <row r="108" spans="2:17" x14ac:dyDescent="0.2">
      <c r="B108" s="29"/>
      <c r="C108" s="97"/>
      <c r="D108" s="97"/>
      <c r="E108" s="29"/>
      <c r="F108" s="29"/>
      <c r="G108" s="67"/>
      <c r="H108" s="29"/>
      <c r="I108" s="97"/>
      <c r="J108" s="97"/>
      <c r="K108" s="29"/>
      <c r="L108" s="29"/>
      <c r="M108" s="67"/>
      <c r="N108" s="29"/>
      <c r="O108" s="30"/>
      <c r="P108" s="30"/>
      <c r="Q108" s="30"/>
    </row>
    <row r="109" spans="2:17" x14ac:dyDescent="0.2">
      <c r="B109" s="29"/>
      <c r="C109" s="97"/>
      <c r="D109" s="97"/>
      <c r="E109" s="29"/>
      <c r="F109" s="29"/>
      <c r="G109" s="67"/>
      <c r="H109" s="29"/>
      <c r="I109" s="97"/>
      <c r="J109" s="97"/>
      <c r="K109" s="29"/>
      <c r="L109" s="29"/>
      <c r="M109" s="67"/>
      <c r="N109" s="29"/>
      <c r="O109" s="30"/>
      <c r="P109" s="30"/>
      <c r="Q109" s="30"/>
    </row>
    <row r="110" spans="2:17" x14ac:dyDescent="0.2">
      <c r="B110" s="29"/>
      <c r="C110" s="97"/>
      <c r="D110" s="97"/>
      <c r="E110" s="29"/>
      <c r="F110" s="29"/>
      <c r="G110" s="67"/>
      <c r="H110" s="29"/>
      <c r="I110" s="97"/>
      <c r="J110" s="97"/>
      <c r="K110" s="29"/>
      <c r="L110" s="29"/>
      <c r="M110" s="67"/>
      <c r="N110" s="29"/>
      <c r="O110" s="30"/>
      <c r="P110" s="30"/>
      <c r="Q110" s="30"/>
    </row>
    <row r="111" spans="2:17" x14ac:dyDescent="0.2">
      <c r="B111" s="29"/>
      <c r="C111" s="97"/>
      <c r="D111" s="97"/>
      <c r="E111" s="29"/>
      <c r="F111" s="29"/>
      <c r="G111" s="67"/>
      <c r="H111" s="29"/>
      <c r="I111" s="97"/>
      <c r="J111" s="97"/>
      <c r="K111" s="29"/>
      <c r="L111" s="29"/>
      <c r="M111" s="67"/>
      <c r="N111" s="29"/>
      <c r="O111" s="30"/>
      <c r="P111" s="30"/>
      <c r="Q111" s="30"/>
    </row>
    <row r="112" spans="2:17" x14ac:dyDescent="0.2">
      <c r="B112" s="29"/>
      <c r="C112" s="97"/>
      <c r="D112" s="97"/>
      <c r="E112" s="29"/>
      <c r="F112" s="29"/>
      <c r="G112" s="67"/>
      <c r="H112" s="29"/>
      <c r="I112" s="97"/>
      <c r="J112" s="97"/>
      <c r="K112" s="29"/>
      <c r="L112" s="29"/>
      <c r="M112" s="67"/>
      <c r="N112" s="29"/>
      <c r="O112" s="30"/>
      <c r="P112" s="30"/>
      <c r="Q112" s="30"/>
    </row>
    <row r="113" spans="2:17" x14ac:dyDescent="0.2">
      <c r="B113" s="29"/>
      <c r="C113" s="97"/>
      <c r="D113" s="97"/>
      <c r="E113" s="29"/>
      <c r="F113" s="29"/>
      <c r="G113" s="67"/>
      <c r="H113" s="29"/>
      <c r="I113" s="97"/>
      <c r="J113" s="97"/>
      <c r="K113" s="29"/>
      <c r="L113" s="29"/>
      <c r="M113" s="67"/>
      <c r="N113" s="29"/>
      <c r="O113" s="30"/>
      <c r="P113" s="30"/>
      <c r="Q113" s="30"/>
    </row>
    <row r="114" spans="2:17" x14ac:dyDescent="0.2">
      <c r="B114" s="29"/>
      <c r="C114" s="97"/>
      <c r="D114" s="97"/>
      <c r="E114" s="29"/>
      <c r="F114" s="29"/>
      <c r="G114" s="67"/>
      <c r="H114" s="29"/>
      <c r="I114" s="97"/>
      <c r="J114" s="97"/>
      <c r="K114" s="29"/>
      <c r="L114" s="29"/>
      <c r="M114" s="67"/>
      <c r="N114" s="29"/>
      <c r="O114" s="30"/>
      <c r="P114" s="30"/>
      <c r="Q114" s="30"/>
    </row>
    <row r="115" spans="2:17" x14ac:dyDescent="0.2">
      <c r="B115" s="29"/>
      <c r="C115" s="97"/>
      <c r="D115" s="97"/>
      <c r="E115" s="29"/>
      <c r="F115" s="29"/>
      <c r="G115" s="67"/>
      <c r="H115" s="29"/>
      <c r="I115" s="97"/>
      <c r="J115" s="97"/>
      <c r="K115" s="29"/>
      <c r="L115" s="29"/>
      <c r="M115" s="67"/>
      <c r="N115" s="29"/>
      <c r="O115" s="30"/>
      <c r="P115" s="30"/>
      <c r="Q115" s="30"/>
    </row>
    <row r="116" spans="2:17" x14ac:dyDescent="0.2">
      <c r="B116" s="29"/>
      <c r="C116" s="97"/>
      <c r="D116" s="97"/>
      <c r="E116" s="29"/>
      <c r="F116" s="29"/>
      <c r="G116" s="67"/>
      <c r="H116" s="29"/>
      <c r="I116" s="97"/>
      <c r="J116" s="97"/>
      <c r="K116" s="29"/>
      <c r="L116" s="29"/>
      <c r="M116" s="67"/>
      <c r="N116" s="29"/>
      <c r="O116" s="30"/>
      <c r="P116" s="30"/>
      <c r="Q116" s="30"/>
    </row>
    <row r="117" spans="2:17" x14ac:dyDescent="0.2">
      <c r="B117" s="29"/>
      <c r="C117" s="97"/>
      <c r="D117" s="97"/>
      <c r="E117" s="29"/>
      <c r="F117" s="29"/>
      <c r="G117" s="67"/>
      <c r="H117" s="29"/>
      <c r="I117" s="97"/>
      <c r="J117" s="97"/>
      <c r="K117" s="29"/>
      <c r="L117" s="29"/>
      <c r="M117" s="67"/>
      <c r="N117" s="29"/>
      <c r="O117" s="30"/>
      <c r="P117" s="30"/>
      <c r="Q117" s="30"/>
    </row>
    <row r="118" spans="2:17" x14ac:dyDescent="0.2">
      <c r="B118" s="29"/>
      <c r="C118" s="97"/>
      <c r="D118" s="97"/>
      <c r="E118" s="29"/>
      <c r="F118" s="29"/>
      <c r="G118" s="67"/>
      <c r="H118" s="29"/>
      <c r="I118" s="97"/>
      <c r="J118" s="97"/>
      <c r="K118" s="29"/>
      <c r="L118" s="29"/>
      <c r="M118" s="67"/>
      <c r="N118" s="29"/>
      <c r="O118" s="30"/>
      <c r="P118" s="30"/>
      <c r="Q118" s="30"/>
    </row>
    <row r="119" spans="2:17" x14ac:dyDescent="0.2">
      <c r="B119" s="29"/>
      <c r="C119" s="97"/>
      <c r="D119" s="97"/>
      <c r="E119" s="29"/>
      <c r="F119" s="29"/>
      <c r="G119" s="67"/>
      <c r="H119" s="29"/>
      <c r="I119" s="97"/>
      <c r="J119" s="97"/>
      <c r="K119" s="29"/>
      <c r="L119" s="29"/>
      <c r="M119" s="67"/>
      <c r="N119" s="29"/>
      <c r="O119" s="30"/>
      <c r="P119" s="30"/>
      <c r="Q119" s="30"/>
    </row>
    <row r="120" spans="2:17" x14ac:dyDescent="0.2">
      <c r="B120" s="29"/>
      <c r="C120" s="97"/>
      <c r="D120" s="97"/>
      <c r="E120" s="29"/>
      <c r="F120" s="29"/>
      <c r="G120" s="67"/>
      <c r="H120" s="29"/>
      <c r="I120" s="97"/>
      <c r="J120" s="97"/>
      <c r="K120" s="29"/>
      <c r="L120" s="29"/>
      <c r="M120" s="67"/>
      <c r="N120" s="29"/>
      <c r="O120" s="30"/>
      <c r="P120" s="30"/>
      <c r="Q120" s="30"/>
    </row>
    <row r="121" spans="2:17" x14ac:dyDescent="0.2">
      <c r="B121" s="29"/>
      <c r="C121" s="97"/>
      <c r="D121" s="97"/>
      <c r="E121" s="29"/>
      <c r="F121" s="29"/>
      <c r="G121" s="67"/>
      <c r="H121" s="29"/>
      <c r="I121" s="97"/>
      <c r="J121" s="97"/>
      <c r="K121" s="29"/>
      <c r="L121" s="29"/>
      <c r="M121" s="67"/>
      <c r="N121" s="29"/>
      <c r="O121" s="30"/>
      <c r="P121" s="30"/>
      <c r="Q121" s="30"/>
    </row>
    <row r="122" spans="2:17" x14ac:dyDescent="0.2">
      <c r="B122" s="29"/>
      <c r="C122" s="97"/>
      <c r="D122" s="97"/>
      <c r="E122" s="29"/>
      <c r="F122" s="29"/>
      <c r="G122" s="67"/>
      <c r="H122" s="29"/>
      <c r="I122" s="97"/>
      <c r="J122" s="97"/>
      <c r="K122" s="29"/>
      <c r="L122" s="29"/>
      <c r="M122" s="67"/>
      <c r="N122" s="29"/>
      <c r="O122" s="30"/>
      <c r="P122" s="30"/>
      <c r="Q122" s="30"/>
    </row>
    <row r="123" spans="2:17" x14ac:dyDescent="0.2">
      <c r="B123" s="29"/>
      <c r="C123" s="97"/>
      <c r="D123" s="97"/>
      <c r="E123" s="29"/>
      <c r="F123" s="29"/>
      <c r="G123" s="67"/>
      <c r="H123" s="29"/>
      <c r="I123" s="97"/>
      <c r="J123" s="97"/>
      <c r="K123" s="29"/>
      <c r="L123" s="29"/>
      <c r="M123" s="67"/>
      <c r="N123" s="29"/>
      <c r="O123" s="30"/>
      <c r="P123" s="30"/>
      <c r="Q123" s="30"/>
    </row>
    <row r="124" spans="2:17" x14ac:dyDescent="0.2">
      <c r="B124" s="29"/>
      <c r="C124" s="97"/>
      <c r="D124" s="97"/>
      <c r="E124" s="29"/>
      <c r="F124" s="29"/>
      <c r="G124" s="67"/>
      <c r="H124" s="29"/>
      <c r="I124" s="97"/>
      <c r="J124" s="97"/>
      <c r="K124" s="29"/>
      <c r="L124" s="29"/>
      <c r="M124" s="67"/>
      <c r="N124" s="29"/>
      <c r="O124" s="30"/>
      <c r="P124" s="30"/>
      <c r="Q124" s="30"/>
    </row>
    <row r="125" spans="2:17" x14ac:dyDescent="0.2">
      <c r="B125" s="29"/>
      <c r="C125" s="97"/>
      <c r="D125" s="97"/>
      <c r="E125" s="29"/>
      <c r="F125" s="29"/>
      <c r="G125" s="67"/>
      <c r="H125" s="29"/>
      <c r="I125" s="97"/>
      <c r="J125" s="97"/>
      <c r="K125" s="29"/>
      <c r="L125" s="29"/>
      <c r="M125" s="67"/>
      <c r="N125" s="29"/>
      <c r="O125" s="30"/>
      <c r="P125" s="30"/>
      <c r="Q125" s="30"/>
    </row>
    <row r="126" spans="2:17" x14ac:dyDescent="0.2">
      <c r="B126" s="29"/>
      <c r="C126" s="97"/>
      <c r="D126" s="97"/>
      <c r="E126" s="29"/>
      <c r="F126" s="29"/>
      <c r="G126" s="67"/>
      <c r="H126" s="29"/>
      <c r="I126" s="97"/>
      <c r="J126" s="97"/>
      <c r="K126" s="29"/>
      <c r="L126" s="29"/>
      <c r="M126" s="67"/>
      <c r="N126" s="29"/>
      <c r="O126" s="30"/>
      <c r="P126" s="30"/>
      <c r="Q126" s="30"/>
    </row>
    <row r="127" spans="2:17" x14ac:dyDescent="0.2">
      <c r="B127" s="29"/>
      <c r="C127" s="97"/>
      <c r="D127" s="97"/>
      <c r="E127" s="29"/>
      <c r="F127" s="29"/>
      <c r="G127" s="67"/>
      <c r="H127" s="29"/>
      <c r="I127" s="97"/>
      <c r="J127" s="97"/>
      <c r="K127" s="29"/>
      <c r="L127" s="29"/>
      <c r="M127" s="67"/>
      <c r="N127" s="29"/>
      <c r="O127" s="30"/>
      <c r="P127" s="30"/>
      <c r="Q127" s="30"/>
    </row>
    <row r="128" spans="2:17" x14ac:dyDescent="0.2">
      <c r="B128" s="29"/>
      <c r="C128" s="97"/>
      <c r="D128" s="97"/>
      <c r="E128" s="29"/>
      <c r="F128" s="29"/>
      <c r="G128" s="67"/>
      <c r="H128" s="29"/>
      <c r="I128" s="97"/>
      <c r="J128" s="97"/>
      <c r="K128" s="29"/>
      <c r="L128" s="29"/>
      <c r="M128" s="67"/>
      <c r="N128" s="29"/>
      <c r="O128" s="30"/>
      <c r="P128" s="30"/>
      <c r="Q128" s="30"/>
    </row>
    <row r="129" spans="2:17" x14ac:dyDescent="0.2">
      <c r="B129" s="29"/>
      <c r="C129" s="97"/>
      <c r="D129" s="97"/>
      <c r="E129" s="29"/>
      <c r="F129" s="29"/>
      <c r="G129" s="67"/>
      <c r="H129" s="29"/>
      <c r="I129" s="97"/>
      <c r="J129" s="97"/>
      <c r="K129" s="29"/>
      <c r="L129" s="29"/>
      <c r="M129" s="67"/>
      <c r="N129" s="29"/>
      <c r="O129" s="30"/>
      <c r="P129" s="30"/>
      <c r="Q129" s="30"/>
    </row>
    <row r="130" spans="2:17" x14ac:dyDescent="0.2">
      <c r="B130" s="29"/>
      <c r="C130" s="97"/>
      <c r="D130" s="97"/>
      <c r="E130" s="29"/>
      <c r="F130" s="29"/>
      <c r="G130" s="67"/>
      <c r="H130" s="29"/>
      <c r="I130" s="97"/>
      <c r="J130" s="97"/>
      <c r="K130" s="29"/>
      <c r="L130" s="29"/>
      <c r="M130" s="67"/>
      <c r="N130" s="29"/>
      <c r="O130" s="30"/>
      <c r="P130" s="30"/>
      <c r="Q130" s="30"/>
    </row>
    <row r="131" spans="2:17" x14ac:dyDescent="0.2">
      <c r="B131" s="29"/>
      <c r="C131" s="97"/>
      <c r="D131" s="97"/>
      <c r="E131" s="29"/>
      <c r="F131" s="29"/>
      <c r="G131" s="67"/>
      <c r="H131" s="29"/>
      <c r="I131" s="97"/>
      <c r="J131" s="97"/>
      <c r="K131" s="29"/>
      <c r="L131" s="29"/>
      <c r="M131" s="67"/>
      <c r="N131" s="29"/>
      <c r="O131" s="30"/>
      <c r="P131" s="30"/>
      <c r="Q131" s="30"/>
    </row>
    <row r="132" spans="2:17" x14ac:dyDescent="0.2">
      <c r="B132" s="29"/>
      <c r="C132" s="97"/>
      <c r="D132" s="97"/>
      <c r="E132" s="29"/>
      <c r="F132" s="29"/>
      <c r="G132" s="67"/>
      <c r="H132" s="29"/>
      <c r="I132" s="97"/>
      <c r="J132" s="97"/>
      <c r="K132" s="29"/>
      <c r="L132" s="29"/>
      <c r="M132" s="67"/>
      <c r="N132" s="29"/>
      <c r="O132" s="30"/>
      <c r="P132" s="30"/>
      <c r="Q132" s="30"/>
    </row>
    <row r="133" spans="2:17" x14ac:dyDescent="0.2">
      <c r="B133" s="29"/>
      <c r="C133" s="97"/>
      <c r="D133" s="97"/>
      <c r="E133" s="29"/>
      <c r="F133" s="29"/>
      <c r="G133" s="67"/>
      <c r="H133" s="29"/>
      <c r="I133" s="97"/>
      <c r="J133" s="97"/>
      <c r="K133" s="29"/>
      <c r="L133" s="29"/>
      <c r="M133" s="67"/>
      <c r="N133" s="29"/>
      <c r="O133" s="30"/>
      <c r="P133" s="30"/>
      <c r="Q133" s="30"/>
    </row>
    <row r="134" spans="2:17" x14ac:dyDescent="0.2">
      <c r="B134" s="29"/>
      <c r="C134" s="97"/>
      <c r="D134" s="97"/>
      <c r="E134" s="29"/>
      <c r="F134" s="29"/>
      <c r="G134" s="67"/>
      <c r="H134" s="29"/>
      <c r="I134" s="97"/>
      <c r="J134" s="97"/>
      <c r="K134" s="29"/>
      <c r="L134" s="29"/>
      <c r="M134" s="67"/>
      <c r="N134" s="29"/>
      <c r="O134" s="30"/>
      <c r="P134" s="30"/>
      <c r="Q134" s="30"/>
    </row>
    <row r="135" spans="2:17" x14ac:dyDescent="0.2">
      <c r="B135" s="29"/>
      <c r="C135" s="97"/>
      <c r="D135" s="97"/>
      <c r="E135" s="29"/>
      <c r="F135" s="29"/>
      <c r="G135" s="67"/>
      <c r="H135" s="29"/>
      <c r="I135" s="97"/>
      <c r="J135" s="97"/>
      <c r="K135" s="29"/>
      <c r="L135" s="29"/>
      <c r="M135" s="67"/>
      <c r="N135" s="29"/>
      <c r="O135" s="30"/>
      <c r="P135" s="30"/>
      <c r="Q135" s="30"/>
    </row>
    <row r="136" spans="2:17" x14ac:dyDescent="0.2">
      <c r="B136" s="29"/>
      <c r="C136" s="97"/>
      <c r="D136" s="97"/>
      <c r="E136" s="29"/>
      <c r="F136" s="29"/>
      <c r="G136" s="67"/>
      <c r="H136" s="29"/>
      <c r="I136" s="97"/>
      <c r="J136" s="97"/>
      <c r="K136" s="29"/>
      <c r="L136" s="29"/>
      <c r="M136" s="67"/>
      <c r="N136" s="29"/>
      <c r="O136" s="30"/>
      <c r="P136" s="30"/>
      <c r="Q136" s="30"/>
    </row>
    <row r="137" spans="2:17" x14ac:dyDescent="0.2">
      <c r="B137" s="29"/>
      <c r="C137" s="97"/>
      <c r="D137" s="97"/>
      <c r="E137" s="29"/>
      <c r="F137" s="29"/>
      <c r="G137" s="67"/>
      <c r="H137" s="29"/>
      <c r="I137" s="97"/>
      <c r="J137" s="97"/>
      <c r="K137" s="29"/>
      <c r="L137" s="29"/>
      <c r="M137" s="67"/>
      <c r="N137" s="29"/>
      <c r="O137" s="30"/>
      <c r="P137" s="30"/>
      <c r="Q137" s="30"/>
    </row>
    <row r="138" spans="2:17" x14ac:dyDescent="0.2">
      <c r="B138" s="29"/>
      <c r="C138" s="97"/>
      <c r="D138" s="97"/>
      <c r="E138" s="29"/>
      <c r="F138" s="29"/>
      <c r="G138" s="67"/>
      <c r="H138" s="29"/>
      <c r="I138" s="97"/>
      <c r="J138" s="97"/>
      <c r="K138" s="29"/>
      <c r="L138" s="29"/>
      <c r="M138" s="67"/>
      <c r="N138" s="29"/>
      <c r="O138" s="30"/>
      <c r="P138" s="30"/>
      <c r="Q138" s="30"/>
    </row>
    <row r="139" spans="2:17" x14ac:dyDescent="0.2">
      <c r="B139" s="29"/>
      <c r="C139" s="97"/>
      <c r="D139" s="97"/>
      <c r="E139" s="29"/>
      <c r="F139" s="29"/>
      <c r="G139" s="67"/>
      <c r="H139" s="29"/>
      <c r="I139" s="97"/>
      <c r="J139" s="97"/>
      <c r="K139" s="29"/>
      <c r="L139" s="29"/>
      <c r="M139" s="67"/>
      <c r="N139" s="29"/>
      <c r="O139" s="30"/>
      <c r="P139" s="30"/>
      <c r="Q139" s="30"/>
    </row>
    <row r="140" spans="2:17" x14ac:dyDescent="0.2">
      <c r="B140" s="29"/>
      <c r="C140" s="97"/>
      <c r="D140" s="97"/>
      <c r="E140" s="29"/>
      <c r="F140" s="29"/>
      <c r="G140" s="67"/>
      <c r="H140" s="29"/>
      <c r="I140" s="97"/>
      <c r="J140" s="97"/>
      <c r="K140" s="29"/>
      <c r="L140" s="29"/>
      <c r="M140" s="67"/>
      <c r="N140" s="29"/>
      <c r="O140" s="30"/>
      <c r="P140" s="30"/>
      <c r="Q140" s="30"/>
    </row>
    <row r="141" spans="2:17" x14ac:dyDescent="0.2">
      <c r="B141" s="29"/>
      <c r="C141" s="97"/>
      <c r="D141" s="97"/>
      <c r="E141" s="29"/>
      <c r="F141" s="29"/>
      <c r="G141" s="67"/>
      <c r="H141" s="29"/>
      <c r="I141" s="97"/>
      <c r="J141" s="97"/>
      <c r="K141" s="29"/>
      <c r="L141" s="29"/>
      <c r="M141" s="67"/>
      <c r="N141" s="29"/>
      <c r="O141" s="30"/>
      <c r="P141" s="30"/>
      <c r="Q141" s="30"/>
    </row>
    <row r="142" spans="2:17" x14ac:dyDescent="0.2">
      <c r="B142" s="29"/>
      <c r="C142" s="97"/>
      <c r="D142" s="97"/>
      <c r="E142" s="29"/>
      <c r="F142" s="29"/>
      <c r="G142" s="67"/>
      <c r="H142" s="29"/>
      <c r="I142" s="97"/>
      <c r="J142" s="97"/>
      <c r="K142" s="29"/>
      <c r="L142" s="29"/>
      <c r="M142" s="67"/>
      <c r="N142" s="29"/>
      <c r="O142" s="30"/>
      <c r="P142" s="30"/>
      <c r="Q142" s="30"/>
    </row>
    <row r="143" spans="2:17" x14ac:dyDescent="0.2">
      <c r="B143" s="29"/>
      <c r="C143" s="97"/>
      <c r="D143" s="97"/>
      <c r="E143" s="29"/>
      <c r="F143" s="29"/>
      <c r="G143" s="67"/>
      <c r="H143" s="29"/>
      <c r="I143" s="97"/>
      <c r="J143" s="97"/>
      <c r="K143" s="29"/>
      <c r="L143" s="29"/>
      <c r="M143" s="67"/>
      <c r="N143" s="29"/>
      <c r="O143" s="30"/>
      <c r="P143" s="30"/>
      <c r="Q143" s="30"/>
    </row>
    <row r="144" spans="2:17" x14ac:dyDescent="0.2">
      <c r="B144" s="29"/>
      <c r="C144" s="97"/>
      <c r="D144" s="97"/>
      <c r="E144" s="29"/>
      <c r="F144" s="29"/>
      <c r="G144" s="67"/>
      <c r="H144" s="29"/>
      <c r="I144" s="97"/>
      <c r="J144" s="97"/>
      <c r="K144" s="29"/>
      <c r="L144" s="29"/>
      <c r="M144" s="67"/>
      <c r="N144" s="29"/>
      <c r="O144" s="30"/>
      <c r="P144" s="30"/>
      <c r="Q144" s="30"/>
    </row>
    <row r="145" spans="2:17" x14ac:dyDescent="0.2">
      <c r="B145" s="29"/>
      <c r="C145" s="97"/>
      <c r="D145" s="97"/>
      <c r="E145" s="29"/>
      <c r="F145" s="29"/>
      <c r="G145" s="67"/>
      <c r="H145" s="29"/>
      <c r="I145" s="97"/>
      <c r="J145" s="97"/>
      <c r="K145" s="29"/>
      <c r="L145" s="29"/>
      <c r="M145" s="67"/>
      <c r="N145" s="29"/>
      <c r="O145" s="30"/>
      <c r="P145" s="30"/>
      <c r="Q145" s="30"/>
    </row>
    <row r="146" spans="2:17" x14ac:dyDescent="0.2">
      <c r="B146" s="29"/>
      <c r="C146" s="97"/>
      <c r="D146" s="97"/>
      <c r="E146" s="29"/>
      <c r="F146" s="29"/>
      <c r="G146" s="67"/>
      <c r="H146" s="29"/>
      <c r="I146" s="97"/>
      <c r="J146" s="97"/>
      <c r="K146" s="29"/>
      <c r="L146" s="29"/>
      <c r="M146" s="67"/>
      <c r="N146" s="29"/>
      <c r="O146" s="30"/>
      <c r="P146" s="30"/>
      <c r="Q146" s="30"/>
    </row>
    <row r="147" spans="2:17" x14ac:dyDescent="0.2">
      <c r="B147" s="29"/>
      <c r="C147" s="97"/>
      <c r="D147" s="97"/>
      <c r="E147" s="29"/>
      <c r="F147" s="29"/>
      <c r="G147" s="67"/>
      <c r="H147" s="29"/>
      <c r="I147" s="97"/>
      <c r="J147" s="97"/>
      <c r="K147" s="29"/>
      <c r="L147" s="29"/>
      <c r="M147" s="67"/>
      <c r="N147" s="29"/>
      <c r="O147" s="30"/>
      <c r="P147" s="30"/>
      <c r="Q147" s="30"/>
    </row>
    <row r="148" spans="2:17" x14ac:dyDescent="0.2">
      <c r="B148" s="29"/>
      <c r="C148" s="97"/>
      <c r="D148" s="97"/>
      <c r="E148" s="29"/>
      <c r="F148" s="29"/>
      <c r="G148" s="67"/>
      <c r="H148" s="29"/>
      <c r="I148" s="97"/>
      <c r="J148" s="97"/>
      <c r="K148" s="29"/>
      <c r="L148" s="29"/>
      <c r="M148" s="67"/>
      <c r="N148" s="29"/>
      <c r="O148" s="30"/>
      <c r="P148" s="30"/>
      <c r="Q148" s="30"/>
    </row>
    <row r="149" spans="2:17" x14ac:dyDescent="0.2">
      <c r="B149" s="29"/>
      <c r="C149" s="97"/>
      <c r="D149" s="97"/>
      <c r="E149" s="29"/>
      <c r="F149" s="29"/>
      <c r="G149" s="67"/>
      <c r="H149" s="29"/>
      <c r="I149" s="97"/>
      <c r="J149" s="97"/>
      <c r="K149" s="29"/>
      <c r="L149" s="29"/>
      <c r="M149" s="67"/>
      <c r="N149" s="29"/>
      <c r="O149" s="30"/>
      <c r="P149" s="30"/>
      <c r="Q149" s="30"/>
    </row>
    <row r="150" spans="2:17" x14ac:dyDescent="0.2">
      <c r="B150" s="29"/>
      <c r="C150" s="97"/>
      <c r="D150" s="97"/>
      <c r="E150" s="29"/>
      <c r="F150" s="29"/>
      <c r="G150" s="67"/>
      <c r="H150" s="29"/>
      <c r="I150" s="97"/>
      <c r="J150" s="97"/>
      <c r="K150" s="29"/>
      <c r="L150" s="29"/>
      <c r="M150" s="67"/>
      <c r="N150" s="29"/>
      <c r="O150" s="30"/>
      <c r="P150" s="30"/>
      <c r="Q150" s="30"/>
    </row>
    <row r="151" spans="2:17" x14ac:dyDescent="0.2">
      <c r="B151" s="29"/>
      <c r="C151" s="97"/>
      <c r="D151" s="97"/>
      <c r="E151" s="29"/>
      <c r="F151" s="29"/>
      <c r="G151" s="67"/>
      <c r="H151" s="29"/>
      <c r="I151" s="97"/>
      <c r="J151" s="97"/>
      <c r="K151" s="29"/>
      <c r="L151" s="29"/>
      <c r="M151" s="67"/>
      <c r="N151" s="29"/>
      <c r="O151" s="30"/>
      <c r="P151" s="30"/>
      <c r="Q151" s="30"/>
    </row>
    <row r="152" spans="2:17" x14ac:dyDescent="0.2">
      <c r="B152" s="29"/>
      <c r="C152" s="97"/>
      <c r="D152" s="97"/>
      <c r="E152" s="29"/>
      <c r="F152" s="29"/>
      <c r="G152" s="67"/>
      <c r="H152" s="29"/>
      <c r="I152" s="97"/>
      <c r="J152" s="97"/>
      <c r="K152" s="29"/>
      <c r="L152" s="29"/>
      <c r="M152" s="67"/>
      <c r="N152" s="29"/>
      <c r="O152" s="30"/>
      <c r="P152" s="30"/>
      <c r="Q152" s="30"/>
    </row>
    <row r="153" spans="2:17" x14ac:dyDescent="0.2">
      <c r="B153" s="29"/>
      <c r="C153" s="97"/>
      <c r="D153" s="97"/>
      <c r="E153" s="29"/>
      <c r="F153" s="29"/>
      <c r="G153" s="67"/>
      <c r="H153" s="29"/>
      <c r="I153" s="97"/>
      <c r="J153" s="97"/>
      <c r="K153" s="29"/>
      <c r="L153" s="29"/>
      <c r="M153" s="67"/>
      <c r="N153" s="29"/>
      <c r="O153" s="30"/>
      <c r="P153" s="30"/>
      <c r="Q153" s="30"/>
    </row>
    <row r="154" spans="2:17" x14ac:dyDescent="0.2">
      <c r="B154" s="29"/>
      <c r="C154" s="97"/>
      <c r="D154" s="97"/>
      <c r="E154" s="29"/>
      <c r="F154" s="29"/>
      <c r="G154" s="67"/>
      <c r="H154" s="29"/>
      <c r="I154" s="97"/>
      <c r="J154" s="97"/>
      <c r="K154" s="29"/>
      <c r="L154" s="29"/>
      <c r="M154" s="67"/>
      <c r="N154" s="29"/>
      <c r="O154" s="30"/>
      <c r="P154" s="30"/>
      <c r="Q154" s="30"/>
    </row>
    <row r="155" spans="2:17" x14ac:dyDescent="0.2">
      <c r="B155" s="29"/>
      <c r="C155" s="97"/>
      <c r="D155" s="97"/>
      <c r="E155" s="29"/>
      <c r="F155" s="29"/>
      <c r="G155" s="67"/>
      <c r="H155" s="29"/>
      <c r="I155" s="97"/>
      <c r="J155" s="97"/>
      <c r="K155" s="29"/>
      <c r="L155" s="29"/>
      <c r="M155" s="67"/>
      <c r="N155" s="29"/>
      <c r="O155" s="30"/>
      <c r="P155" s="30"/>
      <c r="Q155" s="30"/>
    </row>
    <row r="156" spans="2:17" x14ac:dyDescent="0.2">
      <c r="B156" s="29"/>
      <c r="C156" s="97"/>
      <c r="D156" s="97"/>
      <c r="E156" s="29"/>
      <c r="F156" s="29"/>
      <c r="G156" s="67"/>
      <c r="H156" s="29"/>
      <c r="I156" s="97"/>
      <c r="J156" s="97"/>
      <c r="K156" s="29"/>
      <c r="L156" s="29"/>
      <c r="M156" s="67"/>
      <c r="N156" s="29"/>
      <c r="O156" s="30"/>
      <c r="P156" s="30"/>
      <c r="Q156" s="30"/>
    </row>
    <row r="157" spans="2:17" x14ac:dyDescent="0.2">
      <c r="B157" s="29"/>
      <c r="C157" s="97"/>
      <c r="D157" s="97"/>
      <c r="E157" s="29"/>
      <c r="F157" s="29"/>
      <c r="G157" s="67"/>
      <c r="H157" s="29"/>
      <c r="I157" s="97"/>
      <c r="J157" s="97"/>
      <c r="K157" s="29"/>
      <c r="L157" s="29"/>
      <c r="M157" s="67"/>
      <c r="N157" s="29"/>
      <c r="O157" s="30"/>
      <c r="P157" s="30"/>
      <c r="Q157" s="30"/>
    </row>
    <row r="158" spans="2:17" x14ac:dyDescent="0.2">
      <c r="B158" s="29"/>
      <c r="C158" s="97"/>
      <c r="D158" s="97"/>
      <c r="E158" s="29"/>
      <c r="F158" s="29"/>
      <c r="G158" s="67"/>
      <c r="H158" s="29"/>
      <c r="I158" s="97"/>
      <c r="J158" s="97"/>
      <c r="K158" s="29"/>
      <c r="L158" s="29"/>
      <c r="M158" s="67"/>
      <c r="N158" s="29"/>
      <c r="O158" s="30"/>
      <c r="P158" s="30"/>
      <c r="Q158" s="30"/>
    </row>
    <row r="159" spans="2:17" x14ac:dyDescent="0.2">
      <c r="B159" s="29"/>
      <c r="C159" s="97"/>
      <c r="D159" s="97"/>
      <c r="E159" s="29"/>
      <c r="F159" s="29"/>
      <c r="G159" s="67"/>
      <c r="H159" s="29"/>
      <c r="I159" s="97"/>
      <c r="J159" s="97"/>
      <c r="K159" s="29"/>
      <c r="L159" s="29"/>
      <c r="M159" s="67"/>
      <c r="N159" s="29"/>
      <c r="O159" s="30"/>
      <c r="P159" s="30"/>
      <c r="Q159" s="30"/>
    </row>
    <row r="160" spans="2:17" x14ac:dyDescent="0.2">
      <c r="B160" s="29"/>
      <c r="C160" s="97"/>
      <c r="D160" s="97"/>
      <c r="E160" s="29"/>
      <c r="F160" s="29"/>
      <c r="G160" s="67"/>
      <c r="H160" s="29"/>
      <c r="I160" s="97"/>
      <c r="J160" s="97"/>
      <c r="K160" s="29"/>
      <c r="L160" s="29"/>
      <c r="M160" s="67"/>
      <c r="N160" s="29"/>
      <c r="O160" s="30"/>
      <c r="P160" s="30"/>
      <c r="Q160" s="30"/>
    </row>
    <row r="161" spans="2:17" x14ac:dyDescent="0.2">
      <c r="B161" s="29"/>
      <c r="C161" s="97"/>
      <c r="D161" s="97"/>
      <c r="E161" s="29"/>
      <c r="F161" s="29"/>
      <c r="G161" s="67"/>
      <c r="H161" s="29"/>
      <c r="I161" s="97"/>
      <c r="J161" s="97"/>
      <c r="K161" s="29"/>
      <c r="L161" s="29"/>
      <c r="M161" s="67"/>
      <c r="N161" s="29"/>
      <c r="O161" s="30"/>
      <c r="P161" s="30"/>
      <c r="Q161" s="30"/>
    </row>
    <row r="162" spans="2:17" x14ac:dyDescent="0.2">
      <c r="B162" s="29"/>
      <c r="C162" s="97"/>
      <c r="D162" s="97"/>
      <c r="E162" s="29"/>
      <c r="F162" s="29"/>
      <c r="G162" s="67"/>
      <c r="H162" s="29"/>
      <c r="I162" s="97"/>
      <c r="J162" s="97"/>
      <c r="K162" s="29"/>
      <c r="L162" s="29"/>
      <c r="M162" s="67"/>
      <c r="N162" s="29"/>
      <c r="O162" s="30"/>
      <c r="P162" s="30"/>
      <c r="Q162" s="30"/>
    </row>
    <row r="163" spans="2:17" x14ac:dyDescent="0.2">
      <c r="B163" s="29"/>
      <c r="C163" s="97"/>
      <c r="D163" s="97"/>
      <c r="E163" s="29"/>
      <c r="F163" s="29"/>
      <c r="G163" s="67"/>
      <c r="H163" s="29"/>
      <c r="I163" s="97"/>
      <c r="J163" s="97"/>
      <c r="K163" s="29"/>
      <c r="L163" s="29"/>
      <c r="M163" s="67"/>
      <c r="N163" s="29"/>
      <c r="O163" s="30"/>
      <c r="P163" s="30"/>
      <c r="Q163" s="30"/>
    </row>
    <row r="164" spans="2:17" x14ac:dyDescent="0.2">
      <c r="B164" s="29"/>
      <c r="C164" s="97"/>
      <c r="D164" s="97"/>
      <c r="E164" s="29"/>
      <c r="F164" s="29"/>
      <c r="G164" s="67"/>
      <c r="H164" s="29"/>
      <c r="I164" s="97"/>
      <c r="J164" s="97"/>
      <c r="K164" s="29"/>
      <c r="L164" s="29"/>
      <c r="M164" s="67"/>
      <c r="N164" s="29"/>
      <c r="O164" s="30"/>
      <c r="P164" s="30"/>
      <c r="Q164" s="30"/>
    </row>
    <row r="165" spans="2:17" x14ac:dyDescent="0.2">
      <c r="B165" s="29"/>
      <c r="C165" s="97"/>
      <c r="D165" s="97"/>
      <c r="E165" s="29"/>
      <c r="F165" s="29"/>
      <c r="G165" s="67"/>
      <c r="H165" s="29"/>
      <c r="I165" s="97"/>
      <c r="J165" s="97"/>
      <c r="K165" s="29"/>
      <c r="L165" s="29"/>
      <c r="M165" s="67"/>
      <c r="N165" s="29"/>
      <c r="O165" s="30"/>
      <c r="P165" s="30"/>
      <c r="Q165" s="30"/>
    </row>
    <row r="166" spans="2:17" x14ac:dyDescent="0.2">
      <c r="B166" s="29"/>
      <c r="C166" s="97"/>
      <c r="D166" s="97"/>
      <c r="E166" s="29"/>
      <c r="F166" s="29"/>
      <c r="G166" s="67"/>
      <c r="H166" s="29"/>
      <c r="I166" s="97"/>
      <c r="J166" s="97"/>
      <c r="K166" s="29"/>
      <c r="L166" s="29"/>
      <c r="M166" s="67"/>
      <c r="N166" s="29"/>
      <c r="O166" s="30"/>
      <c r="P166" s="30"/>
      <c r="Q166" s="30"/>
    </row>
    <row r="167" spans="2:17" x14ac:dyDescent="0.2">
      <c r="B167" s="29"/>
      <c r="C167" s="97"/>
      <c r="D167" s="97"/>
      <c r="E167" s="29"/>
      <c r="F167" s="29"/>
      <c r="G167" s="67"/>
      <c r="H167" s="29"/>
      <c r="I167" s="97"/>
      <c r="J167" s="97"/>
      <c r="K167" s="29"/>
      <c r="L167" s="29"/>
      <c r="M167" s="67"/>
      <c r="N167" s="29"/>
      <c r="O167" s="30"/>
      <c r="P167" s="30"/>
      <c r="Q167" s="30"/>
    </row>
    <row r="168" spans="2:17" x14ac:dyDescent="0.2">
      <c r="B168" s="29"/>
      <c r="C168" s="97"/>
      <c r="D168" s="97"/>
      <c r="E168" s="29"/>
      <c r="F168" s="29"/>
      <c r="G168" s="67"/>
      <c r="H168" s="29"/>
      <c r="I168" s="97"/>
      <c r="J168" s="97"/>
      <c r="K168" s="29"/>
      <c r="L168" s="29"/>
      <c r="M168" s="67"/>
      <c r="N168" s="29"/>
      <c r="O168" s="30"/>
      <c r="P168" s="30"/>
      <c r="Q168" s="30"/>
    </row>
    <row r="169" spans="2:17" x14ac:dyDescent="0.2">
      <c r="B169" s="29"/>
      <c r="C169" s="97"/>
      <c r="D169" s="97"/>
      <c r="E169" s="29"/>
      <c r="F169" s="29"/>
      <c r="G169" s="67"/>
      <c r="H169" s="29"/>
      <c r="I169" s="97"/>
      <c r="J169" s="97"/>
      <c r="K169" s="29"/>
      <c r="L169" s="29"/>
      <c r="M169" s="67"/>
      <c r="N169" s="29"/>
      <c r="O169" s="30"/>
      <c r="P169" s="30"/>
      <c r="Q169" s="30"/>
    </row>
    <row r="170" spans="2:17" x14ac:dyDescent="0.2">
      <c r="B170" s="29"/>
      <c r="C170" s="97"/>
      <c r="D170" s="97"/>
      <c r="E170" s="29"/>
      <c r="F170" s="29"/>
      <c r="G170" s="67"/>
      <c r="H170" s="29"/>
      <c r="I170" s="97"/>
      <c r="J170" s="97"/>
      <c r="K170" s="29"/>
      <c r="L170" s="29"/>
      <c r="M170" s="67"/>
      <c r="N170" s="29"/>
      <c r="O170" s="30"/>
      <c r="P170" s="30"/>
      <c r="Q170" s="30"/>
    </row>
    <row r="171" spans="2:17" x14ac:dyDescent="0.2">
      <c r="B171" s="29"/>
      <c r="C171" s="97"/>
      <c r="D171" s="97"/>
      <c r="E171" s="29"/>
      <c r="F171" s="29"/>
      <c r="G171" s="67"/>
      <c r="H171" s="29"/>
      <c r="I171" s="97"/>
      <c r="J171" s="97"/>
      <c r="K171" s="29"/>
      <c r="L171" s="29"/>
      <c r="M171" s="67"/>
      <c r="N171" s="29"/>
      <c r="O171" s="30"/>
      <c r="P171" s="30"/>
      <c r="Q171" s="30"/>
    </row>
    <row r="172" spans="2:17" x14ac:dyDescent="0.2">
      <c r="B172" s="29"/>
      <c r="C172" s="97"/>
      <c r="D172" s="97"/>
      <c r="E172" s="29"/>
      <c r="F172" s="29"/>
      <c r="G172" s="67"/>
      <c r="H172" s="29"/>
      <c r="I172" s="97"/>
      <c r="J172" s="97"/>
      <c r="K172" s="29"/>
      <c r="L172" s="29"/>
      <c r="M172" s="67"/>
      <c r="N172" s="29"/>
      <c r="O172" s="30"/>
      <c r="P172" s="30"/>
      <c r="Q172" s="30"/>
    </row>
    <row r="173" spans="2:17" x14ac:dyDescent="0.2">
      <c r="B173" s="29"/>
      <c r="C173" s="97"/>
      <c r="D173" s="97"/>
      <c r="E173" s="29"/>
      <c r="F173" s="29"/>
      <c r="G173" s="67"/>
      <c r="H173" s="29"/>
      <c r="I173" s="97"/>
      <c r="J173" s="97"/>
      <c r="K173" s="29"/>
      <c r="L173" s="29"/>
      <c r="M173" s="67"/>
      <c r="N173" s="29"/>
      <c r="O173" s="30"/>
      <c r="P173" s="30"/>
      <c r="Q173" s="30"/>
    </row>
    <row r="174" spans="2:17" x14ac:dyDescent="0.2">
      <c r="B174" s="29"/>
      <c r="C174" s="97"/>
      <c r="D174" s="97"/>
      <c r="E174" s="29"/>
      <c r="F174" s="29"/>
      <c r="G174" s="67"/>
      <c r="H174" s="29"/>
      <c r="I174" s="97"/>
      <c r="J174" s="97"/>
      <c r="K174" s="29"/>
      <c r="L174" s="29"/>
      <c r="M174" s="67"/>
      <c r="N174" s="29"/>
      <c r="O174" s="30"/>
      <c r="P174" s="30"/>
      <c r="Q174" s="30"/>
    </row>
    <row r="175" spans="2:17" x14ac:dyDescent="0.2">
      <c r="B175" s="29"/>
      <c r="C175" s="97"/>
      <c r="D175" s="97"/>
      <c r="E175" s="29"/>
      <c r="F175" s="29"/>
      <c r="G175" s="67"/>
      <c r="H175" s="29"/>
      <c r="I175" s="97"/>
      <c r="J175" s="97"/>
      <c r="K175" s="29"/>
      <c r="L175" s="29"/>
      <c r="M175" s="67"/>
      <c r="N175" s="29"/>
      <c r="O175" s="30"/>
      <c r="P175" s="30"/>
      <c r="Q175" s="30"/>
    </row>
    <row r="176" spans="2:17" x14ac:dyDescent="0.2">
      <c r="B176" s="29"/>
      <c r="C176" s="97"/>
      <c r="D176" s="97"/>
      <c r="E176" s="29"/>
      <c r="F176" s="29"/>
      <c r="G176" s="67"/>
      <c r="H176" s="29"/>
      <c r="I176" s="97"/>
      <c r="J176" s="97"/>
      <c r="K176" s="29"/>
      <c r="L176" s="29"/>
      <c r="M176" s="67"/>
      <c r="N176" s="29"/>
      <c r="O176" s="30"/>
      <c r="P176" s="30"/>
      <c r="Q176" s="30"/>
    </row>
    <row r="177" spans="2:17" x14ac:dyDescent="0.2">
      <c r="B177" s="29"/>
      <c r="C177" s="97"/>
      <c r="D177" s="97"/>
      <c r="E177" s="29"/>
      <c r="F177" s="29"/>
      <c r="G177" s="67"/>
      <c r="H177" s="29"/>
      <c r="I177" s="97"/>
      <c r="J177" s="97"/>
      <c r="K177" s="29"/>
      <c r="L177" s="29"/>
      <c r="M177" s="67"/>
      <c r="N177" s="29"/>
      <c r="O177" s="30"/>
      <c r="P177" s="30"/>
      <c r="Q177" s="30"/>
    </row>
    <row r="178" spans="2:17" x14ac:dyDescent="0.2">
      <c r="B178" s="29"/>
      <c r="C178" s="97"/>
      <c r="D178" s="97"/>
      <c r="E178" s="29"/>
      <c r="F178" s="29"/>
      <c r="G178" s="67"/>
      <c r="H178" s="29"/>
      <c r="I178" s="97"/>
      <c r="J178" s="97"/>
      <c r="K178" s="29"/>
      <c r="L178" s="29"/>
      <c r="M178" s="67"/>
      <c r="N178" s="29"/>
      <c r="O178" s="30"/>
      <c r="P178" s="30"/>
      <c r="Q178" s="30"/>
    </row>
    <row r="179" spans="2:17" x14ac:dyDescent="0.2">
      <c r="B179" s="29"/>
      <c r="C179" s="97"/>
      <c r="D179" s="97"/>
      <c r="E179" s="29"/>
      <c r="F179" s="29"/>
      <c r="G179" s="67"/>
      <c r="H179" s="29"/>
      <c r="I179" s="97"/>
      <c r="J179" s="97"/>
      <c r="K179" s="29"/>
      <c r="L179" s="29"/>
      <c r="M179" s="67"/>
      <c r="N179" s="29"/>
      <c r="O179" s="30"/>
      <c r="P179" s="30"/>
      <c r="Q179" s="30"/>
    </row>
    <row r="180" spans="2:17" x14ac:dyDescent="0.2">
      <c r="B180" s="29"/>
      <c r="C180" s="97"/>
      <c r="D180" s="97"/>
      <c r="E180" s="29"/>
      <c r="F180" s="29"/>
      <c r="G180" s="67"/>
      <c r="H180" s="29"/>
      <c r="I180" s="97"/>
      <c r="J180" s="97"/>
      <c r="K180" s="29"/>
      <c r="L180" s="29"/>
      <c r="M180" s="67"/>
      <c r="N180" s="29"/>
      <c r="O180" s="30"/>
      <c r="P180" s="30"/>
      <c r="Q180" s="30"/>
    </row>
    <row r="181" spans="2:17" x14ac:dyDescent="0.2">
      <c r="B181" s="29"/>
      <c r="C181" s="97"/>
      <c r="D181" s="97"/>
      <c r="E181" s="29"/>
      <c r="F181" s="29"/>
      <c r="G181" s="67"/>
      <c r="H181" s="29"/>
      <c r="I181" s="97"/>
      <c r="J181" s="97"/>
      <c r="K181" s="29"/>
      <c r="L181" s="29"/>
      <c r="M181" s="67"/>
      <c r="N181" s="29"/>
      <c r="O181" s="30"/>
      <c r="P181" s="30"/>
      <c r="Q181" s="30"/>
    </row>
    <row r="182" spans="2:17" x14ac:dyDescent="0.2">
      <c r="B182" s="29"/>
      <c r="C182" s="97"/>
      <c r="D182" s="97"/>
      <c r="E182" s="29"/>
      <c r="F182" s="29"/>
      <c r="G182" s="67"/>
      <c r="H182" s="29"/>
      <c r="I182" s="97"/>
      <c r="J182" s="97"/>
      <c r="K182" s="29"/>
      <c r="L182" s="29"/>
      <c r="M182" s="67"/>
      <c r="N182" s="29"/>
      <c r="O182" s="30"/>
      <c r="P182" s="30"/>
      <c r="Q182" s="30"/>
    </row>
    <row r="183" spans="2:17" x14ac:dyDescent="0.2">
      <c r="B183" s="29"/>
      <c r="C183" s="97"/>
      <c r="D183" s="97"/>
      <c r="E183" s="29"/>
      <c r="F183" s="29"/>
      <c r="G183" s="67"/>
      <c r="H183" s="29"/>
      <c r="I183" s="97"/>
      <c r="J183" s="97"/>
      <c r="K183" s="29"/>
      <c r="L183" s="29"/>
      <c r="M183" s="67"/>
      <c r="N183" s="29"/>
      <c r="O183" s="30"/>
      <c r="P183" s="30"/>
      <c r="Q183" s="30"/>
    </row>
    <row r="184" spans="2:17" x14ac:dyDescent="0.2">
      <c r="B184" s="29"/>
      <c r="C184" s="97"/>
      <c r="D184" s="97"/>
      <c r="E184" s="29"/>
      <c r="F184" s="29"/>
      <c r="G184" s="67"/>
      <c r="H184" s="29"/>
      <c r="I184" s="97"/>
      <c r="J184" s="97"/>
      <c r="K184" s="29"/>
      <c r="L184" s="29"/>
      <c r="M184" s="67"/>
      <c r="N184" s="29"/>
      <c r="O184" s="30"/>
      <c r="P184" s="30"/>
      <c r="Q184" s="30"/>
    </row>
    <row r="185" spans="2:17" x14ac:dyDescent="0.2">
      <c r="B185" s="29"/>
      <c r="C185" s="97"/>
      <c r="D185" s="97"/>
      <c r="E185" s="29"/>
      <c r="F185" s="29"/>
      <c r="G185" s="67"/>
      <c r="H185" s="29"/>
      <c r="I185" s="97"/>
      <c r="J185" s="97"/>
      <c r="K185" s="29"/>
      <c r="L185" s="29"/>
      <c r="M185" s="67"/>
      <c r="N185" s="29"/>
      <c r="O185" s="30"/>
      <c r="P185" s="30"/>
      <c r="Q185" s="30"/>
    </row>
    <row r="186" spans="2:17" x14ac:dyDescent="0.2">
      <c r="B186" s="29"/>
      <c r="C186" s="97"/>
      <c r="D186" s="97"/>
      <c r="E186" s="29"/>
      <c r="F186" s="29"/>
      <c r="G186" s="67"/>
      <c r="H186" s="29"/>
      <c r="I186" s="97"/>
      <c r="J186" s="97"/>
      <c r="K186" s="29"/>
      <c r="L186" s="29"/>
      <c r="M186" s="67"/>
      <c r="N186" s="29"/>
      <c r="O186" s="30"/>
      <c r="P186" s="30"/>
      <c r="Q186" s="30"/>
    </row>
    <row r="187" spans="2:17" x14ac:dyDescent="0.2">
      <c r="B187" s="29"/>
      <c r="C187" s="97"/>
      <c r="D187" s="97"/>
      <c r="E187" s="29"/>
      <c r="F187" s="29"/>
      <c r="G187" s="67"/>
      <c r="H187" s="29"/>
      <c r="I187" s="97"/>
      <c r="J187" s="97"/>
      <c r="K187" s="29"/>
      <c r="L187" s="29"/>
      <c r="M187" s="67"/>
      <c r="N187" s="29"/>
      <c r="O187" s="30"/>
      <c r="P187" s="30"/>
      <c r="Q187" s="30"/>
    </row>
    <row r="188" spans="2:17" x14ac:dyDescent="0.2">
      <c r="B188" s="29"/>
      <c r="C188" s="97"/>
      <c r="D188" s="97"/>
      <c r="E188" s="29"/>
      <c r="F188" s="29"/>
      <c r="G188" s="67"/>
      <c r="H188" s="29"/>
      <c r="I188" s="97"/>
      <c r="J188" s="97"/>
      <c r="K188" s="29"/>
      <c r="L188" s="29"/>
      <c r="M188" s="67"/>
      <c r="N188" s="29"/>
      <c r="O188" s="30"/>
      <c r="P188" s="30"/>
      <c r="Q188" s="30"/>
    </row>
    <row r="189" spans="2:17" x14ac:dyDescent="0.2">
      <c r="B189" s="29"/>
      <c r="C189" s="97"/>
      <c r="D189" s="97"/>
      <c r="E189" s="29"/>
      <c r="F189" s="29"/>
      <c r="G189" s="67"/>
      <c r="H189" s="29"/>
      <c r="I189" s="97"/>
      <c r="J189" s="97"/>
      <c r="K189" s="29"/>
      <c r="L189" s="29"/>
      <c r="M189" s="67"/>
      <c r="N189" s="29"/>
      <c r="O189" s="30"/>
      <c r="P189" s="30"/>
      <c r="Q189" s="30"/>
    </row>
    <row r="190" spans="2:17" x14ac:dyDescent="0.2">
      <c r="B190" s="29"/>
      <c r="C190" s="97"/>
      <c r="D190" s="97"/>
      <c r="E190" s="29"/>
      <c r="F190" s="29"/>
      <c r="G190" s="67"/>
      <c r="H190" s="29"/>
      <c r="I190" s="97"/>
      <c r="J190" s="97"/>
      <c r="K190" s="29"/>
      <c r="L190" s="29"/>
      <c r="M190" s="67"/>
      <c r="N190" s="29"/>
      <c r="O190" s="30"/>
      <c r="P190" s="30"/>
      <c r="Q190" s="30"/>
    </row>
    <row r="191" spans="2:17" x14ac:dyDescent="0.2">
      <c r="B191" s="29"/>
      <c r="C191" s="97"/>
      <c r="D191" s="97"/>
      <c r="E191" s="29"/>
      <c r="F191" s="29"/>
      <c r="G191" s="67"/>
      <c r="H191" s="29"/>
      <c r="I191" s="97"/>
      <c r="J191" s="97"/>
      <c r="K191" s="29"/>
      <c r="L191" s="29"/>
      <c r="M191" s="67"/>
      <c r="N191" s="29"/>
      <c r="O191" s="30"/>
      <c r="P191" s="30"/>
      <c r="Q191" s="30"/>
    </row>
    <row r="192" spans="2:17" x14ac:dyDescent="0.2">
      <c r="B192" s="29"/>
      <c r="C192" s="97"/>
      <c r="D192" s="97"/>
      <c r="E192" s="29"/>
      <c r="F192" s="29"/>
      <c r="G192" s="67"/>
      <c r="H192" s="29"/>
      <c r="I192" s="97"/>
      <c r="J192" s="97"/>
      <c r="K192" s="29"/>
      <c r="L192" s="29"/>
      <c r="M192" s="67"/>
      <c r="N192" s="29"/>
      <c r="O192" s="30"/>
      <c r="P192" s="30"/>
      <c r="Q192" s="30"/>
    </row>
    <row r="193" spans="2:17" x14ac:dyDescent="0.2">
      <c r="B193" s="29"/>
      <c r="C193" s="97"/>
      <c r="D193" s="97"/>
      <c r="E193" s="29"/>
      <c r="F193" s="29"/>
      <c r="G193" s="67"/>
      <c r="H193" s="29"/>
      <c r="I193" s="97"/>
      <c r="J193" s="97"/>
      <c r="K193" s="29"/>
      <c r="L193" s="29"/>
      <c r="M193" s="67"/>
      <c r="N193" s="29"/>
      <c r="O193" s="30"/>
      <c r="P193" s="30"/>
      <c r="Q193" s="30"/>
    </row>
    <row r="194" spans="2:17" x14ac:dyDescent="0.2">
      <c r="B194" s="29"/>
      <c r="C194" s="97"/>
      <c r="D194" s="97"/>
      <c r="E194" s="29"/>
      <c r="F194" s="29"/>
      <c r="G194" s="67"/>
      <c r="H194" s="29"/>
      <c r="I194" s="97"/>
      <c r="J194" s="97"/>
      <c r="K194" s="29"/>
      <c r="L194" s="29"/>
      <c r="M194" s="67"/>
      <c r="N194" s="29"/>
      <c r="O194" s="30"/>
      <c r="P194" s="30"/>
      <c r="Q194" s="30"/>
    </row>
    <row r="195" spans="2:17" x14ac:dyDescent="0.2">
      <c r="B195" s="29"/>
      <c r="C195" s="97"/>
      <c r="D195" s="97"/>
      <c r="E195" s="29"/>
      <c r="F195" s="29"/>
      <c r="G195" s="67"/>
      <c r="H195" s="29"/>
      <c r="I195" s="97"/>
      <c r="J195" s="97"/>
      <c r="K195" s="29"/>
      <c r="L195" s="29"/>
      <c r="M195" s="67"/>
      <c r="N195" s="29"/>
      <c r="O195" s="30"/>
      <c r="P195" s="30"/>
      <c r="Q195" s="30"/>
    </row>
    <row r="196" spans="2:17" x14ac:dyDescent="0.2">
      <c r="B196" s="29"/>
      <c r="C196" s="97"/>
      <c r="D196" s="97"/>
      <c r="E196" s="29"/>
      <c r="F196" s="29"/>
      <c r="G196" s="67"/>
      <c r="H196" s="29"/>
      <c r="I196" s="97"/>
      <c r="J196" s="97"/>
      <c r="K196" s="29"/>
      <c r="L196" s="29"/>
      <c r="M196" s="67"/>
      <c r="N196" s="29"/>
      <c r="O196" s="30"/>
      <c r="P196" s="30"/>
      <c r="Q196" s="30"/>
    </row>
    <row r="197" spans="2:17" x14ac:dyDescent="0.2">
      <c r="B197" s="29"/>
      <c r="C197" s="97"/>
      <c r="D197" s="97"/>
      <c r="E197" s="29"/>
      <c r="F197" s="29"/>
      <c r="G197" s="67"/>
      <c r="H197" s="29"/>
      <c r="I197" s="97"/>
      <c r="J197" s="97"/>
      <c r="K197" s="29"/>
      <c r="L197" s="29"/>
      <c r="M197" s="67"/>
      <c r="N197" s="29"/>
      <c r="O197" s="30"/>
      <c r="P197" s="30"/>
      <c r="Q197" s="30"/>
    </row>
    <row r="198" spans="2:17" x14ac:dyDescent="0.2">
      <c r="B198" s="29"/>
      <c r="C198" s="97"/>
      <c r="D198" s="97"/>
      <c r="E198" s="29"/>
      <c r="F198" s="29"/>
      <c r="G198" s="67"/>
      <c r="H198" s="29"/>
      <c r="I198" s="97"/>
      <c r="J198" s="97"/>
      <c r="K198" s="29"/>
      <c r="L198" s="29"/>
      <c r="M198" s="67"/>
      <c r="N198" s="29"/>
      <c r="O198" s="30"/>
      <c r="P198" s="30"/>
      <c r="Q198" s="30"/>
    </row>
    <row r="199" spans="2:17" x14ac:dyDescent="0.2">
      <c r="B199" s="29"/>
      <c r="C199" s="97"/>
      <c r="D199" s="97"/>
      <c r="E199" s="29"/>
      <c r="F199" s="29"/>
      <c r="G199" s="67"/>
      <c r="H199" s="29"/>
      <c r="I199" s="97"/>
      <c r="J199" s="97"/>
      <c r="K199" s="29"/>
      <c r="L199" s="29"/>
      <c r="M199" s="67"/>
      <c r="N199" s="29"/>
      <c r="O199" s="30"/>
      <c r="P199" s="30"/>
      <c r="Q199" s="30"/>
    </row>
    <row r="200" spans="2:17" x14ac:dyDescent="0.2">
      <c r="B200" s="29"/>
      <c r="C200" s="97"/>
      <c r="D200" s="97"/>
      <c r="E200" s="29"/>
      <c r="F200" s="29"/>
      <c r="G200" s="67"/>
      <c r="H200" s="29"/>
      <c r="I200" s="97"/>
      <c r="J200" s="97"/>
      <c r="K200" s="29"/>
      <c r="L200" s="29"/>
      <c r="M200" s="67"/>
      <c r="N200" s="29"/>
      <c r="O200" s="30"/>
      <c r="P200" s="30"/>
      <c r="Q200" s="30"/>
    </row>
    <row r="201" spans="2:17" x14ac:dyDescent="0.2">
      <c r="B201" s="29"/>
      <c r="C201" s="97"/>
      <c r="D201" s="97"/>
      <c r="E201" s="29"/>
      <c r="F201" s="29"/>
      <c r="G201" s="67"/>
      <c r="H201" s="29"/>
      <c r="I201" s="97"/>
      <c r="J201" s="97"/>
      <c r="K201" s="29"/>
      <c r="L201" s="29"/>
      <c r="M201" s="67"/>
      <c r="N201" s="29"/>
      <c r="O201" s="30"/>
      <c r="P201" s="30"/>
      <c r="Q201" s="30"/>
    </row>
    <row r="202" spans="2:17" x14ac:dyDescent="0.2">
      <c r="B202" s="29"/>
      <c r="C202" s="97"/>
      <c r="D202" s="97"/>
      <c r="E202" s="29"/>
      <c r="F202" s="29"/>
      <c r="G202" s="67"/>
      <c r="H202" s="29"/>
      <c r="I202" s="97"/>
      <c r="J202" s="97"/>
      <c r="K202" s="29"/>
      <c r="L202" s="29"/>
      <c r="M202" s="67"/>
      <c r="N202" s="29"/>
      <c r="O202" s="30"/>
      <c r="P202" s="30"/>
      <c r="Q202" s="30"/>
    </row>
    <row r="203" spans="2:17" x14ac:dyDescent="0.2">
      <c r="B203" s="29"/>
      <c r="C203" s="97"/>
      <c r="D203" s="97"/>
      <c r="E203" s="29"/>
      <c r="F203" s="29"/>
      <c r="G203" s="67"/>
      <c r="H203" s="29"/>
      <c r="I203" s="97"/>
      <c r="J203" s="97"/>
      <c r="K203" s="29"/>
      <c r="L203" s="29"/>
      <c r="M203" s="67"/>
      <c r="N203" s="29"/>
      <c r="O203" s="30"/>
      <c r="P203" s="30"/>
      <c r="Q203" s="30"/>
    </row>
    <row r="204" spans="2:17" x14ac:dyDescent="0.2">
      <c r="B204" s="29"/>
      <c r="C204" s="97"/>
      <c r="D204" s="97"/>
      <c r="E204" s="29"/>
      <c r="F204" s="29"/>
      <c r="G204" s="67"/>
      <c r="H204" s="29"/>
      <c r="I204" s="97"/>
      <c r="J204" s="97"/>
      <c r="K204" s="29"/>
      <c r="L204" s="29"/>
      <c r="M204" s="67"/>
      <c r="N204" s="29"/>
      <c r="O204" s="30"/>
      <c r="P204" s="30"/>
      <c r="Q204" s="30"/>
    </row>
    <row r="205" spans="2:17" x14ac:dyDescent="0.2">
      <c r="B205" s="29"/>
      <c r="C205" s="97"/>
      <c r="D205" s="97"/>
      <c r="E205" s="29"/>
      <c r="F205" s="29"/>
      <c r="G205" s="67"/>
      <c r="H205" s="29"/>
      <c r="I205" s="97"/>
      <c r="J205" s="97"/>
      <c r="K205" s="29"/>
      <c r="L205" s="29"/>
      <c r="M205" s="67"/>
      <c r="N205" s="29"/>
      <c r="O205" s="30"/>
      <c r="P205" s="30"/>
      <c r="Q205" s="30"/>
    </row>
    <row r="206" spans="2:17" x14ac:dyDescent="0.2">
      <c r="B206" s="29"/>
      <c r="C206" s="97"/>
      <c r="D206" s="97"/>
      <c r="E206" s="29"/>
      <c r="F206" s="29"/>
      <c r="G206" s="67"/>
      <c r="H206" s="29"/>
      <c r="I206" s="97"/>
      <c r="J206" s="97"/>
      <c r="K206" s="29"/>
      <c r="L206" s="29"/>
      <c r="M206" s="67"/>
      <c r="N206" s="29"/>
      <c r="O206" s="30"/>
      <c r="P206" s="30"/>
      <c r="Q206" s="30"/>
    </row>
    <row r="207" spans="2:17" x14ac:dyDescent="0.2">
      <c r="B207" s="29"/>
      <c r="C207" s="97"/>
      <c r="D207" s="97"/>
      <c r="E207" s="29"/>
      <c r="F207" s="29"/>
      <c r="G207" s="67"/>
      <c r="H207" s="29"/>
      <c r="I207" s="97"/>
      <c r="J207" s="97"/>
      <c r="K207" s="29"/>
      <c r="L207" s="29"/>
      <c r="M207" s="67"/>
      <c r="N207" s="29"/>
      <c r="O207" s="30"/>
      <c r="P207" s="30"/>
      <c r="Q207" s="30"/>
    </row>
    <row r="208" spans="2:17" x14ac:dyDescent="0.2">
      <c r="B208" s="29"/>
      <c r="C208" s="97"/>
      <c r="D208" s="97"/>
      <c r="E208" s="29"/>
      <c r="F208" s="29"/>
      <c r="G208" s="67"/>
      <c r="H208" s="29"/>
      <c r="I208" s="97"/>
      <c r="J208" s="97"/>
      <c r="K208" s="29"/>
      <c r="L208" s="29"/>
      <c r="M208" s="67"/>
      <c r="N208" s="29"/>
      <c r="O208" s="30"/>
      <c r="P208" s="30"/>
      <c r="Q208" s="30"/>
    </row>
    <row r="209" spans="2:17" x14ac:dyDescent="0.2">
      <c r="B209" s="29"/>
      <c r="C209" s="97"/>
      <c r="D209" s="97"/>
      <c r="E209" s="29"/>
      <c r="F209" s="29"/>
      <c r="G209" s="67"/>
      <c r="H209" s="29"/>
      <c r="I209" s="97"/>
      <c r="J209" s="97"/>
      <c r="K209" s="29"/>
      <c r="L209" s="29"/>
      <c r="M209" s="67"/>
      <c r="N209" s="29"/>
      <c r="O209" s="30"/>
      <c r="P209" s="30"/>
      <c r="Q209" s="30"/>
    </row>
    <row r="210" spans="2:17" x14ac:dyDescent="0.2">
      <c r="B210" s="29"/>
      <c r="C210" s="97"/>
      <c r="D210" s="97"/>
      <c r="E210" s="29"/>
      <c r="F210" s="29"/>
      <c r="G210" s="67"/>
      <c r="H210" s="29"/>
      <c r="I210" s="97"/>
      <c r="J210" s="97"/>
      <c r="K210" s="29"/>
      <c r="L210" s="29"/>
      <c r="M210" s="67"/>
      <c r="N210" s="29"/>
      <c r="O210" s="30"/>
      <c r="P210" s="30"/>
      <c r="Q210" s="30"/>
    </row>
    <row r="211" spans="2:17" x14ac:dyDescent="0.2">
      <c r="B211" s="29"/>
      <c r="C211" s="97"/>
      <c r="D211" s="97"/>
      <c r="E211" s="29"/>
      <c r="F211" s="29"/>
      <c r="G211" s="67"/>
      <c r="H211" s="29"/>
      <c r="I211" s="97"/>
      <c r="J211" s="97"/>
      <c r="K211" s="29"/>
      <c r="L211" s="29"/>
      <c r="M211" s="67"/>
      <c r="N211" s="29"/>
      <c r="O211" s="30"/>
      <c r="P211" s="30"/>
      <c r="Q211" s="30"/>
    </row>
    <row r="212" spans="2:17" x14ac:dyDescent="0.2">
      <c r="B212" s="29"/>
      <c r="C212" s="97"/>
      <c r="D212" s="97"/>
      <c r="E212" s="29"/>
      <c r="F212" s="29"/>
      <c r="G212" s="67"/>
      <c r="H212" s="29"/>
      <c r="I212" s="97"/>
      <c r="J212" s="97"/>
      <c r="K212" s="29"/>
      <c r="L212" s="29"/>
      <c r="M212" s="67"/>
      <c r="N212" s="29"/>
      <c r="O212" s="30"/>
      <c r="P212" s="30"/>
      <c r="Q212" s="30"/>
    </row>
    <row r="213" spans="2:17" x14ac:dyDescent="0.2">
      <c r="B213" s="29"/>
      <c r="C213" s="97"/>
      <c r="D213" s="97"/>
      <c r="E213" s="29"/>
      <c r="F213" s="29"/>
      <c r="G213" s="67"/>
      <c r="H213" s="29"/>
      <c r="I213" s="97"/>
      <c r="J213" s="97"/>
      <c r="K213" s="29"/>
      <c r="L213" s="29"/>
      <c r="M213" s="67"/>
      <c r="N213" s="29"/>
      <c r="O213" s="30"/>
      <c r="P213" s="30"/>
      <c r="Q213" s="30"/>
    </row>
    <row r="214" spans="2:17" x14ac:dyDescent="0.2">
      <c r="B214" s="29"/>
      <c r="C214" s="97"/>
      <c r="D214" s="97"/>
      <c r="E214" s="29"/>
      <c r="F214" s="29"/>
      <c r="G214" s="67"/>
      <c r="H214" s="29"/>
      <c r="I214" s="97"/>
      <c r="J214" s="97"/>
      <c r="K214" s="29"/>
      <c r="L214" s="29"/>
      <c r="M214" s="67"/>
      <c r="N214" s="29"/>
      <c r="O214" s="30"/>
      <c r="P214" s="30"/>
      <c r="Q214" s="30"/>
    </row>
    <row r="215" spans="2:17" x14ac:dyDescent="0.2">
      <c r="B215" s="29"/>
      <c r="C215" s="97"/>
      <c r="D215" s="97"/>
      <c r="E215" s="29"/>
      <c r="F215" s="29"/>
      <c r="G215" s="67"/>
      <c r="H215" s="29"/>
      <c r="I215" s="97"/>
      <c r="J215" s="97"/>
      <c r="K215" s="29"/>
      <c r="L215" s="29"/>
      <c r="M215" s="67"/>
      <c r="N215" s="29"/>
      <c r="O215" s="30"/>
      <c r="P215" s="30"/>
      <c r="Q215" s="30"/>
    </row>
    <row r="216" spans="2:17" x14ac:dyDescent="0.2">
      <c r="B216" s="29"/>
      <c r="C216" s="97"/>
      <c r="D216" s="97"/>
      <c r="E216" s="29"/>
      <c r="F216" s="29"/>
      <c r="G216" s="67"/>
      <c r="H216" s="29"/>
      <c r="I216" s="97"/>
      <c r="J216" s="97"/>
      <c r="K216" s="29"/>
      <c r="L216" s="29"/>
      <c r="M216" s="67"/>
      <c r="N216" s="29"/>
      <c r="O216" s="30"/>
      <c r="P216" s="30"/>
      <c r="Q216" s="30"/>
    </row>
    <row r="217" spans="2:17" x14ac:dyDescent="0.2">
      <c r="B217" s="29"/>
      <c r="C217" s="97"/>
      <c r="D217" s="97"/>
      <c r="E217" s="29"/>
      <c r="F217" s="29"/>
      <c r="G217" s="67"/>
      <c r="H217" s="29"/>
      <c r="I217" s="97"/>
      <c r="J217" s="97"/>
      <c r="K217" s="29"/>
      <c r="L217" s="29"/>
      <c r="M217" s="67"/>
      <c r="N217" s="29"/>
      <c r="O217" s="30"/>
      <c r="P217" s="30"/>
      <c r="Q217" s="30"/>
    </row>
    <row r="218" spans="2:17" x14ac:dyDescent="0.2">
      <c r="B218" s="29"/>
      <c r="C218" s="97"/>
      <c r="D218" s="97"/>
      <c r="E218" s="29"/>
      <c r="F218" s="29"/>
      <c r="G218" s="67"/>
      <c r="H218" s="29"/>
      <c r="I218" s="97"/>
      <c r="J218" s="97"/>
      <c r="K218" s="29"/>
      <c r="L218" s="29"/>
      <c r="M218" s="67"/>
      <c r="N218" s="29"/>
      <c r="O218" s="30"/>
      <c r="P218" s="30"/>
      <c r="Q218" s="30"/>
    </row>
    <row r="219" spans="2:17" x14ac:dyDescent="0.2">
      <c r="B219" s="29"/>
      <c r="C219" s="97"/>
      <c r="D219" s="97"/>
      <c r="E219" s="29"/>
      <c r="F219" s="29"/>
      <c r="G219" s="67"/>
      <c r="H219" s="29"/>
      <c r="I219" s="97"/>
      <c r="J219" s="97"/>
      <c r="K219" s="29"/>
      <c r="L219" s="29"/>
      <c r="M219" s="67"/>
      <c r="N219" s="29"/>
      <c r="O219" s="30"/>
      <c r="P219" s="30"/>
      <c r="Q219" s="30"/>
    </row>
    <row r="220" spans="2:17" x14ac:dyDescent="0.2">
      <c r="B220" s="29"/>
      <c r="C220" s="97"/>
      <c r="D220" s="97"/>
      <c r="E220" s="29"/>
      <c r="F220" s="29"/>
      <c r="G220" s="67"/>
      <c r="H220" s="29"/>
      <c r="I220" s="97"/>
      <c r="J220" s="97"/>
      <c r="K220" s="29"/>
      <c r="L220" s="29"/>
      <c r="M220" s="67"/>
      <c r="N220" s="29"/>
      <c r="O220" s="30"/>
      <c r="P220" s="30"/>
      <c r="Q220" s="30"/>
    </row>
    <row r="221" spans="2:17" x14ac:dyDescent="0.2">
      <c r="B221" s="29"/>
      <c r="C221" s="97"/>
      <c r="D221" s="97"/>
      <c r="E221" s="29"/>
      <c r="F221" s="29"/>
      <c r="G221" s="67"/>
      <c r="H221" s="29"/>
      <c r="I221" s="97"/>
      <c r="J221" s="97"/>
      <c r="K221" s="29"/>
      <c r="L221" s="29"/>
      <c r="M221" s="67"/>
      <c r="N221" s="29"/>
      <c r="O221" s="30"/>
      <c r="P221" s="30"/>
      <c r="Q221" s="30"/>
    </row>
    <row r="222" spans="2:17" x14ac:dyDescent="0.2">
      <c r="B222" s="29"/>
      <c r="C222" s="97"/>
      <c r="D222" s="97"/>
      <c r="E222" s="29"/>
      <c r="F222" s="29"/>
      <c r="G222" s="67"/>
      <c r="H222" s="29"/>
      <c r="I222" s="97"/>
      <c r="J222" s="97"/>
      <c r="K222" s="29"/>
      <c r="L222" s="29"/>
      <c r="M222" s="67"/>
      <c r="N222" s="29"/>
      <c r="O222" s="30"/>
      <c r="P222" s="30"/>
      <c r="Q222" s="30"/>
    </row>
    <row r="223" spans="2:17" x14ac:dyDescent="0.2">
      <c r="B223" s="29"/>
      <c r="C223" s="97"/>
      <c r="D223" s="97"/>
      <c r="E223" s="29"/>
      <c r="F223" s="29"/>
      <c r="G223" s="67"/>
      <c r="H223" s="29"/>
      <c r="I223" s="97"/>
      <c r="J223" s="97"/>
      <c r="K223" s="29"/>
      <c r="L223" s="29"/>
      <c r="M223" s="67"/>
      <c r="N223" s="29"/>
      <c r="O223" s="30"/>
      <c r="P223" s="30"/>
      <c r="Q223" s="30"/>
    </row>
    <row r="224" spans="2:17" x14ac:dyDescent="0.2">
      <c r="B224" s="29"/>
      <c r="C224" s="97"/>
      <c r="D224" s="97"/>
      <c r="E224" s="29"/>
      <c r="F224" s="29"/>
      <c r="G224" s="67"/>
      <c r="H224" s="29"/>
      <c r="I224" s="97"/>
      <c r="J224" s="97"/>
      <c r="K224" s="29"/>
      <c r="L224" s="29"/>
      <c r="M224" s="67"/>
      <c r="N224" s="29"/>
      <c r="O224" s="30"/>
      <c r="P224" s="30"/>
      <c r="Q224" s="30"/>
    </row>
    <row r="225" spans="2:17" x14ac:dyDescent="0.2">
      <c r="B225" s="29"/>
      <c r="C225" s="97"/>
      <c r="D225" s="97"/>
      <c r="E225" s="29"/>
      <c r="F225" s="29"/>
      <c r="G225" s="67"/>
      <c r="H225" s="29"/>
      <c r="I225" s="97"/>
      <c r="J225" s="97"/>
      <c r="K225" s="29"/>
      <c r="L225" s="29"/>
      <c r="M225" s="67"/>
      <c r="N225" s="29"/>
      <c r="O225" s="30"/>
      <c r="P225" s="30"/>
      <c r="Q225" s="30"/>
    </row>
    <row r="226" spans="2:17" x14ac:dyDescent="0.2">
      <c r="B226" s="29"/>
      <c r="C226" s="97"/>
      <c r="D226" s="97"/>
      <c r="E226" s="29"/>
      <c r="F226" s="29"/>
      <c r="G226" s="67"/>
      <c r="H226" s="29"/>
      <c r="I226" s="97"/>
      <c r="J226" s="97"/>
      <c r="K226" s="29"/>
      <c r="L226" s="29"/>
      <c r="M226" s="67"/>
      <c r="N226" s="29"/>
      <c r="O226" s="30"/>
      <c r="P226" s="30"/>
      <c r="Q226" s="30"/>
    </row>
    <row r="227" spans="2:17" x14ac:dyDescent="0.2">
      <c r="B227" s="29"/>
      <c r="C227" s="97"/>
      <c r="D227" s="97"/>
      <c r="E227" s="29"/>
      <c r="F227" s="29"/>
      <c r="G227" s="67"/>
      <c r="H227" s="29"/>
      <c r="I227" s="97"/>
      <c r="J227" s="97"/>
      <c r="K227" s="29"/>
      <c r="L227" s="29"/>
      <c r="M227" s="67"/>
      <c r="N227" s="29"/>
      <c r="O227" s="30"/>
      <c r="P227" s="30"/>
      <c r="Q227" s="30"/>
    </row>
    <row r="228" spans="2:17" x14ac:dyDescent="0.2">
      <c r="B228" s="29"/>
      <c r="C228" s="97"/>
      <c r="D228" s="97"/>
      <c r="E228" s="29"/>
      <c r="F228" s="29"/>
      <c r="G228" s="67"/>
      <c r="H228" s="29"/>
      <c r="I228" s="97"/>
      <c r="J228" s="97"/>
      <c r="K228" s="29"/>
      <c r="L228" s="29"/>
      <c r="M228" s="67"/>
      <c r="N228" s="29"/>
      <c r="O228" s="30"/>
      <c r="P228" s="30"/>
      <c r="Q228" s="30"/>
    </row>
    <row r="229" spans="2:17" x14ac:dyDescent="0.2">
      <c r="B229" s="29"/>
      <c r="C229" s="97"/>
      <c r="D229" s="97"/>
      <c r="E229" s="29"/>
      <c r="F229" s="29"/>
      <c r="G229" s="67"/>
      <c r="H229" s="29"/>
      <c r="I229" s="97"/>
      <c r="J229" s="97"/>
      <c r="K229" s="29"/>
      <c r="L229" s="29"/>
      <c r="M229" s="67"/>
      <c r="N229" s="29"/>
      <c r="O229" s="30"/>
      <c r="P229" s="30"/>
      <c r="Q229" s="30"/>
    </row>
    <row r="230" spans="2:17" x14ac:dyDescent="0.2">
      <c r="B230" s="29"/>
      <c r="C230" s="97"/>
      <c r="D230" s="97"/>
      <c r="E230" s="29"/>
      <c r="F230" s="29"/>
      <c r="G230" s="67"/>
      <c r="H230" s="29"/>
      <c r="I230" s="97"/>
      <c r="J230" s="97"/>
      <c r="K230" s="29"/>
      <c r="L230" s="29"/>
      <c r="M230" s="67"/>
      <c r="N230" s="29"/>
      <c r="O230" s="30"/>
      <c r="P230" s="30"/>
      <c r="Q230" s="30"/>
    </row>
    <row r="231" spans="2:17" x14ac:dyDescent="0.2">
      <c r="B231" s="29"/>
      <c r="C231" s="97"/>
      <c r="D231" s="97"/>
      <c r="E231" s="29"/>
      <c r="F231" s="29"/>
      <c r="G231" s="67"/>
      <c r="H231" s="29"/>
      <c r="I231" s="97"/>
      <c r="J231" s="97"/>
      <c r="K231" s="29"/>
      <c r="L231" s="29"/>
      <c r="M231" s="67"/>
      <c r="N231" s="29"/>
      <c r="O231" s="30"/>
      <c r="P231" s="30"/>
      <c r="Q231" s="30"/>
    </row>
    <row r="232" spans="2:17" x14ac:dyDescent="0.2">
      <c r="B232" s="29"/>
      <c r="C232" s="97"/>
      <c r="D232" s="97"/>
      <c r="E232" s="29"/>
      <c r="F232" s="29"/>
      <c r="G232" s="67"/>
      <c r="H232" s="29"/>
      <c r="I232" s="97"/>
      <c r="J232" s="97"/>
      <c r="K232" s="29"/>
      <c r="L232" s="29"/>
      <c r="M232" s="67"/>
      <c r="N232" s="29"/>
      <c r="O232" s="30"/>
      <c r="P232" s="30"/>
      <c r="Q232" s="30"/>
    </row>
    <row r="233" spans="2:17" x14ac:dyDescent="0.2">
      <c r="B233" s="29"/>
      <c r="C233" s="97"/>
      <c r="D233" s="97"/>
      <c r="E233" s="29"/>
      <c r="F233" s="29"/>
      <c r="G233" s="67"/>
      <c r="H233" s="29"/>
      <c r="I233" s="97"/>
      <c r="J233" s="97"/>
      <c r="K233" s="29"/>
      <c r="L233" s="29"/>
      <c r="M233" s="67"/>
      <c r="N233" s="29"/>
      <c r="O233" s="30"/>
      <c r="P233" s="30"/>
      <c r="Q233" s="30"/>
    </row>
    <row r="234" spans="2:17" x14ac:dyDescent="0.2">
      <c r="B234" s="29"/>
      <c r="C234" s="97"/>
      <c r="D234" s="97"/>
      <c r="E234" s="29"/>
      <c r="F234" s="29"/>
      <c r="G234" s="67"/>
      <c r="H234" s="29"/>
      <c r="I234" s="97"/>
      <c r="J234" s="97"/>
      <c r="K234" s="29"/>
      <c r="L234" s="29"/>
      <c r="M234" s="67"/>
      <c r="N234" s="29"/>
      <c r="O234" s="30"/>
      <c r="P234" s="30"/>
      <c r="Q234" s="30"/>
    </row>
    <row r="235" spans="2:17" x14ac:dyDescent="0.2">
      <c r="B235" s="29"/>
      <c r="C235" s="97"/>
      <c r="D235" s="97"/>
      <c r="E235" s="29"/>
      <c r="F235" s="29"/>
      <c r="G235" s="67"/>
      <c r="H235" s="29"/>
      <c r="I235" s="97"/>
      <c r="J235" s="97"/>
      <c r="K235" s="29"/>
      <c r="L235" s="29"/>
      <c r="M235" s="67"/>
      <c r="N235" s="29"/>
      <c r="O235" s="30"/>
      <c r="P235" s="30"/>
      <c r="Q235" s="30"/>
    </row>
    <row r="236" spans="2:17" x14ac:dyDescent="0.2">
      <c r="B236" s="29"/>
      <c r="C236" s="97"/>
      <c r="D236" s="97"/>
      <c r="E236" s="29"/>
      <c r="F236" s="29"/>
      <c r="G236" s="67"/>
      <c r="H236" s="29"/>
      <c r="I236" s="97"/>
      <c r="J236" s="97"/>
      <c r="K236" s="29"/>
      <c r="L236" s="29"/>
      <c r="M236" s="67"/>
      <c r="N236" s="29"/>
      <c r="O236" s="30"/>
      <c r="P236" s="30"/>
      <c r="Q236" s="30"/>
    </row>
    <row r="237" spans="2:17" x14ac:dyDescent="0.2">
      <c r="B237" s="29"/>
      <c r="C237" s="97"/>
      <c r="D237" s="97"/>
      <c r="E237" s="29"/>
      <c r="F237" s="29"/>
      <c r="G237" s="67"/>
      <c r="H237" s="29"/>
      <c r="I237" s="97"/>
      <c r="J237" s="97"/>
      <c r="K237" s="29"/>
      <c r="L237" s="29"/>
      <c r="M237" s="67"/>
      <c r="N237" s="29"/>
      <c r="O237" s="30"/>
      <c r="P237" s="30"/>
      <c r="Q237" s="30"/>
    </row>
    <row r="238" spans="2:17" x14ac:dyDescent="0.2">
      <c r="B238" s="29"/>
      <c r="C238" s="97"/>
      <c r="D238" s="97"/>
      <c r="E238" s="29"/>
      <c r="F238" s="29"/>
      <c r="G238" s="67"/>
      <c r="H238" s="29"/>
      <c r="I238" s="97"/>
      <c r="J238" s="97"/>
      <c r="K238" s="29"/>
      <c r="L238" s="29"/>
      <c r="M238" s="67"/>
      <c r="N238" s="29"/>
      <c r="O238" s="30"/>
      <c r="P238" s="30"/>
      <c r="Q238" s="30"/>
    </row>
    <row r="239" spans="2:17" x14ac:dyDescent="0.2">
      <c r="B239" s="29"/>
      <c r="C239" s="97"/>
      <c r="D239" s="97"/>
      <c r="E239" s="29"/>
      <c r="F239" s="29"/>
      <c r="G239" s="67"/>
      <c r="H239" s="29"/>
      <c r="I239" s="97"/>
      <c r="J239" s="97"/>
      <c r="K239" s="29"/>
      <c r="L239" s="29"/>
      <c r="M239" s="67"/>
      <c r="N239" s="29"/>
      <c r="O239" s="30"/>
      <c r="P239" s="30"/>
      <c r="Q239" s="30"/>
    </row>
    <row r="240" spans="2:17" x14ac:dyDescent="0.2">
      <c r="B240" s="29"/>
      <c r="C240" s="97"/>
      <c r="D240" s="97"/>
      <c r="E240" s="29"/>
      <c r="F240" s="29"/>
      <c r="G240" s="67"/>
      <c r="H240" s="29"/>
      <c r="I240" s="97"/>
      <c r="J240" s="97"/>
      <c r="K240" s="29"/>
      <c r="L240" s="29"/>
      <c r="M240" s="67"/>
      <c r="N240" s="29"/>
      <c r="O240" s="30"/>
      <c r="P240" s="30"/>
      <c r="Q240" s="30"/>
    </row>
    <row r="241" spans="2:17" x14ac:dyDescent="0.2">
      <c r="B241" s="29"/>
      <c r="C241" s="97"/>
      <c r="D241" s="97"/>
      <c r="E241" s="29"/>
      <c r="F241" s="29"/>
      <c r="G241" s="67"/>
      <c r="H241" s="29"/>
      <c r="I241" s="97"/>
      <c r="J241" s="97"/>
      <c r="K241" s="29"/>
      <c r="L241" s="29"/>
      <c r="M241" s="67"/>
      <c r="N241" s="29"/>
      <c r="O241" s="30"/>
      <c r="P241" s="30"/>
      <c r="Q241" s="30"/>
    </row>
    <row r="242" spans="2:17" x14ac:dyDescent="0.2">
      <c r="B242" s="29"/>
      <c r="C242" s="97"/>
      <c r="D242" s="97"/>
      <c r="E242" s="29"/>
      <c r="F242" s="29"/>
      <c r="G242" s="67"/>
      <c r="H242" s="29"/>
      <c r="I242" s="97"/>
      <c r="J242" s="97"/>
      <c r="K242" s="29"/>
      <c r="L242" s="29"/>
      <c r="M242" s="67"/>
      <c r="N242" s="29"/>
      <c r="O242" s="30"/>
      <c r="P242" s="30"/>
      <c r="Q242" s="30"/>
    </row>
    <row r="243" spans="2:17" x14ac:dyDescent="0.2">
      <c r="B243" s="29"/>
      <c r="C243" s="97"/>
      <c r="D243" s="97"/>
      <c r="E243" s="29"/>
      <c r="F243" s="29"/>
      <c r="G243" s="67"/>
      <c r="H243" s="29"/>
      <c r="I243" s="97"/>
      <c r="J243" s="97"/>
      <c r="K243" s="29"/>
      <c r="L243" s="29"/>
      <c r="M243" s="67"/>
      <c r="N243" s="29"/>
      <c r="O243" s="30"/>
      <c r="P243" s="30"/>
      <c r="Q243" s="30"/>
    </row>
    <row r="244" spans="2:17" x14ac:dyDescent="0.2">
      <c r="B244" s="29"/>
      <c r="C244" s="97"/>
      <c r="D244" s="97"/>
      <c r="E244" s="29"/>
      <c r="F244" s="29"/>
      <c r="G244" s="67"/>
      <c r="H244" s="29"/>
      <c r="I244" s="97"/>
      <c r="J244" s="97"/>
      <c r="K244" s="29"/>
      <c r="L244" s="29"/>
      <c r="M244" s="67"/>
      <c r="N244" s="29"/>
      <c r="O244" s="30"/>
      <c r="P244" s="30"/>
      <c r="Q244" s="30"/>
    </row>
    <row r="245" spans="2:17" x14ac:dyDescent="0.2">
      <c r="B245" s="29"/>
      <c r="C245" s="97"/>
      <c r="D245" s="97"/>
      <c r="E245" s="29"/>
      <c r="F245" s="29"/>
      <c r="G245" s="67"/>
      <c r="H245" s="29"/>
      <c r="I245" s="97"/>
      <c r="J245" s="97"/>
      <c r="K245" s="29"/>
      <c r="L245" s="29"/>
      <c r="M245" s="67"/>
      <c r="N245" s="29"/>
      <c r="O245" s="30"/>
      <c r="P245" s="30"/>
      <c r="Q245" s="30"/>
    </row>
    <row r="246" spans="2:17" x14ac:dyDescent="0.2">
      <c r="B246" s="29"/>
      <c r="C246" s="97"/>
      <c r="D246" s="97"/>
      <c r="E246" s="29"/>
      <c r="F246" s="29"/>
      <c r="G246" s="67"/>
      <c r="H246" s="29"/>
      <c r="I246" s="97"/>
      <c r="J246" s="97"/>
      <c r="K246" s="29"/>
      <c r="L246" s="29"/>
      <c r="M246" s="67"/>
      <c r="N246" s="29"/>
      <c r="O246" s="30"/>
      <c r="P246" s="30"/>
      <c r="Q246" s="30"/>
    </row>
    <row r="247" spans="2:17" x14ac:dyDescent="0.2">
      <c r="B247" s="29"/>
      <c r="C247" s="97"/>
      <c r="D247" s="97"/>
      <c r="E247" s="29"/>
      <c r="F247" s="29"/>
      <c r="G247" s="67"/>
      <c r="H247" s="29"/>
      <c r="I247" s="97"/>
      <c r="J247" s="97"/>
      <c r="K247" s="29"/>
      <c r="L247" s="29"/>
      <c r="M247" s="67"/>
      <c r="N247" s="29"/>
      <c r="O247" s="30"/>
      <c r="P247" s="30"/>
      <c r="Q247" s="30"/>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1">
    <tabColor indexed="57"/>
    <outlinePr applyStyles="1" summaryBelow="0"/>
    <pageSetUpPr fitToPage="1"/>
  </sheetPr>
  <dimension ref="A1:S180"/>
  <sheetViews>
    <sheetView workbookViewId="0">
      <selection activeCell="A7" sqref="A7"/>
    </sheetView>
  </sheetViews>
  <sheetFormatPr defaultColWidth="9.140625" defaultRowHeight="11.25" outlineLevelRow="4" x14ac:dyDescent="0.2"/>
  <cols>
    <col min="1" max="1" width="52" style="12" customWidth="1"/>
    <col min="2" max="14" width="15.140625" style="13" customWidth="1"/>
    <col min="15" max="15" width="9.140625" style="12" customWidth="1"/>
    <col min="16" max="16384" width="9.140625" style="12"/>
  </cols>
  <sheetData>
    <row r="1" spans="1:19" s="26" customFormat="1" ht="12.75" x14ac:dyDescent="0.2">
      <c r="B1" s="27"/>
      <c r="D1" s="27"/>
      <c r="E1" s="27"/>
      <c r="F1" s="27"/>
      <c r="G1" s="27"/>
      <c r="H1" s="27"/>
      <c r="I1" s="27"/>
      <c r="J1" s="27"/>
      <c r="K1" s="27"/>
      <c r="L1" s="27"/>
      <c r="M1" s="27"/>
      <c r="N1" s="27"/>
    </row>
    <row r="2" spans="1:19" s="26" customFormat="1" ht="18.75" x14ac:dyDescent="0.2">
      <c r="A2" s="5" t="str">
        <f>DEBT_AS_OF_CURR_YEAR</f>
        <v>State debt and state guaranteed debt of Ukraine for the current year</v>
      </c>
      <c r="B2" s="5"/>
      <c r="C2" s="5"/>
      <c r="D2" s="5"/>
      <c r="E2" s="5"/>
      <c r="F2" s="5"/>
      <c r="G2" s="5"/>
      <c r="H2" s="5"/>
      <c r="I2" s="5"/>
      <c r="J2" s="5"/>
      <c r="K2" s="5"/>
      <c r="L2" s="5"/>
      <c r="M2" s="5"/>
      <c r="N2" s="5"/>
      <c r="O2" s="11"/>
      <c r="P2" s="11"/>
      <c r="Q2" s="11"/>
      <c r="R2" s="11"/>
      <c r="S2" s="11"/>
    </row>
    <row r="3" spans="1:19" s="26" customFormat="1" ht="12.75" x14ac:dyDescent="0.2">
      <c r="A3" s="28"/>
      <c r="B3" s="27"/>
      <c r="C3" s="27"/>
      <c r="D3" s="27"/>
      <c r="E3" s="27"/>
      <c r="F3" s="27"/>
      <c r="G3" s="27"/>
      <c r="H3" s="27"/>
      <c r="I3" s="27"/>
      <c r="J3" s="27"/>
      <c r="K3" s="27"/>
      <c r="L3" s="27"/>
      <c r="M3" s="27"/>
      <c r="N3" s="27"/>
    </row>
    <row r="4" spans="1:19" s="31" customFormat="1" ht="12.75" x14ac:dyDescent="0.2">
      <c r="B4" s="32"/>
      <c r="C4" s="32"/>
      <c r="D4" s="32"/>
      <c r="E4" s="32"/>
      <c r="F4" s="32"/>
      <c r="G4" s="32"/>
      <c r="H4" s="32"/>
      <c r="I4" s="32"/>
      <c r="J4" s="32"/>
      <c r="K4" s="32"/>
      <c r="L4" s="32"/>
      <c r="M4" s="32"/>
      <c r="N4" s="32" t="str">
        <f>VALUSD</f>
        <v>bn USD</v>
      </c>
    </row>
    <row r="5" spans="1:19" s="18" customFormat="1" ht="12.75" x14ac:dyDescent="0.2">
      <c r="A5" s="16"/>
      <c r="B5" s="17">
        <v>45657</v>
      </c>
      <c r="C5" s="17">
        <v>45688</v>
      </c>
      <c r="D5" s="17">
        <v>45716</v>
      </c>
      <c r="E5" s="17">
        <v>45747</v>
      </c>
      <c r="F5" s="17">
        <v>45777</v>
      </c>
      <c r="G5" s="17"/>
      <c r="H5" s="17"/>
      <c r="I5" s="17"/>
      <c r="J5" s="17"/>
      <c r="K5" s="17"/>
      <c r="L5" s="17"/>
      <c r="M5" s="17"/>
      <c r="N5" s="17">
        <v>45808</v>
      </c>
    </row>
    <row r="6" spans="1:19" s="35" customFormat="1" ht="31.5" x14ac:dyDescent="0.2">
      <c r="A6" s="145" t="str">
        <f>DEBT_TOTAL</f>
        <v>The total amount of state and state-guaranteed debt</v>
      </c>
      <c r="B6" s="25">
        <f t="shared" ref="B6:N6" si="0">B$59+B$7</f>
        <v>166.05975130834003</v>
      </c>
      <c r="C6" s="25">
        <f t="shared" si="0"/>
        <v>168.99389180672</v>
      </c>
      <c r="D6" s="25">
        <f t="shared" si="0"/>
        <v>169.09412030626004</v>
      </c>
      <c r="E6" s="25">
        <f t="shared" si="0"/>
        <v>171.73159131312002</v>
      </c>
      <c r="F6" s="25">
        <f t="shared" si="0"/>
        <v>179.96823843918</v>
      </c>
      <c r="G6" s="25">
        <f t="shared" si="0"/>
        <v>0</v>
      </c>
      <c r="H6" s="25">
        <f t="shared" si="0"/>
        <v>0</v>
      </c>
      <c r="I6" s="25">
        <f t="shared" si="0"/>
        <v>0</v>
      </c>
      <c r="J6" s="25">
        <f t="shared" si="0"/>
        <v>0</v>
      </c>
      <c r="K6" s="25">
        <f t="shared" si="0"/>
        <v>0</v>
      </c>
      <c r="L6" s="25">
        <f t="shared" si="0"/>
        <v>0</v>
      </c>
      <c r="M6" s="25">
        <f t="shared" si="0"/>
        <v>0</v>
      </c>
      <c r="N6" s="25">
        <f t="shared" si="0"/>
        <v>180.96504082336997</v>
      </c>
    </row>
    <row r="7" spans="1:19" s="131" customFormat="1" ht="15" outlineLevel="1" x14ac:dyDescent="0.2">
      <c r="A7" s="172" t="s">
        <v>58</v>
      </c>
      <c r="B7" s="173">
        <f t="shared" ref="B7:N7" si="1">B$8+B$44</f>
        <v>45.968971226080015</v>
      </c>
      <c r="C7" s="173">
        <f t="shared" si="1"/>
        <v>46.065724925350004</v>
      </c>
      <c r="D7" s="173">
        <f t="shared" si="1"/>
        <v>46.081327449020009</v>
      </c>
      <c r="E7" s="173">
        <f t="shared" si="1"/>
        <v>46.083742432340017</v>
      </c>
      <c r="F7" s="173">
        <f t="shared" si="1"/>
        <v>45.887492867679988</v>
      </c>
      <c r="G7" s="173">
        <f t="shared" si="1"/>
        <v>0</v>
      </c>
      <c r="H7" s="173">
        <f t="shared" si="1"/>
        <v>0</v>
      </c>
      <c r="I7" s="173">
        <f t="shared" si="1"/>
        <v>0</v>
      </c>
      <c r="J7" s="173">
        <f t="shared" si="1"/>
        <v>0</v>
      </c>
      <c r="K7" s="173">
        <f t="shared" si="1"/>
        <v>0</v>
      </c>
      <c r="L7" s="173">
        <f t="shared" si="1"/>
        <v>0</v>
      </c>
      <c r="M7" s="173">
        <f t="shared" si="1"/>
        <v>0</v>
      </c>
      <c r="N7" s="173">
        <f t="shared" si="1"/>
        <v>46.483975176579989</v>
      </c>
    </row>
    <row r="8" spans="1:19" s="21" customFormat="1" ht="15" outlineLevel="2" x14ac:dyDescent="0.2">
      <c r="A8" s="174" t="s">
        <v>1</v>
      </c>
      <c r="B8" s="175">
        <f t="shared" ref="B8:N8" si="2">B$9+B$42</f>
        <v>44.319135028530013</v>
      </c>
      <c r="C8" s="175">
        <f t="shared" si="2"/>
        <v>44.354591580760001</v>
      </c>
      <c r="D8" s="175">
        <f t="shared" si="2"/>
        <v>44.313178305210009</v>
      </c>
      <c r="E8" s="175">
        <f t="shared" si="2"/>
        <v>44.255200263130014</v>
      </c>
      <c r="F8" s="175">
        <f t="shared" si="2"/>
        <v>44.020542814219986</v>
      </c>
      <c r="G8" s="175">
        <f t="shared" si="2"/>
        <v>0</v>
      </c>
      <c r="H8" s="175">
        <f t="shared" si="2"/>
        <v>0</v>
      </c>
      <c r="I8" s="175">
        <f t="shared" si="2"/>
        <v>0</v>
      </c>
      <c r="J8" s="175">
        <f t="shared" si="2"/>
        <v>0</v>
      </c>
      <c r="K8" s="175">
        <f t="shared" si="2"/>
        <v>0</v>
      </c>
      <c r="L8" s="175">
        <f t="shared" si="2"/>
        <v>0</v>
      </c>
      <c r="M8" s="175">
        <f t="shared" si="2"/>
        <v>0</v>
      </c>
      <c r="N8" s="175">
        <f t="shared" si="2"/>
        <v>44.58758498428999</v>
      </c>
    </row>
    <row r="9" spans="1:19" s="22" customFormat="1" ht="12.75" outlineLevel="3" x14ac:dyDescent="0.2">
      <c r="A9" s="176" t="s">
        <v>59</v>
      </c>
      <c r="B9" s="177">
        <f t="shared" ref="B9:N9" si="3">SUM(B$10:B$41)</f>
        <v>44.284529596720013</v>
      </c>
      <c r="C9" s="177">
        <f t="shared" si="3"/>
        <v>44.319808422980003</v>
      </c>
      <c r="D9" s="177">
        <f t="shared" si="3"/>
        <v>44.278135241480008</v>
      </c>
      <c r="E9" s="177">
        <f t="shared" si="3"/>
        <v>44.220924487440016</v>
      </c>
      <c r="F9" s="177">
        <f t="shared" si="3"/>
        <v>43.986337957279986</v>
      </c>
      <c r="G9" s="177">
        <f t="shared" si="3"/>
        <v>0</v>
      </c>
      <c r="H9" s="177">
        <f t="shared" si="3"/>
        <v>0</v>
      </c>
      <c r="I9" s="177">
        <f t="shared" si="3"/>
        <v>0</v>
      </c>
      <c r="J9" s="177">
        <f t="shared" si="3"/>
        <v>0</v>
      </c>
      <c r="K9" s="177">
        <f t="shared" si="3"/>
        <v>0</v>
      </c>
      <c r="L9" s="177">
        <f t="shared" si="3"/>
        <v>0</v>
      </c>
      <c r="M9" s="177">
        <f t="shared" si="3"/>
        <v>0</v>
      </c>
      <c r="N9" s="177">
        <f t="shared" si="3"/>
        <v>44.553350311299987</v>
      </c>
    </row>
    <row r="10" spans="1:19" s="24" customFormat="1" ht="12.75" outlineLevel="4" x14ac:dyDescent="0.2">
      <c r="A10" s="178" t="s">
        <v>60</v>
      </c>
      <c r="B10" s="170">
        <v>9.0706825079999998E-2</v>
      </c>
      <c r="C10" s="170">
        <v>9.030737103E-2</v>
      </c>
      <c r="D10" s="170">
        <v>9.0949752080000001E-2</v>
      </c>
      <c r="E10" s="170">
        <v>9.3649504080000001E-2</v>
      </c>
      <c r="F10" s="170">
        <v>0.29875391272000001</v>
      </c>
      <c r="G10" s="170">
        <v>0</v>
      </c>
      <c r="H10" s="170">
        <v>0</v>
      </c>
      <c r="I10" s="170">
        <v>0</v>
      </c>
      <c r="J10" s="170">
        <v>0</v>
      </c>
      <c r="K10" s="170">
        <v>0</v>
      </c>
      <c r="L10" s="170">
        <v>0</v>
      </c>
      <c r="M10" s="170">
        <v>0</v>
      </c>
      <c r="N10" s="170">
        <v>0.29783370224</v>
      </c>
    </row>
    <row r="11" spans="1:19" ht="12.75" outlineLevel="4" x14ac:dyDescent="0.2">
      <c r="A11" s="179" t="s">
        <v>64</v>
      </c>
      <c r="B11" s="180">
        <v>5.9800516309500003</v>
      </c>
      <c r="C11" s="180">
        <v>5.8973405125299996</v>
      </c>
      <c r="D11" s="180">
        <v>6.2254066846600002</v>
      </c>
      <c r="E11" s="180">
        <v>5.7488057655100002</v>
      </c>
      <c r="F11" s="180">
        <v>5.2389606708600001</v>
      </c>
      <c r="G11" s="180">
        <v>0</v>
      </c>
      <c r="H11" s="180">
        <v>0</v>
      </c>
      <c r="I11" s="180">
        <v>0</v>
      </c>
      <c r="J11" s="180">
        <v>0</v>
      </c>
      <c r="K11" s="180">
        <v>0</v>
      </c>
      <c r="L11" s="180">
        <v>0</v>
      </c>
      <c r="M11" s="180">
        <v>0</v>
      </c>
      <c r="N11" s="180">
        <v>5.5973692384199998</v>
      </c>
      <c r="O11" s="15"/>
      <c r="P11" s="15"/>
      <c r="Q11" s="15"/>
    </row>
    <row r="12" spans="1:19" ht="12.75" outlineLevel="4" x14ac:dyDescent="0.2">
      <c r="A12" s="179" t="s">
        <v>65</v>
      </c>
      <c r="B12" s="180">
        <v>1.39466778468</v>
      </c>
      <c r="C12" s="180">
        <v>1.40183049526</v>
      </c>
      <c r="D12" s="180">
        <v>1.4123052223300001</v>
      </c>
      <c r="E12" s="180">
        <v>1.33626273245</v>
      </c>
      <c r="F12" s="180">
        <v>1.29500371709</v>
      </c>
      <c r="G12" s="180">
        <v>0</v>
      </c>
      <c r="H12" s="180">
        <v>0</v>
      </c>
      <c r="I12" s="180">
        <v>0</v>
      </c>
      <c r="J12" s="180">
        <v>0</v>
      </c>
      <c r="K12" s="180">
        <v>0</v>
      </c>
      <c r="L12" s="180">
        <v>0</v>
      </c>
      <c r="M12" s="180">
        <v>0</v>
      </c>
      <c r="N12" s="180">
        <v>1.29613255957</v>
      </c>
      <c r="O12" s="15"/>
      <c r="P12" s="15"/>
      <c r="Q12" s="15"/>
    </row>
    <row r="13" spans="1:19" ht="12.75" outlineLevel="4" x14ac:dyDescent="0.2">
      <c r="A13" s="179" t="s">
        <v>66</v>
      </c>
      <c r="B13" s="180">
        <v>0.41706510620999998</v>
      </c>
      <c r="C13" s="180">
        <v>0.41920706195000002</v>
      </c>
      <c r="D13" s="180">
        <v>0.42233945175999998</v>
      </c>
      <c r="E13" s="180">
        <v>0.42269887917999999</v>
      </c>
      <c r="F13" s="180">
        <v>0.42182428840000002</v>
      </c>
      <c r="G13" s="180">
        <v>0</v>
      </c>
      <c r="H13" s="180">
        <v>0</v>
      </c>
      <c r="I13" s="180">
        <v>0</v>
      </c>
      <c r="J13" s="180">
        <v>0</v>
      </c>
      <c r="K13" s="180">
        <v>0</v>
      </c>
      <c r="L13" s="180">
        <v>0</v>
      </c>
      <c r="M13" s="180">
        <v>0</v>
      </c>
      <c r="N13" s="180">
        <v>0.42219198863000001</v>
      </c>
      <c r="O13" s="15"/>
      <c r="P13" s="15"/>
      <c r="Q13" s="15"/>
    </row>
    <row r="14" spans="1:19" ht="12.75" outlineLevel="4" x14ac:dyDescent="0.2">
      <c r="A14" s="179" t="s">
        <v>67</v>
      </c>
      <c r="B14" s="180">
        <v>1.18937177385</v>
      </c>
      <c r="C14" s="180">
        <v>1.1954801287500001</v>
      </c>
      <c r="D14" s="180">
        <v>1.2044129691300001</v>
      </c>
      <c r="E14" s="180">
        <v>1.2054379717599999</v>
      </c>
      <c r="F14" s="180">
        <v>1.20294384415</v>
      </c>
      <c r="G14" s="180">
        <v>0</v>
      </c>
      <c r="H14" s="180">
        <v>0</v>
      </c>
      <c r="I14" s="180">
        <v>0</v>
      </c>
      <c r="J14" s="180">
        <v>0</v>
      </c>
      <c r="K14" s="180">
        <v>0</v>
      </c>
      <c r="L14" s="180">
        <v>0</v>
      </c>
      <c r="M14" s="180">
        <v>0</v>
      </c>
      <c r="N14" s="180">
        <v>1.2039924389100001</v>
      </c>
      <c r="O14" s="15"/>
      <c r="P14" s="15"/>
      <c r="Q14" s="15"/>
    </row>
    <row r="15" spans="1:19" ht="12.75" outlineLevel="4" x14ac:dyDescent="0.2">
      <c r="A15" s="179" t="s">
        <v>68</v>
      </c>
      <c r="B15" s="180">
        <v>0.80163659936999998</v>
      </c>
      <c r="C15" s="180">
        <v>0.80575363068000005</v>
      </c>
      <c r="D15" s="180">
        <v>0.81177436528000002</v>
      </c>
      <c r="E15" s="180">
        <v>0.81246521707999997</v>
      </c>
      <c r="F15" s="180">
        <v>0.81078417501</v>
      </c>
      <c r="G15" s="180">
        <v>0</v>
      </c>
      <c r="H15" s="180">
        <v>0</v>
      </c>
      <c r="I15" s="180">
        <v>0</v>
      </c>
      <c r="J15" s="180">
        <v>0</v>
      </c>
      <c r="K15" s="180">
        <v>0</v>
      </c>
      <c r="L15" s="180">
        <v>0</v>
      </c>
      <c r="M15" s="180">
        <v>0</v>
      </c>
      <c r="N15" s="180">
        <v>0.81149092788999999</v>
      </c>
      <c r="O15" s="15"/>
      <c r="P15" s="15"/>
      <c r="Q15" s="15"/>
    </row>
    <row r="16" spans="1:19" ht="12.75" outlineLevel="4" x14ac:dyDescent="0.2">
      <c r="A16" s="179" t="s">
        <v>69</v>
      </c>
      <c r="B16" s="180">
        <v>1.1156307239000001</v>
      </c>
      <c r="C16" s="180">
        <v>1.12136036076</v>
      </c>
      <c r="D16" s="180">
        <v>1.1297393650300001</v>
      </c>
      <c r="E16" s="180">
        <v>1.13070081751</v>
      </c>
      <c r="F16" s="180">
        <v>1.12836132579</v>
      </c>
      <c r="G16" s="180">
        <v>0</v>
      </c>
      <c r="H16" s="180">
        <v>0</v>
      </c>
      <c r="I16" s="180">
        <v>0</v>
      </c>
      <c r="J16" s="180">
        <v>0</v>
      </c>
      <c r="K16" s="180">
        <v>0</v>
      </c>
      <c r="L16" s="180">
        <v>0</v>
      </c>
      <c r="M16" s="180">
        <v>0</v>
      </c>
      <c r="N16" s="180">
        <v>1.12934490767</v>
      </c>
      <c r="O16" s="15"/>
      <c r="P16" s="15"/>
      <c r="Q16" s="15"/>
    </row>
    <row r="17" spans="1:17" ht="12.75" outlineLevel="4" x14ac:dyDescent="0.2">
      <c r="A17" s="179" t="s">
        <v>70</v>
      </c>
      <c r="B17" s="180">
        <v>5.3641408454299997</v>
      </c>
      <c r="C17" s="180">
        <v>5.3916899068299999</v>
      </c>
      <c r="D17" s="180">
        <v>5.4319775738300002</v>
      </c>
      <c r="E17" s="180">
        <v>5.4366003997199996</v>
      </c>
      <c r="F17" s="180">
        <v>5.4253517287499999</v>
      </c>
      <c r="G17" s="180">
        <v>0</v>
      </c>
      <c r="H17" s="180">
        <v>0</v>
      </c>
      <c r="I17" s="180">
        <v>0</v>
      </c>
      <c r="J17" s="180">
        <v>0</v>
      </c>
      <c r="K17" s="180">
        <v>0</v>
      </c>
      <c r="L17" s="180">
        <v>0</v>
      </c>
      <c r="M17" s="180">
        <v>0</v>
      </c>
      <c r="N17" s="180">
        <v>5.4300809564300003</v>
      </c>
      <c r="O17" s="15"/>
      <c r="P17" s="15"/>
      <c r="Q17" s="15"/>
    </row>
    <row r="18" spans="1:17" ht="12.75" outlineLevel="4" x14ac:dyDescent="0.2">
      <c r="A18" s="179" t="s">
        <v>71</v>
      </c>
      <c r="B18" s="180">
        <v>0.28777430481999999</v>
      </c>
      <c r="C18" s="180">
        <v>0.28925225108000002</v>
      </c>
      <c r="D18" s="180">
        <v>0.29141359542</v>
      </c>
      <c r="E18" s="180">
        <v>0.2916615998</v>
      </c>
      <c r="F18" s="180">
        <v>0.29105813345999998</v>
      </c>
      <c r="G18" s="180">
        <v>0</v>
      </c>
      <c r="H18" s="180">
        <v>0</v>
      </c>
      <c r="I18" s="180">
        <v>0</v>
      </c>
      <c r="J18" s="180">
        <v>0</v>
      </c>
      <c r="K18" s="180">
        <v>0</v>
      </c>
      <c r="L18" s="180">
        <v>0</v>
      </c>
      <c r="M18" s="180">
        <v>0</v>
      </c>
      <c r="N18" s="180">
        <v>0.29131184607999999</v>
      </c>
      <c r="O18" s="15"/>
      <c r="P18" s="15"/>
      <c r="Q18" s="15"/>
    </row>
    <row r="19" spans="1:17" ht="12.75" outlineLevel="4" x14ac:dyDescent="0.2">
      <c r="A19" s="179" t="s">
        <v>72</v>
      </c>
      <c r="B19" s="180">
        <v>0.64458583697000005</v>
      </c>
      <c r="C19" s="180">
        <v>0.64789628970000002</v>
      </c>
      <c r="D19" s="180">
        <v>0.65273748616000005</v>
      </c>
      <c r="E19" s="180">
        <v>0.65329299132999996</v>
      </c>
      <c r="F19" s="180">
        <v>0.65194128670999996</v>
      </c>
      <c r="G19" s="180">
        <v>0</v>
      </c>
      <c r="H19" s="180">
        <v>0</v>
      </c>
      <c r="I19" s="180">
        <v>0</v>
      </c>
      <c r="J19" s="180">
        <v>0</v>
      </c>
      <c r="K19" s="180">
        <v>0</v>
      </c>
      <c r="L19" s="180">
        <v>0</v>
      </c>
      <c r="M19" s="180">
        <v>0</v>
      </c>
      <c r="N19" s="180">
        <v>0.65250957775999996</v>
      </c>
      <c r="O19" s="15"/>
      <c r="P19" s="15"/>
      <c r="Q19" s="15"/>
    </row>
    <row r="20" spans="1:17" ht="12.75" outlineLevel="4" x14ac:dyDescent="0.2">
      <c r="A20" s="179" t="s">
        <v>73</v>
      </c>
      <c r="B20" s="180">
        <v>1.5854307184700001</v>
      </c>
      <c r="C20" s="180">
        <v>1.3873388095500001</v>
      </c>
      <c r="D20" s="180">
        <v>1.4161943030299999</v>
      </c>
      <c r="E20" s="180">
        <v>1.4231401695999999</v>
      </c>
      <c r="F20" s="180">
        <v>1.5601413685500001</v>
      </c>
      <c r="G20" s="180">
        <v>0</v>
      </c>
      <c r="H20" s="180">
        <v>0</v>
      </c>
      <c r="I20" s="180">
        <v>0</v>
      </c>
      <c r="J20" s="180">
        <v>0</v>
      </c>
      <c r="K20" s="180">
        <v>0</v>
      </c>
      <c r="L20" s="180">
        <v>0</v>
      </c>
      <c r="M20" s="180">
        <v>0</v>
      </c>
      <c r="N20" s="180">
        <v>1.60569775189</v>
      </c>
      <c r="O20" s="15"/>
      <c r="P20" s="15"/>
      <c r="Q20" s="15"/>
    </row>
    <row r="21" spans="1:17" ht="12.75" outlineLevel="4" x14ac:dyDescent="0.2">
      <c r="A21" s="179" t="s">
        <v>74</v>
      </c>
      <c r="B21" s="180">
        <v>0.28777430481999999</v>
      </c>
      <c r="C21" s="180">
        <v>0.28925225108000002</v>
      </c>
      <c r="D21" s="180">
        <v>0.29141359542</v>
      </c>
      <c r="E21" s="180">
        <v>0.2916615998</v>
      </c>
      <c r="F21" s="180">
        <v>0.29105813345999998</v>
      </c>
      <c r="G21" s="180">
        <v>0</v>
      </c>
      <c r="H21" s="180">
        <v>0</v>
      </c>
      <c r="I21" s="180">
        <v>0</v>
      </c>
      <c r="J21" s="180">
        <v>0</v>
      </c>
      <c r="K21" s="180">
        <v>0</v>
      </c>
      <c r="L21" s="180">
        <v>0</v>
      </c>
      <c r="M21" s="180">
        <v>0</v>
      </c>
      <c r="N21" s="180">
        <v>0.29131184607999999</v>
      </c>
      <c r="O21" s="15"/>
      <c r="P21" s="15"/>
      <c r="Q21" s="15"/>
    </row>
    <row r="22" spans="1:17" ht="12.75" outlineLevel="4" x14ac:dyDescent="0.2">
      <c r="A22" s="179" t="s">
        <v>75</v>
      </c>
      <c r="B22" s="180">
        <v>0.28777430481999999</v>
      </c>
      <c r="C22" s="180">
        <v>0.28925225108000002</v>
      </c>
      <c r="D22" s="180">
        <v>0.29141359542</v>
      </c>
      <c r="E22" s="180">
        <v>0.2916615998</v>
      </c>
      <c r="F22" s="180">
        <v>0.29105813345999998</v>
      </c>
      <c r="G22" s="180">
        <v>0</v>
      </c>
      <c r="H22" s="180">
        <v>0</v>
      </c>
      <c r="I22" s="180">
        <v>0</v>
      </c>
      <c r="J22" s="180">
        <v>0</v>
      </c>
      <c r="K22" s="180">
        <v>0</v>
      </c>
      <c r="L22" s="180">
        <v>0</v>
      </c>
      <c r="M22" s="180">
        <v>0</v>
      </c>
      <c r="N22" s="180">
        <v>0.29131184607999999</v>
      </c>
      <c r="O22" s="15"/>
      <c r="P22" s="15"/>
      <c r="Q22" s="15"/>
    </row>
    <row r="23" spans="1:17" ht="12.75" outlineLevel="4" x14ac:dyDescent="0.2">
      <c r="A23" s="179" t="s">
        <v>76</v>
      </c>
      <c r="B23" s="180">
        <v>6.95899674116</v>
      </c>
      <c r="C23" s="180">
        <v>6.6449106976000003</v>
      </c>
      <c r="D23" s="180">
        <v>6.7679400443100004</v>
      </c>
      <c r="E23" s="180">
        <v>6.9884994708599999</v>
      </c>
      <c r="F23" s="180">
        <v>6.2862056023699999</v>
      </c>
      <c r="G23" s="180">
        <v>0</v>
      </c>
      <c r="H23" s="180">
        <v>0</v>
      </c>
      <c r="I23" s="180">
        <v>0</v>
      </c>
      <c r="J23" s="180">
        <v>0</v>
      </c>
      <c r="K23" s="180">
        <v>0</v>
      </c>
      <c r="L23" s="180">
        <v>0</v>
      </c>
      <c r="M23" s="180">
        <v>0</v>
      </c>
      <c r="N23" s="180">
        <v>6.0394305837499997</v>
      </c>
      <c r="O23" s="15"/>
      <c r="P23" s="15"/>
      <c r="Q23" s="15"/>
    </row>
    <row r="24" spans="1:17" ht="12.75" outlineLevel="4" x14ac:dyDescent="0.2">
      <c r="A24" s="179" t="s">
        <v>77</v>
      </c>
      <c r="B24" s="180">
        <v>0.28777430481999999</v>
      </c>
      <c r="C24" s="180">
        <v>0.28925225108000002</v>
      </c>
      <c r="D24" s="180">
        <v>0.29141359542</v>
      </c>
      <c r="E24" s="180">
        <v>0.2916615998</v>
      </c>
      <c r="F24" s="180">
        <v>0.29105813345999998</v>
      </c>
      <c r="G24" s="180">
        <v>0</v>
      </c>
      <c r="H24" s="180">
        <v>0</v>
      </c>
      <c r="I24" s="180">
        <v>0</v>
      </c>
      <c r="J24" s="180">
        <v>0</v>
      </c>
      <c r="K24" s="180">
        <v>0</v>
      </c>
      <c r="L24" s="180">
        <v>0</v>
      </c>
      <c r="M24" s="180">
        <v>0</v>
      </c>
      <c r="N24" s="180">
        <v>0.29131184607999999</v>
      </c>
      <c r="O24" s="15"/>
      <c r="P24" s="15"/>
      <c r="Q24" s="15"/>
    </row>
    <row r="25" spans="1:17" ht="12.75" outlineLevel="4" x14ac:dyDescent="0.2">
      <c r="A25" s="179" t="s">
        <v>78</v>
      </c>
      <c r="B25" s="180">
        <v>0.28777430481999999</v>
      </c>
      <c r="C25" s="180">
        <v>0.28925225108000002</v>
      </c>
      <c r="D25" s="180">
        <v>0.29141359542</v>
      </c>
      <c r="E25" s="180">
        <v>0.2916615998</v>
      </c>
      <c r="F25" s="180">
        <v>0.29105813345999998</v>
      </c>
      <c r="G25" s="180">
        <v>0</v>
      </c>
      <c r="H25" s="180">
        <v>0</v>
      </c>
      <c r="I25" s="180">
        <v>0</v>
      </c>
      <c r="J25" s="180">
        <v>0</v>
      </c>
      <c r="K25" s="180">
        <v>0</v>
      </c>
      <c r="L25" s="180">
        <v>0</v>
      </c>
      <c r="M25" s="180">
        <v>0</v>
      </c>
      <c r="N25" s="180">
        <v>0.29131184607999999</v>
      </c>
      <c r="O25" s="15"/>
      <c r="P25" s="15"/>
      <c r="Q25" s="15"/>
    </row>
    <row r="26" spans="1:17" ht="12.75" outlineLevel="4" x14ac:dyDescent="0.2">
      <c r="A26" s="179" t="s">
        <v>79</v>
      </c>
      <c r="B26" s="180">
        <v>0.28777430481999999</v>
      </c>
      <c r="C26" s="180">
        <v>0.28925225108000002</v>
      </c>
      <c r="D26" s="180">
        <v>0.29141359542</v>
      </c>
      <c r="E26" s="180">
        <v>0.2916615998</v>
      </c>
      <c r="F26" s="180">
        <v>0.29105813345999998</v>
      </c>
      <c r="G26" s="180">
        <v>0</v>
      </c>
      <c r="H26" s="180">
        <v>0</v>
      </c>
      <c r="I26" s="180">
        <v>0</v>
      </c>
      <c r="J26" s="180">
        <v>0</v>
      </c>
      <c r="K26" s="180">
        <v>0</v>
      </c>
      <c r="L26" s="180">
        <v>0</v>
      </c>
      <c r="M26" s="180">
        <v>0</v>
      </c>
      <c r="N26" s="180">
        <v>0.29131184607999999</v>
      </c>
      <c r="O26" s="15"/>
      <c r="P26" s="15"/>
      <c r="Q26" s="15"/>
    </row>
    <row r="27" spans="1:17" ht="12.75" outlineLevel="4" x14ac:dyDescent="0.2">
      <c r="A27" s="179" t="s">
        <v>80</v>
      </c>
      <c r="B27" s="180">
        <v>0.28777430481999999</v>
      </c>
      <c r="C27" s="180">
        <v>0.28925225108000002</v>
      </c>
      <c r="D27" s="180">
        <v>0.29141359542</v>
      </c>
      <c r="E27" s="180">
        <v>0.2916615998</v>
      </c>
      <c r="F27" s="180">
        <v>0.29105813345999998</v>
      </c>
      <c r="G27" s="180">
        <v>0</v>
      </c>
      <c r="H27" s="180">
        <v>0</v>
      </c>
      <c r="I27" s="180">
        <v>0</v>
      </c>
      <c r="J27" s="180">
        <v>0</v>
      </c>
      <c r="K27" s="180">
        <v>0</v>
      </c>
      <c r="L27" s="180">
        <v>0</v>
      </c>
      <c r="M27" s="180">
        <v>0</v>
      </c>
      <c r="N27" s="180">
        <v>0.29131184607999999</v>
      </c>
      <c r="O27" s="15"/>
      <c r="P27" s="15"/>
      <c r="Q27" s="15"/>
    </row>
    <row r="28" spans="1:17" ht="12.75" outlineLevel="4" x14ac:dyDescent="0.2">
      <c r="A28" s="179" t="s">
        <v>81</v>
      </c>
      <c r="B28" s="180">
        <v>0.28777430481999999</v>
      </c>
      <c r="C28" s="180">
        <v>0.28925225108000002</v>
      </c>
      <c r="D28" s="180">
        <v>0.29141359542</v>
      </c>
      <c r="E28" s="180">
        <v>0.2916615998</v>
      </c>
      <c r="F28" s="180">
        <v>0.29105813345999998</v>
      </c>
      <c r="G28" s="180">
        <v>0</v>
      </c>
      <c r="H28" s="180">
        <v>0</v>
      </c>
      <c r="I28" s="180">
        <v>0</v>
      </c>
      <c r="J28" s="180">
        <v>0</v>
      </c>
      <c r="K28" s="180">
        <v>0</v>
      </c>
      <c r="L28" s="180">
        <v>0</v>
      </c>
      <c r="M28" s="180">
        <v>0</v>
      </c>
      <c r="N28" s="180">
        <v>0.29131184607999999</v>
      </c>
      <c r="O28" s="15"/>
      <c r="P28" s="15"/>
      <c r="Q28" s="15"/>
    </row>
    <row r="29" spans="1:17" ht="12.75" outlineLevel="4" x14ac:dyDescent="0.2">
      <c r="A29" s="179" t="s">
        <v>82</v>
      </c>
      <c r="B29" s="180">
        <v>0.28777430481999999</v>
      </c>
      <c r="C29" s="180">
        <v>0.28925225108000002</v>
      </c>
      <c r="D29" s="180">
        <v>0.29141359542</v>
      </c>
      <c r="E29" s="180">
        <v>0.2916615998</v>
      </c>
      <c r="F29" s="180">
        <v>0.29105813345999998</v>
      </c>
      <c r="G29" s="180">
        <v>0</v>
      </c>
      <c r="H29" s="180">
        <v>0</v>
      </c>
      <c r="I29" s="180">
        <v>0</v>
      </c>
      <c r="J29" s="180">
        <v>0</v>
      </c>
      <c r="K29" s="180">
        <v>0</v>
      </c>
      <c r="L29" s="180">
        <v>0</v>
      </c>
      <c r="M29" s="180">
        <v>0</v>
      </c>
      <c r="N29" s="180">
        <v>0.29131184607999999</v>
      </c>
      <c r="O29" s="15"/>
      <c r="P29" s="15"/>
      <c r="Q29" s="15"/>
    </row>
    <row r="30" spans="1:17" ht="12.75" outlineLevel="4" x14ac:dyDescent="0.2">
      <c r="A30" s="179" t="s">
        <v>83</v>
      </c>
      <c r="B30" s="180">
        <v>0.28777430481999999</v>
      </c>
      <c r="C30" s="180">
        <v>0.28925225108000002</v>
      </c>
      <c r="D30" s="180">
        <v>0.29141359542</v>
      </c>
      <c r="E30" s="180">
        <v>0.2916615998</v>
      </c>
      <c r="F30" s="180">
        <v>0.29105813345999998</v>
      </c>
      <c r="G30" s="180">
        <v>0</v>
      </c>
      <c r="H30" s="180">
        <v>0</v>
      </c>
      <c r="I30" s="180">
        <v>0</v>
      </c>
      <c r="J30" s="180">
        <v>0</v>
      </c>
      <c r="K30" s="180">
        <v>0</v>
      </c>
      <c r="L30" s="180">
        <v>0</v>
      </c>
      <c r="M30" s="180">
        <v>0</v>
      </c>
      <c r="N30" s="180">
        <v>0.29131184607999999</v>
      </c>
      <c r="O30" s="15"/>
      <c r="P30" s="15"/>
      <c r="Q30" s="15"/>
    </row>
    <row r="31" spans="1:17" ht="12.75" outlineLevel="4" x14ac:dyDescent="0.2">
      <c r="A31" s="179" t="s">
        <v>84</v>
      </c>
      <c r="B31" s="180">
        <v>0.28777430481999999</v>
      </c>
      <c r="C31" s="180">
        <v>0.28925225108000002</v>
      </c>
      <c r="D31" s="180">
        <v>0.29141359542</v>
      </c>
      <c r="E31" s="180">
        <v>0.2916615998</v>
      </c>
      <c r="F31" s="180">
        <v>0.29105813345999998</v>
      </c>
      <c r="G31" s="180">
        <v>0</v>
      </c>
      <c r="H31" s="180">
        <v>0</v>
      </c>
      <c r="I31" s="180">
        <v>0</v>
      </c>
      <c r="J31" s="180">
        <v>0</v>
      </c>
      <c r="K31" s="180">
        <v>0</v>
      </c>
      <c r="L31" s="180">
        <v>0</v>
      </c>
      <c r="M31" s="180">
        <v>0</v>
      </c>
      <c r="N31" s="180">
        <v>0.29131184607999999</v>
      </c>
      <c r="O31" s="15"/>
      <c r="P31" s="15"/>
      <c r="Q31" s="15"/>
    </row>
    <row r="32" spans="1:17" ht="12.75" outlineLevel="4" x14ac:dyDescent="0.2">
      <c r="A32" s="179" t="s">
        <v>85</v>
      </c>
      <c r="B32" s="180">
        <v>0.28777430481999999</v>
      </c>
      <c r="C32" s="180">
        <v>0.28925225108000002</v>
      </c>
      <c r="D32" s="180">
        <v>0.29141359542</v>
      </c>
      <c r="E32" s="180">
        <v>0.2916615998</v>
      </c>
      <c r="F32" s="180">
        <v>0.29105813345999998</v>
      </c>
      <c r="G32" s="180">
        <v>0</v>
      </c>
      <c r="H32" s="180">
        <v>0</v>
      </c>
      <c r="I32" s="180">
        <v>0</v>
      </c>
      <c r="J32" s="180">
        <v>0</v>
      </c>
      <c r="K32" s="180">
        <v>0</v>
      </c>
      <c r="L32" s="180">
        <v>0</v>
      </c>
      <c r="M32" s="180">
        <v>0</v>
      </c>
      <c r="N32" s="180">
        <v>0.29131184607999999</v>
      </c>
      <c r="O32" s="15"/>
      <c r="P32" s="15"/>
      <c r="Q32" s="15"/>
    </row>
    <row r="33" spans="1:17" ht="12.75" outlineLevel="4" x14ac:dyDescent="0.2">
      <c r="A33" s="179" t="s">
        <v>86</v>
      </c>
      <c r="B33" s="180">
        <v>0.28777430481999999</v>
      </c>
      <c r="C33" s="180">
        <v>0.28925225108000002</v>
      </c>
      <c r="D33" s="180">
        <v>0.29141359542</v>
      </c>
      <c r="E33" s="180">
        <v>0.2916615998</v>
      </c>
      <c r="F33" s="180">
        <v>0.29105813345999998</v>
      </c>
      <c r="G33" s="180">
        <v>0</v>
      </c>
      <c r="H33" s="180">
        <v>0</v>
      </c>
      <c r="I33" s="180">
        <v>0</v>
      </c>
      <c r="J33" s="180">
        <v>0</v>
      </c>
      <c r="K33" s="180">
        <v>0</v>
      </c>
      <c r="L33" s="180">
        <v>0</v>
      </c>
      <c r="M33" s="180">
        <v>0</v>
      </c>
      <c r="N33" s="180">
        <v>0.29131184607999999</v>
      </c>
      <c r="O33" s="15"/>
      <c r="P33" s="15"/>
      <c r="Q33" s="15"/>
    </row>
    <row r="34" spans="1:17" ht="12.75" outlineLevel="4" x14ac:dyDescent="0.2">
      <c r="A34" s="179" t="s">
        <v>87</v>
      </c>
      <c r="B34" s="180">
        <v>6.0801988866799999</v>
      </c>
      <c r="C34" s="180">
        <v>6.1114254665600001</v>
      </c>
      <c r="D34" s="180">
        <v>6.3979737196900004</v>
      </c>
      <c r="E34" s="180">
        <v>6.6445062405600002</v>
      </c>
      <c r="F34" s="180">
        <v>7.3667026347800002</v>
      </c>
      <c r="G34" s="180">
        <v>0</v>
      </c>
      <c r="H34" s="180">
        <v>0</v>
      </c>
      <c r="I34" s="180">
        <v>0</v>
      </c>
      <c r="J34" s="180">
        <v>0</v>
      </c>
      <c r="K34" s="180">
        <v>0</v>
      </c>
      <c r="L34" s="180">
        <v>0</v>
      </c>
      <c r="M34" s="180">
        <v>0</v>
      </c>
      <c r="N34" s="180">
        <v>7.5765921716199998</v>
      </c>
      <c r="O34" s="15"/>
      <c r="P34" s="15"/>
      <c r="Q34" s="15"/>
    </row>
    <row r="35" spans="1:17" ht="12.75" outlineLevel="4" x14ac:dyDescent="0.2">
      <c r="A35" s="179" t="s">
        <v>88</v>
      </c>
      <c r="B35" s="180">
        <v>6.1156961631</v>
      </c>
      <c r="C35" s="180">
        <v>6.1471050492300003</v>
      </c>
      <c r="D35" s="180">
        <v>6.1930373127399996</v>
      </c>
      <c r="E35" s="180">
        <v>6.1983078302600001</v>
      </c>
      <c r="F35" s="180">
        <v>6.1854831383200004</v>
      </c>
      <c r="G35" s="180">
        <v>0</v>
      </c>
      <c r="H35" s="180">
        <v>0</v>
      </c>
      <c r="I35" s="180">
        <v>0</v>
      </c>
      <c r="J35" s="180">
        <v>0</v>
      </c>
      <c r="K35" s="180">
        <v>0</v>
      </c>
      <c r="L35" s="180">
        <v>0</v>
      </c>
      <c r="M35" s="180">
        <v>0</v>
      </c>
      <c r="N35" s="180">
        <v>6.1908749653999999</v>
      </c>
      <c r="O35" s="15"/>
      <c r="P35" s="15"/>
      <c r="Q35" s="15"/>
    </row>
    <row r="36" spans="1:17" ht="12.75" outlineLevel="4" x14ac:dyDescent="0.2">
      <c r="A36" s="179" t="s">
        <v>89</v>
      </c>
      <c r="B36" s="180">
        <v>0.11893717737999999</v>
      </c>
      <c r="C36" s="180">
        <v>0.59774006435000004</v>
      </c>
      <c r="D36" s="180">
        <v>0.60220648455000003</v>
      </c>
      <c r="E36" s="180">
        <v>0.60271898589999995</v>
      </c>
      <c r="F36" s="180">
        <v>0.6014719221</v>
      </c>
      <c r="G36" s="180">
        <v>0</v>
      </c>
      <c r="H36" s="180">
        <v>0</v>
      </c>
      <c r="I36" s="180">
        <v>0</v>
      </c>
      <c r="J36" s="180">
        <v>0</v>
      </c>
      <c r="K36" s="180">
        <v>0</v>
      </c>
      <c r="L36" s="180">
        <v>0</v>
      </c>
      <c r="M36" s="180">
        <v>0</v>
      </c>
      <c r="N36" s="180">
        <v>0.84279470724000005</v>
      </c>
      <c r="O36" s="15"/>
      <c r="P36" s="15"/>
      <c r="Q36" s="15"/>
    </row>
    <row r="37" spans="1:17" ht="12.75" outlineLevel="4" x14ac:dyDescent="0.2">
      <c r="A37" s="179" t="s">
        <v>90</v>
      </c>
      <c r="B37" s="180">
        <v>1.09586897881</v>
      </c>
      <c r="C37" s="180">
        <v>1.10149712366</v>
      </c>
      <c r="D37" s="180">
        <v>1.10972770632</v>
      </c>
      <c r="E37" s="180">
        <v>1.11067212809</v>
      </c>
      <c r="F37" s="180">
        <v>1.1083740770699999</v>
      </c>
      <c r="G37" s="180">
        <v>0</v>
      </c>
      <c r="H37" s="180">
        <v>0</v>
      </c>
      <c r="I37" s="180">
        <v>0</v>
      </c>
      <c r="J37" s="180">
        <v>0</v>
      </c>
      <c r="K37" s="180">
        <v>0</v>
      </c>
      <c r="L37" s="180">
        <v>0</v>
      </c>
      <c r="M37" s="180">
        <v>0</v>
      </c>
      <c r="N37" s="180">
        <v>1.10934023623</v>
      </c>
      <c r="O37" s="15"/>
      <c r="P37" s="15"/>
      <c r="Q37" s="15"/>
    </row>
    <row r="38" spans="1:17" ht="12.75" outlineLevel="4" x14ac:dyDescent="0.2">
      <c r="A38" s="179" t="s">
        <v>91</v>
      </c>
      <c r="B38" s="180">
        <v>0.97719753088000005</v>
      </c>
      <c r="C38" s="180">
        <v>0.98221620497999995</v>
      </c>
      <c r="D38" s="180">
        <v>0</v>
      </c>
      <c r="E38" s="180">
        <v>0</v>
      </c>
      <c r="F38" s="180">
        <v>0</v>
      </c>
      <c r="G38" s="180">
        <v>0</v>
      </c>
      <c r="H38" s="180">
        <v>0</v>
      </c>
      <c r="I38" s="180">
        <v>0</v>
      </c>
      <c r="J38" s="180">
        <v>0</v>
      </c>
      <c r="K38" s="180">
        <v>0</v>
      </c>
      <c r="L38" s="180">
        <v>0</v>
      </c>
      <c r="M38" s="180">
        <v>0</v>
      </c>
      <c r="N38" s="180">
        <v>0</v>
      </c>
      <c r="O38" s="15"/>
      <c r="P38" s="15"/>
      <c r="Q38" s="15"/>
    </row>
    <row r="39" spans="1:17" ht="12.75" outlineLevel="4" x14ac:dyDescent="0.2">
      <c r="A39" s="179" t="s">
        <v>92</v>
      </c>
      <c r="B39" s="180">
        <v>0.42298082732999998</v>
      </c>
      <c r="C39" s="180">
        <v>0.42515316491999999</v>
      </c>
      <c r="D39" s="180">
        <v>0.42832998505999997</v>
      </c>
      <c r="E39" s="180">
        <v>0.42869451066000003</v>
      </c>
      <c r="F39" s="180">
        <v>0.42780751455999999</v>
      </c>
      <c r="G39" s="180">
        <v>0</v>
      </c>
      <c r="H39" s="180">
        <v>0</v>
      </c>
      <c r="I39" s="180">
        <v>0</v>
      </c>
      <c r="J39" s="180">
        <v>0</v>
      </c>
      <c r="K39" s="180">
        <v>0</v>
      </c>
      <c r="L39" s="180">
        <v>0</v>
      </c>
      <c r="M39" s="180">
        <v>0</v>
      </c>
      <c r="N39" s="180">
        <v>0.36798080838000002</v>
      </c>
      <c r="O39" s="15"/>
      <c r="P39" s="15"/>
      <c r="Q39" s="15"/>
    </row>
    <row r="40" spans="1:17" ht="12.75" outlineLevel="4" x14ac:dyDescent="0.2">
      <c r="A40" s="179" t="s">
        <v>93</v>
      </c>
      <c r="B40" s="180">
        <v>5.9468588689999997E-2</v>
      </c>
      <c r="C40" s="180">
        <v>5.9774006439999999E-2</v>
      </c>
      <c r="D40" s="180">
        <v>6.0220648459999998E-2</v>
      </c>
      <c r="E40" s="180">
        <v>6.0271898589999998E-2</v>
      </c>
      <c r="F40" s="180">
        <v>6.0147192209999999E-2</v>
      </c>
      <c r="G40" s="180">
        <v>0</v>
      </c>
      <c r="H40" s="180">
        <v>0</v>
      </c>
      <c r="I40" s="180">
        <v>0</v>
      </c>
      <c r="J40" s="180">
        <v>0</v>
      </c>
      <c r="K40" s="180">
        <v>0</v>
      </c>
      <c r="L40" s="180">
        <v>0</v>
      </c>
      <c r="M40" s="180">
        <v>0</v>
      </c>
      <c r="N40" s="180">
        <v>6.0199621949999997E-2</v>
      </c>
      <c r="O40" s="15"/>
      <c r="P40" s="15"/>
      <c r="Q40" s="15"/>
    </row>
    <row r="41" spans="1:17" ht="12.75" outlineLevel="4" x14ac:dyDescent="0.2">
      <c r="A41" s="179" t="s">
        <v>94</v>
      </c>
      <c r="B41" s="180">
        <v>0.13083089512000001</v>
      </c>
      <c r="C41" s="180">
        <v>0.13150281416000001</v>
      </c>
      <c r="D41" s="180">
        <v>0.13248542660000001</v>
      </c>
      <c r="E41" s="180">
        <v>0.1325981769</v>
      </c>
      <c r="F41" s="180">
        <v>0.13232382286</v>
      </c>
      <c r="G41" s="180">
        <v>0</v>
      </c>
      <c r="H41" s="180">
        <v>0</v>
      </c>
      <c r="I41" s="180">
        <v>0</v>
      </c>
      <c r="J41" s="180">
        <v>0</v>
      </c>
      <c r="K41" s="180">
        <v>0</v>
      </c>
      <c r="L41" s="180">
        <v>0</v>
      </c>
      <c r="M41" s="180">
        <v>0</v>
      </c>
      <c r="N41" s="180">
        <v>0.13243916827999999</v>
      </c>
      <c r="O41" s="15"/>
      <c r="P41" s="15"/>
      <c r="Q41" s="15"/>
    </row>
    <row r="42" spans="1:17" ht="12.75" outlineLevel="3" x14ac:dyDescent="0.2">
      <c r="A42" s="181" t="s">
        <v>95</v>
      </c>
      <c r="B42" s="180">
        <f t="shared" ref="B42:N42" si="4">SUM(B$43:B$43)</f>
        <v>3.4605431809999997E-2</v>
      </c>
      <c r="C42" s="180">
        <f t="shared" si="4"/>
        <v>3.4783157779999997E-2</v>
      </c>
      <c r="D42" s="180">
        <f t="shared" si="4"/>
        <v>3.5043063729999997E-2</v>
      </c>
      <c r="E42" s="180">
        <f t="shared" si="4"/>
        <v>3.4275775690000003E-2</v>
      </c>
      <c r="F42" s="180">
        <f t="shared" si="4"/>
        <v>3.420485694E-2</v>
      </c>
      <c r="G42" s="180">
        <f t="shared" si="4"/>
        <v>0</v>
      </c>
      <c r="H42" s="180">
        <f t="shared" si="4"/>
        <v>0</v>
      </c>
      <c r="I42" s="180">
        <f t="shared" si="4"/>
        <v>0</v>
      </c>
      <c r="J42" s="180">
        <f t="shared" si="4"/>
        <v>0</v>
      </c>
      <c r="K42" s="180">
        <f t="shared" si="4"/>
        <v>0</v>
      </c>
      <c r="L42" s="180">
        <f t="shared" si="4"/>
        <v>0</v>
      </c>
      <c r="M42" s="180">
        <f t="shared" si="4"/>
        <v>0</v>
      </c>
      <c r="N42" s="180">
        <f t="shared" si="4"/>
        <v>3.4234672989999999E-2</v>
      </c>
      <c r="O42" s="15"/>
      <c r="P42" s="15"/>
      <c r="Q42" s="15"/>
    </row>
    <row r="43" spans="1:17" ht="12.75" outlineLevel="4" x14ac:dyDescent="0.2">
      <c r="A43" s="179" t="s">
        <v>96</v>
      </c>
      <c r="B43" s="180">
        <v>3.4605431809999997E-2</v>
      </c>
      <c r="C43" s="180">
        <v>3.4783157779999997E-2</v>
      </c>
      <c r="D43" s="180">
        <v>3.5043063729999997E-2</v>
      </c>
      <c r="E43" s="180">
        <v>3.4275775690000003E-2</v>
      </c>
      <c r="F43" s="180">
        <v>3.420485694E-2</v>
      </c>
      <c r="G43" s="180">
        <v>0</v>
      </c>
      <c r="H43" s="180">
        <v>0</v>
      </c>
      <c r="I43" s="180">
        <v>0</v>
      </c>
      <c r="J43" s="180">
        <v>0</v>
      </c>
      <c r="K43" s="180">
        <v>0</v>
      </c>
      <c r="L43" s="180">
        <v>0</v>
      </c>
      <c r="M43" s="180">
        <v>0</v>
      </c>
      <c r="N43" s="180">
        <v>3.4234672989999999E-2</v>
      </c>
      <c r="O43" s="15"/>
      <c r="P43" s="15"/>
      <c r="Q43" s="15"/>
    </row>
    <row r="44" spans="1:17" ht="15" outlineLevel="2" x14ac:dyDescent="0.25">
      <c r="A44" s="182" t="s">
        <v>2</v>
      </c>
      <c r="B44" s="183">
        <f t="shared" ref="B44:N44" si="5">B$45+B$49+B$57</f>
        <v>1.6498361975499998</v>
      </c>
      <c r="C44" s="183">
        <f t="shared" si="5"/>
        <v>1.7111333445900001</v>
      </c>
      <c r="D44" s="183">
        <f t="shared" si="5"/>
        <v>1.7681491438099999</v>
      </c>
      <c r="E44" s="183">
        <f t="shared" si="5"/>
        <v>1.8285421692100001</v>
      </c>
      <c r="F44" s="183">
        <f t="shared" si="5"/>
        <v>1.8669500534600001</v>
      </c>
      <c r="G44" s="183">
        <f t="shared" si="5"/>
        <v>0</v>
      </c>
      <c r="H44" s="183">
        <f t="shared" si="5"/>
        <v>0</v>
      </c>
      <c r="I44" s="183">
        <f t="shared" si="5"/>
        <v>0</v>
      </c>
      <c r="J44" s="183">
        <f t="shared" si="5"/>
        <v>0</v>
      </c>
      <c r="K44" s="183">
        <f t="shared" si="5"/>
        <v>0</v>
      </c>
      <c r="L44" s="183">
        <f t="shared" si="5"/>
        <v>0</v>
      </c>
      <c r="M44" s="183">
        <f t="shared" si="5"/>
        <v>0</v>
      </c>
      <c r="N44" s="183">
        <f t="shared" si="5"/>
        <v>1.8963901922899999</v>
      </c>
      <c r="O44" s="15"/>
      <c r="P44" s="15"/>
      <c r="Q44" s="15"/>
    </row>
    <row r="45" spans="1:17" ht="12.75" outlineLevel="3" x14ac:dyDescent="0.2">
      <c r="A45" s="181" t="s">
        <v>59</v>
      </c>
      <c r="B45" s="180">
        <f t="shared" ref="B45:N45" si="6">SUM(B$46:B$48)</f>
        <v>0.10644904969000001</v>
      </c>
      <c r="C45" s="180">
        <f t="shared" si="6"/>
        <v>0.10699574886999999</v>
      </c>
      <c r="D45" s="180">
        <f t="shared" si="6"/>
        <v>0.10779524016</v>
      </c>
      <c r="E45" s="180">
        <f t="shared" si="6"/>
        <v>0.10788697812999999</v>
      </c>
      <c r="F45" s="180">
        <f t="shared" si="6"/>
        <v>0.10766375314</v>
      </c>
      <c r="G45" s="180">
        <f t="shared" si="6"/>
        <v>0</v>
      </c>
      <c r="H45" s="180">
        <f t="shared" si="6"/>
        <v>0</v>
      </c>
      <c r="I45" s="180">
        <f t="shared" si="6"/>
        <v>0</v>
      </c>
      <c r="J45" s="180">
        <f t="shared" si="6"/>
        <v>0</v>
      </c>
      <c r="K45" s="180">
        <f t="shared" si="6"/>
        <v>0</v>
      </c>
      <c r="L45" s="180">
        <f t="shared" si="6"/>
        <v>0</v>
      </c>
      <c r="M45" s="180">
        <f t="shared" si="6"/>
        <v>0</v>
      </c>
      <c r="N45" s="180">
        <f t="shared" si="6"/>
        <v>0.10775760262</v>
      </c>
      <c r="O45" s="15"/>
      <c r="P45" s="15"/>
      <c r="Q45" s="15"/>
    </row>
    <row r="46" spans="1:17" ht="12.75" outlineLevel="4" x14ac:dyDescent="0.2">
      <c r="A46" s="179" t="s">
        <v>140</v>
      </c>
      <c r="B46" s="180">
        <v>5.8873902810000003E-2</v>
      </c>
      <c r="C46" s="180">
        <v>5.9176266370000001E-2</v>
      </c>
      <c r="D46" s="180">
        <v>5.9618441979999999E-2</v>
      </c>
      <c r="E46" s="180">
        <v>5.9669179599999997E-2</v>
      </c>
      <c r="F46" s="180">
        <v>5.954572029E-2</v>
      </c>
      <c r="G46" s="180">
        <v>0</v>
      </c>
      <c r="H46" s="180">
        <v>0</v>
      </c>
      <c r="I46" s="180">
        <v>0</v>
      </c>
      <c r="J46" s="180">
        <v>0</v>
      </c>
      <c r="K46" s="180">
        <v>0</v>
      </c>
      <c r="L46" s="180">
        <v>0</v>
      </c>
      <c r="M46" s="180">
        <v>0</v>
      </c>
      <c r="N46" s="180">
        <v>5.9597625729999999E-2</v>
      </c>
      <c r="O46" s="15"/>
      <c r="P46" s="15"/>
      <c r="Q46" s="15"/>
    </row>
    <row r="47" spans="1:17" ht="12.75" outlineLevel="4" x14ac:dyDescent="0.2">
      <c r="A47" s="179" t="s">
        <v>145</v>
      </c>
      <c r="B47" s="180">
        <v>4.7574870950000001E-2</v>
      </c>
      <c r="C47" s="180">
        <v>4.7819205150000002E-2</v>
      </c>
      <c r="D47" s="180">
        <v>4.8176518760000002E-2</v>
      </c>
      <c r="E47" s="180">
        <v>4.8217518869999997E-2</v>
      </c>
      <c r="F47" s="180">
        <v>4.811775377E-2</v>
      </c>
      <c r="G47" s="180">
        <v>0</v>
      </c>
      <c r="H47" s="180">
        <v>0</v>
      </c>
      <c r="I47" s="180">
        <v>0</v>
      </c>
      <c r="J47" s="180">
        <v>0</v>
      </c>
      <c r="K47" s="180">
        <v>0</v>
      </c>
      <c r="L47" s="180">
        <v>0</v>
      </c>
      <c r="M47" s="180">
        <v>0</v>
      </c>
      <c r="N47" s="180">
        <v>4.8159697559999999E-2</v>
      </c>
      <c r="O47" s="15"/>
      <c r="P47" s="15"/>
      <c r="Q47" s="15"/>
    </row>
    <row r="48" spans="1:17" ht="12.75" outlineLevel="4" x14ac:dyDescent="0.2">
      <c r="A48" s="179" t="s">
        <v>146</v>
      </c>
      <c r="B48" s="180">
        <v>2.7593000000000001E-7</v>
      </c>
      <c r="C48" s="180">
        <v>2.7734999999999998E-7</v>
      </c>
      <c r="D48" s="180">
        <v>2.7942E-7</v>
      </c>
      <c r="E48" s="180">
        <v>2.7966E-7</v>
      </c>
      <c r="F48" s="180">
        <v>2.7907999999999998E-7</v>
      </c>
      <c r="G48" s="180">
        <v>0</v>
      </c>
      <c r="H48" s="180">
        <v>0</v>
      </c>
      <c r="I48" s="180">
        <v>0</v>
      </c>
      <c r="J48" s="180">
        <v>0</v>
      </c>
      <c r="K48" s="180">
        <v>0</v>
      </c>
      <c r="L48" s="180">
        <v>0</v>
      </c>
      <c r="M48" s="180">
        <v>0</v>
      </c>
      <c r="N48" s="180">
        <v>2.7933E-7</v>
      </c>
      <c r="O48" s="15"/>
      <c r="P48" s="15"/>
      <c r="Q48" s="15"/>
    </row>
    <row r="49" spans="1:17" ht="12.75" outlineLevel="3" x14ac:dyDescent="0.2">
      <c r="A49" s="181" t="s">
        <v>95</v>
      </c>
      <c r="B49" s="180">
        <f t="shared" ref="B49:N49" si="7">SUM(B$50:B$56)</f>
        <v>1.5433644391799999</v>
      </c>
      <c r="C49" s="180">
        <f t="shared" si="7"/>
        <v>1.6041147704200001</v>
      </c>
      <c r="D49" s="180">
        <f t="shared" si="7"/>
        <v>1.6603309077899999</v>
      </c>
      <c r="E49" s="180">
        <f t="shared" si="7"/>
        <v>1.72063217565</v>
      </c>
      <c r="F49" s="180">
        <f t="shared" si="7"/>
        <v>1.75926333251</v>
      </c>
      <c r="G49" s="180">
        <f t="shared" si="7"/>
        <v>0</v>
      </c>
      <c r="H49" s="180">
        <f t="shared" si="7"/>
        <v>0</v>
      </c>
      <c r="I49" s="180">
        <f t="shared" si="7"/>
        <v>0</v>
      </c>
      <c r="J49" s="180">
        <f t="shared" si="7"/>
        <v>0</v>
      </c>
      <c r="K49" s="180">
        <f t="shared" si="7"/>
        <v>0</v>
      </c>
      <c r="L49" s="180">
        <f t="shared" si="7"/>
        <v>0</v>
      </c>
      <c r="M49" s="180">
        <f t="shared" si="7"/>
        <v>0</v>
      </c>
      <c r="N49" s="180">
        <f t="shared" si="7"/>
        <v>1.78860960184</v>
      </c>
      <c r="O49" s="15"/>
      <c r="P49" s="15"/>
      <c r="Q49" s="15"/>
    </row>
    <row r="50" spans="1:17" ht="12.75" outlineLevel="4" x14ac:dyDescent="0.2">
      <c r="A50" s="179" t="s">
        <v>147</v>
      </c>
      <c r="B50" s="180">
        <v>6.2834343449999996E-2</v>
      </c>
      <c r="C50" s="180">
        <v>7.5596850660000006E-2</v>
      </c>
      <c r="D50" s="180">
        <v>7.8600606500000003E-2</v>
      </c>
      <c r="E50" s="180">
        <v>8.0552396230000003E-2</v>
      </c>
      <c r="F50" s="180">
        <v>7.8347823450000006E-2</v>
      </c>
      <c r="G50" s="180">
        <v>0</v>
      </c>
      <c r="H50" s="180">
        <v>0</v>
      </c>
      <c r="I50" s="180">
        <v>0</v>
      </c>
      <c r="J50" s="180">
        <v>0</v>
      </c>
      <c r="K50" s="180">
        <v>0</v>
      </c>
      <c r="L50" s="180">
        <v>0</v>
      </c>
      <c r="M50" s="180">
        <v>0</v>
      </c>
      <c r="N50" s="180">
        <v>7.6160112079999995E-2</v>
      </c>
      <c r="O50" s="15"/>
      <c r="P50" s="15"/>
      <c r="Q50" s="15"/>
    </row>
    <row r="51" spans="1:17" ht="12.75" outlineLevel="4" x14ac:dyDescent="0.2">
      <c r="A51" s="179" t="s">
        <v>148</v>
      </c>
      <c r="B51" s="180">
        <v>7.2222222400000003E-3</v>
      </c>
      <c r="C51" s="180">
        <v>6.8611111299999999E-3</v>
      </c>
      <c r="D51" s="180">
        <v>6.5000000199999996E-3</v>
      </c>
      <c r="E51" s="180">
        <v>6.1388889100000002E-3</v>
      </c>
      <c r="F51" s="180">
        <v>5.7777777999999998E-3</v>
      </c>
      <c r="G51" s="180">
        <v>0</v>
      </c>
      <c r="H51" s="180">
        <v>0</v>
      </c>
      <c r="I51" s="180">
        <v>0</v>
      </c>
      <c r="J51" s="180">
        <v>0</v>
      </c>
      <c r="K51" s="180">
        <v>0</v>
      </c>
      <c r="L51" s="180">
        <v>0</v>
      </c>
      <c r="M51" s="180">
        <v>0</v>
      </c>
      <c r="N51" s="180">
        <v>5.4166666900000004E-3</v>
      </c>
      <c r="O51" s="15"/>
      <c r="P51" s="15"/>
      <c r="Q51" s="15"/>
    </row>
    <row r="52" spans="1:17" ht="12.75" outlineLevel="4" x14ac:dyDescent="0.2">
      <c r="A52" s="179" t="s">
        <v>149</v>
      </c>
      <c r="B52" s="180">
        <v>5.5555555199999999E-3</v>
      </c>
      <c r="C52" s="180">
        <v>1.2684330840000001E-2</v>
      </c>
      <c r="D52" s="180">
        <v>1.489839456E-2</v>
      </c>
      <c r="E52" s="180">
        <v>1.670095412E-2</v>
      </c>
      <c r="F52" s="180">
        <v>1.6472961370000001E-2</v>
      </c>
      <c r="G52" s="180">
        <v>0</v>
      </c>
      <c r="H52" s="180">
        <v>0</v>
      </c>
      <c r="I52" s="180">
        <v>0</v>
      </c>
      <c r="J52" s="180">
        <v>0</v>
      </c>
      <c r="K52" s="180">
        <v>0</v>
      </c>
      <c r="L52" s="180">
        <v>0</v>
      </c>
      <c r="M52" s="180">
        <v>0</v>
      </c>
      <c r="N52" s="180">
        <v>1.6205668730000001E-2</v>
      </c>
      <c r="O52" s="15"/>
      <c r="P52" s="15"/>
      <c r="Q52" s="15"/>
    </row>
    <row r="53" spans="1:17" ht="12.75" outlineLevel="4" x14ac:dyDescent="0.2">
      <c r="A53" s="179" t="s">
        <v>150</v>
      </c>
      <c r="B53" s="180">
        <v>0.31541573540000001</v>
      </c>
      <c r="C53" s="180">
        <v>0.34784984045</v>
      </c>
      <c r="D53" s="180">
        <v>0.36039115328999999</v>
      </c>
      <c r="E53" s="180">
        <v>0.37463602495999998</v>
      </c>
      <c r="F53" s="180">
        <v>0.37449313113999999</v>
      </c>
      <c r="G53" s="180">
        <v>0</v>
      </c>
      <c r="H53" s="180">
        <v>0</v>
      </c>
      <c r="I53" s="180">
        <v>0</v>
      </c>
      <c r="J53" s="180">
        <v>0</v>
      </c>
      <c r="K53" s="180">
        <v>0</v>
      </c>
      <c r="L53" s="180">
        <v>0</v>
      </c>
      <c r="M53" s="180">
        <v>0</v>
      </c>
      <c r="N53" s="180">
        <v>0.37654948444000003</v>
      </c>
      <c r="O53" s="15"/>
      <c r="P53" s="15"/>
      <c r="Q53" s="15"/>
    </row>
    <row r="54" spans="1:17" ht="12.75" outlineLevel="4" x14ac:dyDescent="0.2">
      <c r="A54" s="179" t="s">
        <v>151</v>
      </c>
      <c r="B54" s="180">
        <v>7.77777776E-3</v>
      </c>
      <c r="C54" s="180">
        <v>7.3888888699999997E-3</v>
      </c>
      <c r="D54" s="180">
        <v>6.9999999800000002E-3</v>
      </c>
      <c r="E54" s="180">
        <v>6.6111110899999999E-3</v>
      </c>
      <c r="F54" s="180">
        <v>6.2222222000000004E-3</v>
      </c>
      <c r="G54" s="180">
        <v>0</v>
      </c>
      <c r="H54" s="180">
        <v>0</v>
      </c>
      <c r="I54" s="180">
        <v>0</v>
      </c>
      <c r="J54" s="180">
        <v>0</v>
      </c>
      <c r="K54" s="180">
        <v>0</v>
      </c>
      <c r="L54" s="180">
        <v>0</v>
      </c>
      <c r="M54" s="180">
        <v>0</v>
      </c>
      <c r="N54" s="180">
        <v>5.8333333100000001E-3</v>
      </c>
      <c r="O54" s="15"/>
      <c r="P54" s="15"/>
      <c r="Q54" s="15"/>
    </row>
    <row r="55" spans="1:17" ht="12.75" outlineLevel="4" x14ac:dyDescent="0.2">
      <c r="A55" s="179" t="s">
        <v>152</v>
      </c>
      <c r="B55" s="180">
        <v>0.35657922199999997</v>
      </c>
      <c r="C55" s="180">
        <v>0.36321425736000001</v>
      </c>
      <c r="D55" s="180">
        <v>0.40726282439</v>
      </c>
      <c r="E55" s="180">
        <v>0.42934710947999999</v>
      </c>
      <c r="F55" s="180">
        <v>0.45286705316999998</v>
      </c>
      <c r="G55" s="180">
        <v>0</v>
      </c>
      <c r="H55" s="180">
        <v>0</v>
      </c>
      <c r="I55" s="180">
        <v>0</v>
      </c>
      <c r="J55" s="180">
        <v>0</v>
      </c>
      <c r="K55" s="180">
        <v>0</v>
      </c>
      <c r="L55" s="180">
        <v>0</v>
      </c>
      <c r="M55" s="180">
        <v>0</v>
      </c>
      <c r="N55" s="180">
        <v>0.47112478019999998</v>
      </c>
      <c r="O55" s="15"/>
      <c r="P55" s="15"/>
      <c r="Q55" s="15"/>
    </row>
    <row r="56" spans="1:17" ht="12.75" outlineLevel="4" x14ac:dyDescent="0.2">
      <c r="A56" s="179" t="s">
        <v>153</v>
      </c>
      <c r="B56" s="180">
        <v>0.78797958281000002</v>
      </c>
      <c r="C56" s="180">
        <v>0.79051949110999997</v>
      </c>
      <c r="D56" s="180">
        <v>0.78567792905</v>
      </c>
      <c r="E56" s="180">
        <v>0.80664569086000004</v>
      </c>
      <c r="F56" s="180">
        <v>0.82508236337999996</v>
      </c>
      <c r="G56" s="180">
        <v>0</v>
      </c>
      <c r="H56" s="180">
        <v>0</v>
      </c>
      <c r="I56" s="180">
        <v>0</v>
      </c>
      <c r="J56" s="180">
        <v>0</v>
      </c>
      <c r="K56" s="180">
        <v>0</v>
      </c>
      <c r="L56" s="180">
        <v>0</v>
      </c>
      <c r="M56" s="180">
        <v>0</v>
      </c>
      <c r="N56" s="180">
        <v>0.83731955639</v>
      </c>
      <c r="O56" s="15"/>
      <c r="P56" s="15"/>
      <c r="Q56" s="15"/>
    </row>
    <row r="57" spans="1:17" ht="12.75" outlineLevel="3" x14ac:dyDescent="0.2">
      <c r="A57" s="181" t="s">
        <v>154</v>
      </c>
      <c r="B57" s="180">
        <f t="shared" ref="B57:N57" si="8">SUM(B$58:B$58)</f>
        <v>2.270868E-5</v>
      </c>
      <c r="C57" s="180">
        <f t="shared" si="8"/>
        <v>2.28253E-5</v>
      </c>
      <c r="D57" s="180">
        <f t="shared" si="8"/>
        <v>2.2995859999999998E-5</v>
      </c>
      <c r="E57" s="180">
        <f t="shared" si="8"/>
        <v>2.3015429999999999E-5</v>
      </c>
      <c r="F57" s="180">
        <f t="shared" si="8"/>
        <v>2.2967810000000001E-5</v>
      </c>
      <c r="G57" s="180">
        <f t="shared" si="8"/>
        <v>0</v>
      </c>
      <c r="H57" s="180">
        <f t="shared" si="8"/>
        <v>0</v>
      </c>
      <c r="I57" s="180">
        <f t="shared" si="8"/>
        <v>0</v>
      </c>
      <c r="J57" s="180">
        <f t="shared" si="8"/>
        <v>0</v>
      </c>
      <c r="K57" s="180">
        <f t="shared" si="8"/>
        <v>0</v>
      </c>
      <c r="L57" s="180">
        <f t="shared" si="8"/>
        <v>0</v>
      </c>
      <c r="M57" s="180">
        <f t="shared" si="8"/>
        <v>0</v>
      </c>
      <c r="N57" s="180">
        <f t="shared" si="8"/>
        <v>2.2987829999999999E-5</v>
      </c>
      <c r="O57" s="15"/>
      <c r="P57" s="15"/>
      <c r="Q57" s="15"/>
    </row>
    <row r="58" spans="1:17" ht="12.75" outlineLevel="4" x14ac:dyDescent="0.2">
      <c r="A58" s="179" t="s">
        <v>155</v>
      </c>
      <c r="B58" s="180">
        <v>2.270868E-5</v>
      </c>
      <c r="C58" s="180">
        <v>2.28253E-5</v>
      </c>
      <c r="D58" s="180">
        <v>2.2995859999999998E-5</v>
      </c>
      <c r="E58" s="180">
        <v>2.3015429999999999E-5</v>
      </c>
      <c r="F58" s="180">
        <v>2.2967810000000001E-5</v>
      </c>
      <c r="G58" s="180">
        <v>0</v>
      </c>
      <c r="H58" s="180">
        <v>0</v>
      </c>
      <c r="I58" s="180">
        <v>0</v>
      </c>
      <c r="J58" s="180">
        <v>0</v>
      </c>
      <c r="K58" s="180">
        <v>0</v>
      </c>
      <c r="L58" s="180">
        <v>0</v>
      </c>
      <c r="M58" s="180">
        <v>0</v>
      </c>
      <c r="N58" s="180">
        <v>2.2987829999999999E-5</v>
      </c>
      <c r="O58" s="15"/>
      <c r="P58" s="15"/>
      <c r="Q58" s="15"/>
    </row>
    <row r="59" spans="1:17" ht="15" outlineLevel="1" x14ac:dyDescent="0.25">
      <c r="A59" s="184" t="s">
        <v>97</v>
      </c>
      <c r="B59" s="185">
        <f t="shared" ref="B59:N59" si="9">B$60+B$97</f>
        <v>120.09078008226</v>
      </c>
      <c r="C59" s="185">
        <f t="shared" si="9"/>
        <v>122.92816688136999</v>
      </c>
      <c r="D59" s="185">
        <f t="shared" si="9"/>
        <v>123.01279285724002</v>
      </c>
      <c r="E59" s="185">
        <f t="shared" si="9"/>
        <v>125.64784888078</v>
      </c>
      <c r="F59" s="185">
        <f t="shared" si="9"/>
        <v>134.08074557150002</v>
      </c>
      <c r="G59" s="185">
        <f t="shared" si="9"/>
        <v>0</v>
      </c>
      <c r="H59" s="185">
        <f t="shared" si="9"/>
        <v>0</v>
      </c>
      <c r="I59" s="185">
        <f t="shared" si="9"/>
        <v>0</v>
      </c>
      <c r="J59" s="185">
        <f t="shared" si="9"/>
        <v>0</v>
      </c>
      <c r="K59" s="185">
        <f t="shared" si="9"/>
        <v>0</v>
      </c>
      <c r="L59" s="185">
        <f t="shared" si="9"/>
        <v>0</v>
      </c>
      <c r="M59" s="185">
        <f t="shared" si="9"/>
        <v>0</v>
      </c>
      <c r="N59" s="185">
        <f t="shared" si="9"/>
        <v>134.48106564679</v>
      </c>
      <c r="O59" s="15"/>
      <c r="P59" s="15"/>
      <c r="Q59" s="15"/>
    </row>
    <row r="60" spans="1:17" ht="15" outlineLevel="2" x14ac:dyDescent="0.25">
      <c r="A60" s="182" t="s">
        <v>1</v>
      </c>
      <c r="B60" s="183">
        <f t="shared" ref="B60:N60" si="10">B$61+B$71+B$82+B$84+B$91+B$93+B$95</f>
        <v>114.87767688267999</v>
      </c>
      <c r="C60" s="183">
        <f t="shared" si="10"/>
        <v>117.72665793149</v>
      </c>
      <c r="D60" s="183">
        <f t="shared" si="10"/>
        <v>118.04611254281001</v>
      </c>
      <c r="E60" s="183">
        <f t="shared" si="10"/>
        <v>120.94333264024</v>
      </c>
      <c r="F60" s="183">
        <f t="shared" si="10"/>
        <v>129.37714404100001</v>
      </c>
      <c r="G60" s="183">
        <f t="shared" si="10"/>
        <v>0</v>
      </c>
      <c r="H60" s="183">
        <f t="shared" si="10"/>
        <v>0</v>
      </c>
      <c r="I60" s="183">
        <f t="shared" si="10"/>
        <v>0</v>
      </c>
      <c r="J60" s="183">
        <f t="shared" si="10"/>
        <v>0</v>
      </c>
      <c r="K60" s="183">
        <f t="shared" si="10"/>
        <v>0</v>
      </c>
      <c r="L60" s="183">
        <f t="shared" si="10"/>
        <v>0</v>
      </c>
      <c r="M60" s="183">
        <f t="shared" si="10"/>
        <v>0</v>
      </c>
      <c r="N60" s="183">
        <f t="shared" si="10"/>
        <v>129.73043434529001</v>
      </c>
      <c r="O60" s="15"/>
      <c r="P60" s="15"/>
      <c r="Q60" s="15"/>
    </row>
    <row r="61" spans="1:17" ht="12.75" outlineLevel="3" x14ac:dyDescent="0.2">
      <c r="A61" s="181" t="s">
        <v>98</v>
      </c>
      <c r="B61" s="180">
        <f t="shared" ref="B61:N61" si="11">SUM(B$62:B$70)</f>
        <v>82.827989272819991</v>
      </c>
      <c r="C61" s="180">
        <f t="shared" si="11"/>
        <v>85.682936081909986</v>
      </c>
      <c r="D61" s="180">
        <f t="shared" si="11"/>
        <v>85.947424079140006</v>
      </c>
      <c r="E61" s="180">
        <f t="shared" si="11"/>
        <v>88.705450741709996</v>
      </c>
      <c r="F61" s="180">
        <f t="shared" si="11"/>
        <v>96.677103422700014</v>
      </c>
      <c r="G61" s="180">
        <f t="shared" si="11"/>
        <v>0</v>
      </c>
      <c r="H61" s="180">
        <f t="shared" si="11"/>
        <v>0</v>
      </c>
      <c r="I61" s="180">
        <f t="shared" si="11"/>
        <v>0</v>
      </c>
      <c r="J61" s="180">
        <f t="shared" si="11"/>
        <v>0</v>
      </c>
      <c r="K61" s="180">
        <f t="shared" si="11"/>
        <v>0</v>
      </c>
      <c r="L61" s="180">
        <f t="shared" si="11"/>
        <v>0</v>
      </c>
      <c r="M61" s="180">
        <f t="shared" si="11"/>
        <v>0</v>
      </c>
      <c r="N61" s="180">
        <f t="shared" si="11"/>
        <v>97.054807569800005</v>
      </c>
      <c r="O61" s="15"/>
      <c r="P61" s="15"/>
      <c r="Q61" s="15"/>
    </row>
    <row r="62" spans="1:17" ht="12.75" outlineLevel="4" x14ac:dyDescent="0.2">
      <c r="A62" s="179" t="s">
        <v>99</v>
      </c>
      <c r="B62" s="180">
        <v>0.11419518165</v>
      </c>
      <c r="C62" s="180">
        <v>0.11137116103</v>
      </c>
      <c r="D62" s="180">
        <v>0.1113885929</v>
      </c>
      <c r="E62" s="180">
        <v>0.11167487611</v>
      </c>
      <c r="F62" s="180">
        <v>0.11211829429</v>
      </c>
      <c r="G62" s="180">
        <v>0</v>
      </c>
      <c r="H62" s="180">
        <v>0</v>
      </c>
      <c r="I62" s="180">
        <v>0</v>
      </c>
      <c r="J62" s="180">
        <v>0</v>
      </c>
      <c r="K62" s="180">
        <v>0</v>
      </c>
      <c r="L62" s="180">
        <v>0</v>
      </c>
      <c r="M62" s="180">
        <v>0</v>
      </c>
      <c r="N62" s="180">
        <v>0.11351913515000001</v>
      </c>
      <c r="O62" s="15"/>
      <c r="P62" s="15"/>
      <c r="Q62" s="15"/>
    </row>
    <row r="63" spans="1:17" ht="12.75" outlineLevel="4" x14ac:dyDescent="0.2">
      <c r="A63" s="179" t="s">
        <v>100</v>
      </c>
      <c r="B63" s="180">
        <v>0.12100019522</v>
      </c>
      <c r="C63" s="180">
        <v>0.12264145765999999</v>
      </c>
      <c r="D63" s="180">
        <v>0.12351383991999999</v>
      </c>
      <c r="E63" s="180">
        <v>0.12718022414999999</v>
      </c>
      <c r="F63" s="180">
        <v>0.13411223988000001</v>
      </c>
      <c r="G63" s="180">
        <v>0</v>
      </c>
      <c r="H63" s="180">
        <v>0</v>
      </c>
      <c r="I63" s="180">
        <v>0</v>
      </c>
      <c r="J63" s="180">
        <v>0</v>
      </c>
      <c r="K63" s="180">
        <v>0</v>
      </c>
      <c r="L63" s="180">
        <v>0</v>
      </c>
      <c r="M63" s="180">
        <v>0</v>
      </c>
      <c r="N63" s="180">
        <v>0.13286255279</v>
      </c>
      <c r="O63" s="15"/>
      <c r="P63" s="15"/>
      <c r="Q63" s="15"/>
    </row>
    <row r="64" spans="1:17" ht="12.75" outlineLevel="4" x14ac:dyDescent="0.2">
      <c r="A64" s="179" t="s">
        <v>101</v>
      </c>
      <c r="B64" s="180">
        <v>0.10114868791000001</v>
      </c>
      <c r="C64" s="180">
        <v>0.10236772948</v>
      </c>
      <c r="D64" s="180">
        <v>0.10309589916</v>
      </c>
      <c r="E64" s="180">
        <v>0.10511732499</v>
      </c>
      <c r="F64" s="180">
        <v>0.11317423219</v>
      </c>
      <c r="G64" s="180">
        <v>0</v>
      </c>
      <c r="H64" s="180">
        <v>0</v>
      </c>
      <c r="I64" s="180">
        <v>0</v>
      </c>
      <c r="J64" s="180">
        <v>0</v>
      </c>
      <c r="K64" s="180">
        <v>0</v>
      </c>
      <c r="L64" s="180">
        <v>0</v>
      </c>
      <c r="M64" s="180">
        <v>0</v>
      </c>
      <c r="N64" s="180">
        <v>8.3038379460000006E-2</v>
      </c>
      <c r="O64" s="15"/>
      <c r="P64" s="15"/>
      <c r="Q64" s="15"/>
    </row>
    <row r="65" spans="1:17" ht="12.75" outlineLevel="4" x14ac:dyDescent="0.2">
      <c r="A65" s="179" t="s">
        <v>102</v>
      </c>
      <c r="B65" s="180">
        <v>2.9522925032999998</v>
      </c>
      <c r="C65" s="180">
        <v>2.9392912192699998</v>
      </c>
      <c r="D65" s="180">
        <v>2.9481677742899999</v>
      </c>
      <c r="E65" s="180">
        <v>3.0340989329600001</v>
      </c>
      <c r="F65" s="180">
        <v>3.19671708586</v>
      </c>
      <c r="G65" s="180">
        <v>0</v>
      </c>
      <c r="H65" s="180">
        <v>0</v>
      </c>
      <c r="I65" s="180">
        <v>0</v>
      </c>
      <c r="J65" s="180">
        <v>0</v>
      </c>
      <c r="K65" s="180">
        <v>0</v>
      </c>
      <c r="L65" s="180">
        <v>0</v>
      </c>
      <c r="M65" s="180">
        <v>0</v>
      </c>
      <c r="N65" s="180">
        <v>3.1213355170199999</v>
      </c>
      <c r="O65" s="15"/>
      <c r="P65" s="15"/>
      <c r="Q65" s="15"/>
    </row>
    <row r="66" spans="1:17" ht="12.75" outlineLevel="4" x14ac:dyDescent="0.2">
      <c r="A66" s="179" t="s">
        <v>103</v>
      </c>
      <c r="B66" s="180">
        <v>44.012826736089998</v>
      </c>
      <c r="C66" s="180">
        <v>46.939902278479998</v>
      </c>
      <c r="D66" s="180">
        <v>47.273798653260002</v>
      </c>
      <c r="E66" s="180">
        <v>49.755873343259999</v>
      </c>
      <c r="F66" s="180">
        <v>57.115504290970001</v>
      </c>
      <c r="G66" s="180">
        <v>0</v>
      </c>
      <c r="H66" s="180">
        <v>0</v>
      </c>
      <c r="I66" s="180">
        <v>0</v>
      </c>
      <c r="J66" s="180">
        <v>0</v>
      </c>
      <c r="K66" s="180">
        <v>0</v>
      </c>
      <c r="L66" s="180">
        <v>0</v>
      </c>
      <c r="M66" s="180">
        <v>0</v>
      </c>
      <c r="N66" s="180">
        <v>57.710289104719998</v>
      </c>
      <c r="O66" s="15"/>
      <c r="P66" s="15"/>
      <c r="Q66" s="15"/>
    </row>
    <row r="67" spans="1:17" ht="12.75" outlineLevel="4" x14ac:dyDescent="0.2">
      <c r="A67" s="179" t="s">
        <v>104</v>
      </c>
      <c r="B67" s="180">
        <v>16.17518239755</v>
      </c>
      <c r="C67" s="180">
        <v>16.12363642791</v>
      </c>
      <c r="D67" s="180">
        <v>16.06466800155</v>
      </c>
      <c r="E67" s="180">
        <v>16.07818208051</v>
      </c>
      <c r="F67" s="180">
        <v>16.124056157599998</v>
      </c>
      <c r="G67" s="180">
        <v>0</v>
      </c>
      <c r="H67" s="180">
        <v>0</v>
      </c>
      <c r="I67" s="180">
        <v>0</v>
      </c>
      <c r="J67" s="180">
        <v>0</v>
      </c>
      <c r="K67" s="180">
        <v>0</v>
      </c>
      <c r="L67" s="180">
        <v>0</v>
      </c>
      <c r="M67" s="180">
        <v>0</v>
      </c>
      <c r="N67" s="180">
        <v>16.10116187689</v>
      </c>
      <c r="O67" s="15"/>
      <c r="P67" s="15"/>
      <c r="Q67" s="15"/>
    </row>
    <row r="68" spans="1:17" ht="12.75" outlineLevel="4" x14ac:dyDescent="0.2">
      <c r="A68" s="179" t="s">
        <v>105</v>
      </c>
      <c r="B68" s="180">
        <v>5.7905951672300002</v>
      </c>
      <c r="C68" s="180">
        <v>5.7862432505200001</v>
      </c>
      <c r="D68" s="180">
        <v>5.7932417747200002</v>
      </c>
      <c r="E68" s="180">
        <v>5.8226546592600004</v>
      </c>
      <c r="F68" s="180">
        <v>5.9282654642499999</v>
      </c>
      <c r="G68" s="180">
        <v>0</v>
      </c>
      <c r="H68" s="180">
        <v>0</v>
      </c>
      <c r="I68" s="180">
        <v>0</v>
      </c>
      <c r="J68" s="180">
        <v>0</v>
      </c>
      <c r="K68" s="180">
        <v>0</v>
      </c>
      <c r="L68" s="180">
        <v>0</v>
      </c>
      <c r="M68" s="180">
        <v>0</v>
      </c>
      <c r="N68" s="180">
        <v>5.9182400824299997</v>
      </c>
      <c r="O68" s="15"/>
      <c r="P68" s="15"/>
      <c r="Q68" s="15"/>
    </row>
    <row r="69" spans="1:17" ht="12.75" outlineLevel="4" x14ac:dyDescent="0.2">
      <c r="A69" s="179" t="s">
        <v>106</v>
      </c>
      <c r="B69" s="180">
        <v>13.54928616023</v>
      </c>
      <c r="C69" s="180">
        <v>13.546070791269999</v>
      </c>
      <c r="D69" s="180">
        <v>13.518056602030001</v>
      </c>
      <c r="E69" s="180">
        <v>13.659492652619999</v>
      </c>
      <c r="F69" s="180">
        <v>13.94136982156</v>
      </c>
      <c r="G69" s="180">
        <v>0</v>
      </c>
      <c r="H69" s="180">
        <v>0</v>
      </c>
      <c r="I69" s="180">
        <v>0</v>
      </c>
      <c r="J69" s="180">
        <v>0</v>
      </c>
      <c r="K69" s="180">
        <v>0</v>
      </c>
      <c r="L69" s="180">
        <v>0</v>
      </c>
      <c r="M69" s="180">
        <v>0</v>
      </c>
      <c r="N69" s="180">
        <v>13.862684908229999</v>
      </c>
      <c r="O69" s="15"/>
      <c r="P69" s="15"/>
      <c r="Q69" s="15"/>
    </row>
    <row r="70" spans="1:17" ht="12.75" outlineLevel="4" x14ac:dyDescent="0.2">
      <c r="A70" s="179" t="s">
        <v>107</v>
      </c>
      <c r="B70" s="180">
        <v>1.146224364E-2</v>
      </c>
      <c r="C70" s="180">
        <v>1.141176629E-2</v>
      </c>
      <c r="D70" s="180">
        <v>1.1492941309999999E-2</v>
      </c>
      <c r="E70" s="180">
        <v>1.1176647850000001E-2</v>
      </c>
      <c r="F70" s="180">
        <v>1.1785836100000001E-2</v>
      </c>
      <c r="G70" s="180">
        <v>0</v>
      </c>
      <c r="H70" s="180">
        <v>0</v>
      </c>
      <c r="I70" s="180">
        <v>0</v>
      </c>
      <c r="J70" s="180">
        <v>0</v>
      </c>
      <c r="K70" s="180">
        <v>0</v>
      </c>
      <c r="L70" s="180">
        <v>0</v>
      </c>
      <c r="M70" s="180">
        <v>0</v>
      </c>
      <c r="N70" s="180">
        <v>1.1676013109999999E-2</v>
      </c>
      <c r="O70" s="15"/>
      <c r="P70" s="15"/>
      <c r="Q70" s="15"/>
    </row>
    <row r="71" spans="1:17" ht="12.75" outlineLevel="3" x14ac:dyDescent="0.2">
      <c r="A71" s="181" t="s">
        <v>108</v>
      </c>
      <c r="B71" s="180">
        <f t="shared" ref="B71:N71" si="12">SUM(B$72:B$81)</f>
        <v>7.6299116025599991</v>
      </c>
      <c r="C71" s="180">
        <f t="shared" si="12"/>
        <v>7.6327936194299983</v>
      </c>
      <c r="D71" s="180">
        <f t="shared" si="12"/>
        <v>7.6909776344599985</v>
      </c>
      <c r="E71" s="180">
        <f t="shared" si="12"/>
        <v>7.7418016084199985</v>
      </c>
      <c r="F71" s="180">
        <f t="shared" si="12"/>
        <v>8.0404155534700017</v>
      </c>
      <c r="G71" s="180">
        <f t="shared" si="12"/>
        <v>0</v>
      </c>
      <c r="H71" s="180">
        <f t="shared" si="12"/>
        <v>0</v>
      </c>
      <c r="I71" s="180">
        <f t="shared" si="12"/>
        <v>0</v>
      </c>
      <c r="J71" s="180">
        <f t="shared" si="12"/>
        <v>0</v>
      </c>
      <c r="K71" s="180">
        <f t="shared" si="12"/>
        <v>0</v>
      </c>
      <c r="L71" s="180">
        <f t="shared" si="12"/>
        <v>0</v>
      </c>
      <c r="M71" s="180">
        <f t="shared" si="12"/>
        <v>0</v>
      </c>
      <c r="N71" s="180">
        <f t="shared" si="12"/>
        <v>8.02151245654</v>
      </c>
      <c r="O71" s="15"/>
      <c r="P71" s="15"/>
      <c r="Q71" s="15"/>
    </row>
    <row r="72" spans="1:17" ht="12.75" outlineLevel="4" x14ac:dyDescent="0.2">
      <c r="A72" s="179" t="s">
        <v>109</v>
      </c>
      <c r="B72" s="180">
        <v>5.0846934205799998</v>
      </c>
      <c r="C72" s="180">
        <v>5.0762376290800004</v>
      </c>
      <c r="D72" s="180">
        <v>5.0945019915599996</v>
      </c>
      <c r="E72" s="180">
        <v>5.1091298610699996</v>
      </c>
      <c r="F72" s="180">
        <v>5.2662673070399997</v>
      </c>
      <c r="G72" s="180">
        <v>0</v>
      </c>
      <c r="H72" s="180">
        <v>0</v>
      </c>
      <c r="I72" s="180">
        <v>0</v>
      </c>
      <c r="J72" s="180">
        <v>0</v>
      </c>
      <c r="K72" s="180">
        <v>0</v>
      </c>
      <c r="L72" s="180">
        <v>0</v>
      </c>
      <c r="M72" s="180">
        <v>0</v>
      </c>
      <c r="N72" s="180">
        <v>5.2734899239299997</v>
      </c>
      <c r="O72" s="15"/>
      <c r="P72" s="15"/>
      <c r="Q72" s="15"/>
    </row>
    <row r="73" spans="1:17" ht="12.75" outlineLevel="4" x14ac:dyDescent="0.2">
      <c r="A73" s="179" t="s">
        <v>110</v>
      </c>
      <c r="B73" s="180">
        <v>0.46506189307000001</v>
      </c>
      <c r="C73" s="180">
        <v>0.46301385692000002</v>
      </c>
      <c r="D73" s="180">
        <v>0.46630740122999997</v>
      </c>
      <c r="E73" s="180">
        <v>0.47516915239000002</v>
      </c>
      <c r="F73" s="180">
        <v>0.50106846230000002</v>
      </c>
      <c r="G73" s="180">
        <v>0</v>
      </c>
      <c r="H73" s="180">
        <v>0</v>
      </c>
      <c r="I73" s="180">
        <v>0</v>
      </c>
      <c r="J73" s="180">
        <v>0</v>
      </c>
      <c r="K73" s="180">
        <v>0</v>
      </c>
      <c r="L73" s="180">
        <v>0</v>
      </c>
      <c r="M73" s="180">
        <v>0</v>
      </c>
      <c r="N73" s="180">
        <v>0.49574713917000002</v>
      </c>
      <c r="O73" s="15"/>
      <c r="P73" s="15"/>
      <c r="Q73" s="15"/>
    </row>
    <row r="74" spans="1:17" ht="12.75" outlineLevel="4" x14ac:dyDescent="0.2">
      <c r="A74" s="179" t="s">
        <v>111</v>
      </c>
      <c r="B74" s="180">
        <v>0.58744407237999996</v>
      </c>
      <c r="C74" s="180">
        <v>0.58485709050000001</v>
      </c>
      <c r="D74" s="180">
        <v>0.59096369179999997</v>
      </c>
      <c r="E74" s="180">
        <v>0.60877555504000003</v>
      </c>
      <c r="F74" s="180">
        <v>0.64195714243000002</v>
      </c>
      <c r="G74" s="180">
        <v>0</v>
      </c>
      <c r="H74" s="180">
        <v>0</v>
      </c>
      <c r="I74" s="180">
        <v>0</v>
      </c>
      <c r="J74" s="180">
        <v>0</v>
      </c>
      <c r="K74" s="180">
        <v>0</v>
      </c>
      <c r="L74" s="180">
        <v>0</v>
      </c>
      <c r="M74" s="180">
        <v>0</v>
      </c>
      <c r="N74" s="180">
        <v>0.63597524586999998</v>
      </c>
      <c r="O74" s="15"/>
      <c r="P74" s="15"/>
      <c r="Q74" s="15"/>
    </row>
    <row r="75" spans="1:17" ht="12.75" outlineLevel="4" x14ac:dyDescent="0.2">
      <c r="A75" s="179" t="s">
        <v>112</v>
      </c>
      <c r="B75" s="180">
        <v>0.20898023264000001</v>
      </c>
      <c r="C75" s="180">
        <v>0.20805992703000001</v>
      </c>
      <c r="D75" s="180">
        <v>0.20953991424999999</v>
      </c>
      <c r="E75" s="180">
        <v>0.21575989604000001</v>
      </c>
      <c r="F75" s="180">
        <v>0.22751998691</v>
      </c>
      <c r="G75" s="180">
        <v>0</v>
      </c>
      <c r="H75" s="180">
        <v>0</v>
      </c>
      <c r="I75" s="180">
        <v>0</v>
      </c>
      <c r="J75" s="180">
        <v>0</v>
      </c>
      <c r="K75" s="180">
        <v>0</v>
      </c>
      <c r="L75" s="180">
        <v>0</v>
      </c>
      <c r="M75" s="180">
        <v>0</v>
      </c>
      <c r="N75" s="180">
        <v>0.22539990608999999</v>
      </c>
      <c r="O75" s="15"/>
      <c r="P75" s="15"/>
      <c r="Q75" s="15"/>
    </row>
    <row r="76" spans="1:17" ht="12.75" outlineLevel="4" x14ac:dyDescent="0.2">
      <c r="A76" s="179" t="s">
        <v>113</v>
      </c>
      <c r="B76" s="180">
        <v>0.84658439538999997</v>
      </c>
      <c r="C76" s="180">
        <v>0.86515433335000003</v>
      </c>
      <c r="D76" s="180">
        <v>0.89153723285999997</v>
      </c>
      <c r="E76" s="180">
        <v>0.88512570184999995</v>
      </c>
      <c r="F76" s="180">
        <v>0.93450536889000002</v>
      </c>
      <c r="G76" s="180">
        <v>0</v>
      </c>
      <c r="H76" s="180">
        <v>0</v>
      </c>
      <c r="I76" s="180">
        <v>0</v>
      </c>
      <c r="J76" s="180">
        <v>0</v>
      </c>
      <c r="K76" s="180">
        <v>0</v>
      </c>
      <c r="L76" s="180">
        <v>0</v>
      </c>
      <c r="M76" s="180">
        <v>0</v>
      </c>
      <c r="N76" s="180">
        <v>0.91923030677999995</v>
      </c>
      <c r="O76" s="15"/>
      <c r="P76" s="15"/>
      <c r="Q76" s="15"/>
    </row>
    <row r="77" spans="1:17" ht="12.75" outlineLevel="4" x14ac:dyDescent="0.2">
      <c r="A77" s="179" t="s">
        <v>114</v>
      </c>
      <c r="B77" s="180">
        <v>0.20898023264000001</v>
      </c>
      <c r="C77" s="180">
        <v>0.20805992703000001</v>
      </c>
      <c r="D77" s="180">
        <v>0.20953991424999999</v>
      </c>
      <c r="E77" s="180">
        <v>0.21575989604000001</v>
      </c>
      <c r="F77" s="180">
        <v>0.22751998691</v>
      </c>
      <c r="G77" s="180">
        <v>0</v>
      </c>
      <c r="H77" s="180">
        <v>0</v>
      </c>
      <c r="I77" s="180">
        <v>0</v>
      </c>
      <c r="J77" s="180">
        <v>0</v>
      </c>
      <c r="K77" s="180">
        <v>0</v>
      </c>
      <c r="L77" s="180">
        <v>0</v>
      </c>
      <c r="M77" s="180">
        <v>0</v>
      </c>
      <c r="N77" s="180">
        <v>0.22539990608999999</v>
      </c>
      <c r="O77" s="15"/>
      <c r="P77" s="15"/>
      <c r="Q77" s="15"/>
    </row>
    <row r="78" spans="1:17" ht="12.75" outlineLevel="4" x14ac:dyDescent="0.2">
      <c r="A78" s="179" t="s">
        <v>115</v>
      </c>
      <c r="B78" s="180">
        <v>0.10378189140999999</v>
      </c>
      <c r="C78" s="180">
        <v>0.10332485748</v>
      </c>
      <c r="D78" s="180">
        <v>0.10405983548</v>
      </c>
      <c r="E78" s="180">
        <v>0.10703072801000001</v>
      </c>
      <c r="F78" s="180">
        <v>0.11569249378</v>
      </c>
      <c r="G78" s="180">
        <v>0</v>
      </c>
      <c r="H78" s="180">
        <v>0</v>
      </c>
      <c r="I78" s="180">
        <v>0</v>
      </c>
      <c r="J78" s="180">
        <v>0</v>
      </c>
      <c r="K78" s="180">
        <v>0</v>
      </c>
      <c r="L78" s="180">
        <v>0</v>
      </c>
      <c r="M78" s="180">
        <v>0</v>
      </c>
      <c r="N78" s="180">
        <v>0.12024493556</v>
      </c>
      <c r="O78" s="15"/>
      <c r="P78" s="15"/>
      <c r="Q78" s="15"/>
    </row>
    <row r="79" spans="1:17" ht="12.75" outlineLevel="4" x14ac:dyDescent="0.2">
      <c r="A79" s="179" t="s">
        <v>116</v>
      </c>
      <c r="B79" s="180">
        <v>0.1</v>
      </c>
      <c r="C79" s="180">
        <v>0.1</v>
      </c>
      <c r="D79" s="180">
        <v>0.1</v>
      </c>
      <c r="E79" s="180">
        <v>0.1</v>
      </c>
      <c r="F79" s="180">
        <v>0.1</v>
      </c>
      <c r="G79" s="180">
        <v>0</v>
      </c>
      <c r="H79" s="180">
        <v>0</v>
      </c>
      <c r="I79" s="180">
        <v>0</v>
      </c>
      <c r="J79" s="180">
        <v>0</v>
      </c>
      <c r="K79" s="180">
        <v>0</v>
      </c>
      <c r="L79" s="180">
        <v>0</v>
      </c>
      <c r="M79" s="180">
        <v>0</v>
      </c>
      <c r="N79" s="180">
        <v>0.1</v>
      </c>
      <c r="O79" s="15"/>
      <c r="P79" s="15"/>
      <c r="Q79" s="15"/>
    </row>
    <row r="80" spans="1:17" ht="12.75" outlineLevel="4" x14ac:dyDescent="0.2">
      <c r="A80" s="179" t="s">
        <v>117</v>
      </c>
      <c r="B80" s="180">
        <v>2.3872949189999999E-2</v>
      </c>
      <c r="C80" s="180">
        <v>2.3573482779999998E-2</v>
      </c>
      <c r="D80" s="180">
        <v>2.401513777E-2</v>
      </c>
      <c r="E80" s="180">
        <v>2.4538302719999999E-2</v>
      </c>
      <c r="F80" s="180">
        <v>2.5372289950000002E-2</v>
      </c>
      <c r="G80" s="180">
        <v>0</v>
      </c>
      <c r="H80" s="180">
        <v>0</v>
      </c>
      <c r="I80" s="180">
        <v>0</v>
      </c>
      <c r="J80" s="180">
        <v>0</v>
      </c>
      <c r="K80" s="180">
        <v>0</v>
      </c>
      <c r="L80" s="180">
        <v>0</v>
      </c>
      <c r="M80" s="180">
        <v>0</v>
      </c>
      <c r="N80" s="180">
        <v>2.5512577790000001E-2</v>
      </c>
      <c r="O80" s="15"/>
      <c r="P80" s="15"/>
      <c r="Q80" s="15"/>
    </row>
    <row r="81" spans="1:17" ht="12.75" outlineLevel="4" x14ac:dyDescent="0.2">
      <c r="A81" s="179" t="s">
        <v>118</v>
      </c>
      <c r="B81" s="180">
        <v>5.1251526E-4</v>
      </c>
      <c r="C81" s="180">
        <v>5.1251526E-4</v>
      </c>
      <c r="D81" s="180">
        <v>5.1251526E-4</v>
      </c>
      <c r="E81" s="180">
        <v>5.1251526E-4</v>
      </c>
      <c r="F81" s="180">
        <v>5.1251526E-4</v>
      </c>
      <c r="G81" s="180">
        <v>0</v>
      </c>
      <c r="H81" s="180">
        <v>0</v>
      </c>
      <c r="I81" s="180">
        <v>0</v>
      </c>
      <c r="J81" s="180">
        <v>0</v>
      </c>
      <c r="K81" s="180">
        <v>0</v>
      </c>
      <c r="L81" s="180">
        <v>0</v>
      </c>
      <c r="M81" s="180">
        <v>0</v>
      </c>
      <c r="N81" s="180">
        <v>5.1251526E-4</v>
      </c>
      <c r="O81" s="15"/>
      <c r="P81" s="15"/>
      <c r="Q81" s="15"/>
    </row>
    <row r="82" spans="1:17" ht="12.75" outlineLevel="3" x14ac:dyDescent="0.2">
      <c r="A82" s="181" t="s">
        <v>119</v>
      </c>
      <c r="B82" s="180">
        <f t="shared" ref="B82:N82" si="13">SUM(B$83:B$83)</f>
        <v>0.60585586000000002</v>
      </c>
      <c r="C82" s="180">
        <f t="shared" si="13"/>
        <v>0.60585586000000002</v>
      </c>
      <c r="D82" s="180">
        <f t="shared" si="13"/>
        <v>0.60585586000000002</v>
      </c>
      <c r="E82" s="180">
        <f t="shared" si="13"/>
        <v>0.60585586000000002</v>
      </c>
      <c r="F82" s="180">
        <f t="shared" si="13"/>
        <v>0.60585586000000002</v>
      </c>
      <c r="G82" s="180">
        <f t="shared" si="13"/>
        <v>0</v>
      </c>
      <c r="H82" s="180">
        <f t="shared" si="13"/>
        <v>0</v>
      </c>
      <c r="I82" s="180">
        <f t="shared" si="13"/>
        <v>0</v>
      </c>
      <c r="J82" s="180">
        <f t="shared" si="13"/>
        <v>0</v>
      </c>
      <c r="K82" s="180">
        <f t="shared" si="13"/>
        <v>0</v>
      </c>
      <c r="L82" s="180">
        <f t="shared" si="13"/>
        <v>0</v>
      </c>
      <c r="M82" s="180">
        <f t="shared" si="13"/>
        <v>0</v>
      </c>
      <c r="N82" s="180">
        <f t="shared" si="13"/>
        <v>0.60585586000000002</v>
      </c>
      <c r="O82" s="15"/>
      <c r="P82" s="15"/>
      <c r="Q82" s="15"/>
    </row>
    <row r="83" spans="1:17" ht="12.75" outlineLevel="4" x14ac:dyDescent="0.2">
      <c r="A83" s="179" t="s">
        <v>120</v>
      </c>
      <c r="B83" s="180">
        <v>0.60585586000000002</v>
      </c>
      <c r="C83" s="180">
        <v>0.60585586000000002</v>
      </c>
      <c r="D83" s="180">
        <v>0.60585586000000002</v>
      </c>
      <c r="E83" s="180">
        <v>0.60585586000000002</v>
      </c>
      <c r="F83" s="180">
        <v>0.60585586000000002</v>
      </c>
      <c r="G83" s="180">
        <v>0</v>
      </c>
      <c r="H83" s="180">
        <v>0</v>
      </c>
      <c r="I83" s="180">
        <v>0</v>
      </c>
      <c r="J83" s="180">
        <v>0</v>
      </c>
      <c r="K83" s="180">
        <v>0</v>
      </c>
      <c r="L83" s="180">
        <v>0</v>
      </c>
      <c r="M83" s="180">
        <v>0</v>
      </c>
      <c r="N83" s="180">
        <v>0.60585586000000002</v>
      </c>
      <c r="O83" s="15"/>
      <c r="P83" s="15"/>
      <c r="Q83" s="15"/>
    </row>
    <row r="84" spans="1:17" ht="12.75" outlineLevel="3" x14ac:dyDescent="0.2">
      <c r="A84" s="181" t="s">
        <v>121</v>
      </c>
      <c r="B84" s="180">
        <f t="shared" ref="B84:N84" si="14">SUM(B$85:B$90)</f>
        <v>1.4786194744199999</v>
      </c>
      <c r="C84" s="180">
        <f t="shared" si="14"/>
        <v>1.4707484937299999</v>
      </c>
      <c r="D84" s="180">
        <f t="shared" si="14"/>
        <v>1.45118764899</v>
      </c>
      <c r="E84" s="180">
        <f t="shared" si="14"/>
        <v>1.47740488574</v>
      </c>
      <c r="F84" s="180">
        <f t="shared" si="14"/>
        <v>1.5544094442800001</v>
      </c>
      <c r="G84" s="180">
        <f t="shared" si="14"/>
        <v>0</v>
      </c>
      <c r="H84" s="180">
        <f t="shared" si="14"/>
        <v>0</v>
      </c>
      <c r="I84" s="180">
        <f t="shared" si="14"/>
        <v>0</v>
      </c>
      <c r="J84" s="180">
        <f t="shared" si="14"/>
        <v>0</v>
      </c>
      <c r="K84" s="180">
        <f t="shared" si="14"/>
        <v>0</v>
      </c>
      <c r="L84" s="180">
        <f t="shared" si="14"/>
        <v>0</v>
      </c>
      <c r="M84" s="180">
        <f t="shared" si="14"/>
        <v>0</v>
      </c>
      <c r="N84" s="180">
        <f t="shared" si="14"/>
        <v>1.5470230368899998</v>
      </c>
      <c r="O84" s="15"/>
      <c r="P84" s="15"/>
      <c r="Q84" s="15"/>
    </row>
    <row r="85" spans="1:17" ht="12.75" outlineLevel="4" x14ac:dyDescent="0.2">
      <c r="A85" s="179" t="s">
        <v>122</v>
      </c>
      <c r="B85" s="180">
        <v>0.19288559186000001</v>
      </c>
      <c r="C85" s="180">
        <v>0.19203616371000001</v>
      </c>
      <c r="D85" s="180">
        <v>0.18669896827999999</v>
      </c>
      <c r="E85" s="180">
        <v>0.17670815535000001</v>
      </c>
      <c r="F85" s="180">
        <v>0.18633971338999999</v>
      </c>
      <c r="G85" s="180">
        <v>0</v>
      </c>
      <c r="H85" s="180">
        <v>0</v>
      </c>
      <c r="I85" s="180">
        <v>0</v>
      </c>
      <c r="J85" s="180">
        <v>0</v>
      </c>
      <c r="K85" s="180">
        <v>0</v>
      </c>
      <c r="L85" s="180">
        <v>0</v>
      </c>
      <c r="M85" s="180">
        <v>0</v>
      </c>
      <c r="N85" s="180">
        <v>0.17739279548</v>
      </c>
      <c r="O85" s="15"/>
      <c r="P85" s="15"/>
      <c r="Q85" s="15"/>
    </row>
    <row r="86" spans="1:17" ht="12.75" outlineLevel="4" x14ac:dyDescent="0.2">
      <c r="A86" s="179" t="s">
        <v>123</v>
      </c>
      <c r="B86" s="180">
        <v>0.67918575608999998</v>
      </c>
      <c r="C86" s="180">
        <v>0.67619476282000002</v>
      </c>
      <c r="D86" s="180">
        <v>0.68100472127</v>
      </c>
      <c r="E86" s="180">
        <v>0.70121966208999997</v>
      </c>
      <c r="F86" s="180">
        <v>0.73943995748000002</v>
      </c>
      <c r="G86" s="180">
        <v>0</v>
      </c>
      <c r="H86" s="180">
        <v>0</v>
      </c>
      <c r="I86" s="180">
        <v>0</v>
      </c>
      <c r="J86" s="180">
        <v>0</v>
      </c>
      <c r="K86" s="180">
        <v>0</v>
      </c>
      <c r="L86" s="180">
        <v>0</v>
      </c>
      <c r="M86" s="180">
        <v>0</v>
      </c>
      <c r="N86" s="180">
        <v>0.73254969477999998</v>
      </c>
      <c r="O86" s="15"/>
      <c r="P86" s="15"/>
      <c r="Q86" s="15"/>
    </row>
    <row r="87" spans="1:17" ht="12.75" outlineLevel="4" x14ac:dyDescent="0.2">
      <c r="A87" s="179" t="s">
        <v>124</v>
      </c>
      <c r="B87" s="180">
        <v>5.3424960000000002E-5</v>
      </c>
      <c r="C87" s="180">
        <v>5.3189690000000003E-5</v>
      </c>
      <c r="D87" s="180">
        <v>5.3568040000000002E-5</v>
      </c>
      <c r="E87" s="180">
        <v>5.515815E-5</v>
      </c>
      <c r="F87" s="180">
        <v>5.816457E-5</v>
      </c>
      <c r="G87" s="180">
        <v>0</v>
      </c>
      <c r="H87" s="180">
        <v>0</v>
      </c>
      <c r="I87" s="180">
        <v>0</v>
      </c>
      <c r="J87" s="180">
        <v>0</v>
      </c>
      <c r="K87" s="180">
        <v>0</v>
      </c>
      <c r="L87" s="180">
        <v>0</v>
      </c>
      <c r="M87" s="180">
        <v>0</v>
      </c>
      <c r="N87" s="180">
        <v>5.7622579999999998E-5</v>
      </c>
      <c r="O87" s="15"/>
      <c r="P87" s="15"/>
      <c r="Q87" s="15"/>
    </row>
    <row r="88" spans="1:17" ht="12.75" outlineLevel="4" x14ac:dyDescent="0.2">
      <c r="A88" s="179" t="s">
        <v>125</v>
      </c>
      <c r="B88" s="180">
        <v>6.7086455600000004E-3</v>
      </c>
      <c r="C88" s="180">
        <v>6.6791020799999998E-3</v>
      </c>
      <c r="D88" s="180">
        <v>6.7266123600000002E-3</v>
      </c>
      <c r="E88" s="180">
        <v>6.9262850900000004E-3</v>
      </c>
      <c r="F88" s="180">
        <v>7.3038053900000002E-3</v>
      </c>
      <c r="G88" s="180">
        <v>0</v>
      </c>
      <c r="H88" s="180">
        <v>0</v>
      </c>
      <c r="I88" s="180">
        <v>0</v>
      </c>
      <c r="J88" s="180">
        <v>0</v>
      </c>
      <c r="K88" s="180">
        <v>0</v>
      </c>
      <c r="L88" s="180">
        <v>0</v>
      </c>
      <c r="M88" s="180">
        <v>0</v>
      </c>
      <c r="N88" s="180">
        <v>7.2357469400000001E-3</v>
      </c>
      <c r="O88" s="15"/>
      <c r="P88" s="15"/>
      <c r="Q88" s="15"/>
    </row>
    <row r="89" spans="1:17" ht="12.75" outlineLevel="4" x14ac:dyDescent="0.2">
      <c r="A89" s="179" t="s">
        <v>126</v>
      </c>
      <c r="B89" s="180">
        <v>0.43278562789000002</v>
      </c>
      <c r="C89" s="180">
        <v>0.43087972970999999</v>
      </c>
      <c r="D89" s="180">
        <v>0.40870868744</v>
      </c>
      <c r="E89" s="180">
        <v>0.42084079411999997</v>
      </c>
      <c r="F89" s="180">
        <v>0.44377891223999999</v>
      </c>
      <c r="G89" s="180">
        <v>0</v>
      </c>
      <c r="H89" s="180">
        <v>0</v>
      </c>
      <c r="I89" s="180">
        <v>0</v>
      </c>
      <c r="J89" s="180">
        <v>0</v>
      </c>
      <c r="K89" s="180">
        <v>0</v>
      </c>
      <c r="L89" s="180">
        <v>0</v>
      </c>
      <c r="M89" s="180">
        <v>0</v>
      </c>
      <c r="N89" s="180">
        <v>0.43964368362</v>
      </c>
      <c r="O89" s="15"/>
      <c r="P89" s="15"/>
      <c r="Q89" s="15"/>
    </row>
    <row r="90" spans="1:17" ht="12.75" outlineLevel="4" x14ac:dyDescent="0.2">
      <c r="A90" s="179" t="s">
        <v>127</v>
      </c>
      <c r="B90" s="180">
        <v>0.16700042806000001</v>
      </c>
      <c r="C90" s="180">
        <v>0.16490554571999999</v>
      </c>
      <c r="D90" s="180">
        <v>0.16799509160000001</v>
      </c>
      <c r="E90" s="180">
        <v>0.17165483094</v>
      </c>
      <c r="F90" s="180">
        <v>0.17748889121</v>
      </c>
      <c r="G90" s="180">
        <v>0</v>
      </c>
      <c r="H90" s="180">
        <v>0</v>
      </c>
      <c r="I90" s="180">
        <v>0</v>
      </c>
      <c r="J90" s="180">
        <v>0</v>
      </c>
      <c r="K90" s="180">
        <v>0</v>
      </c>
      <c r="L90" s="180">
        <v>0</v>
      </c>
      <c r="M90" s="180">
        <v>0</v>
      </c>
      <c r="N90" s="180">
        <v>0.19014349349000001</v>
      </c>
      <c r="O90" s="15"/>
      <c r="P90" s="15"/>
      <c r="Q90" s="15"/>
    </row>
    <row r="91" spans="1:17" ht="12.75" outlineLevel="3" x14ac:dyDescent="0.2">
      <c r="A91" s="181" t="s">
        <v>128</v>
      </c>
      <c r="B91" s="180">
        <f t="shared" ref="B91:N91" si="15">SUM(B$92:B$92)</f>
        <v>15.219165084</v>
      </c>
      <c r="C91" s="180">
        <f t="shared" si="15"/>
        <v>15.219165084</v>
      </c>
      <c r="D91" s="180">
        <f t="shared" si="15"/>
        <v>15.219165084</v>
      </c>
      <c r="E91" s="180">
        <f t="shared" si="15"/>
        <v>15.219165084</v>
      </c>
      <c r="F91" s="180">
        <f t="shared" si="15"/>
        <v>15.219165084</v>
      </c>
      <c r="G91" s="180">
        <f t="shared" si="15"/>
        <v>0</v>
      </c>
      <c r="H91" s="180">
        <f t="shared" si="15"/>
        <v>0</v>
      </c>
      <c r="I91" s="180">
        <f t="shared" si="15"/>
        <v>0</v>
      </c>
      <c r="J91" s="180">
        <f t="shared" si="15"/>
        <v>0</v>
      </c>
      <c r="K91" s="180">
        <f t="shared" si="15"/>
        <v>0</v>
      </c>
      <c r="L91" s="180">
        <f t="shared" si="15"/>
        <v>0</v>
      </c>
      <c r="M91" s="180">
        <f t="shared" si="15"/>
        <v>0</v>
      </c>
      <c r="N91" s="180">
        <f t="shared" si="15"/>
        <v>15.219165084</v>
      </c>
      <c r="O91" s="15"/>
      <c r="P91" s="15"/>
      <c r="Q91" s="15"/>
    </row>
    <row r="92" spans="1:17" ht="12.75" outlineLevel="4" x14ac:dyDescent="0.2">
      <c r="A92" s="179" t="s">
        <v>136</v>
      </c>
      <c r="B92" s="180">
        <v>15.219165084</v>
      </c>
      <c r="C92" s="180">
        <v>15.219165084</v>
      </c>
      <c r="D92" s="180">
        <v>15.219165084</v>
      </c>
      <c r="E92" s="180">
        <v>15.219165084</v>
      </c>
      <c r="F92" s="180">
        <v>15.219165084</v>
      </c>
      <c r="G92" s="180">
        <v>0</v>
      </c>
      <c r="H92" s="180">
        <v>0</v>
      </c>
      <c r="I92" s="180">
        <v>0</v>
      </c>
      <c r="J92" s="180">
        <v>0</v>
      </c>
      <c r="K92" s="180">
        <v>0</v>
      </c>
      <c r="L92" s="180">
        <v>0</v>
      </c>
      <c r="M92" s="180">
        <v>0</v>
      </c>
      <c r="N92" s="180">
        <v>15.219165084</v>
      </c>
      <c r="O92" s="15"/>
      <c r="P92" s="15"/>
      <c r="Q92" s="15"/>
    </row>
    <row r="93" spans="1:17" ht="12.75" outlineLevel="3" x14ac:dyDescent="0.2">
      <c r="A93" s="181" t="s">
        <v>137</v>
      </c>
      <c r="B93" s="180">
        <f t="shared" ref="B93:N93" si="16">SUM(B$94:B$94)</f>
        <v>3</v>
      </c>
      <c r="C93" s="180">
        <f t="shared" si="16"/>
        <v>3</v>
      </c>
      <c r="D93" s="180">
        <f t="shared" si="16"/>
        <v>3</v>
      </c>
      <c r="E93" s="180">
        <f t="shared" si="16"/>
        <v>3</v>
      </c>
      <c r="F93" s="180">
        <f t="shared" si="16"/>
        <v>3</v>
      </c>
      <c r="G93" s="180">
        <f t="shared" si="16"/>
        <v>0</v>
      </c>
      <c r="H93" s="180">
        <f t="shared" si="16"/>
        <v>0</v>
      </c>
      <c r="I93" s="180">
        <f t="shared" si="16"/>
        <v>0</v>
      </c>
      <c r="J93" s="180">
        <f t="shared" si="16"/>
        <v>0</v>
      </c>
      <c r="K93" s="180">
        <f t="shared" si="16"/>
        <v>0</v>
      </c>
      <c r="L93" s="180">
        <f t="shared" si="16"/>
        <v>0</v>
      </c>
      <c r="M93" s="180">
        <f t="shared" si="16"/>
        <v>0</v>
      </c>
      <c r="N93" s="180">
        <f t="shared" si="16"/>
        <v>3</v>
      </c>
      <c r="O93" s="15"/>
      <c r="P93" s="15"/>
      <c r="Q93" s="15"/>
    </row>
    <row r="94" spans="1:17" ht="12.75" outlineLevel="4" x14ac:dyDescent="0.2">
      <c r="A94" s="179" t="s">
        <v>138</v>
      </c>
      <c r="B94" s="180">
        <v>3</v>
      </c>
      <c r="C94" s="180">
        <v>3</v>
      </c>
      <c r="D94" s="180">
        <v>3</v>
      </c>
      <c r="E94" s="180">
        <v>3</v>
      </c>
      <c r="F94" s="180">
        <v>3</v>
      </c>
      <c r="G94" s="180">
        <v>0</v>
      </c>
      <c r="H94" s="180">
        <v>0</v>
      </c>
      <c r="I94" s="180">
        <v>0</v>
      </c>
      <c r="J94" s="180">
        <v>0</v>
      </c>
      <c r="K94" s="180">
        <v>0</v>
      </c>
      <c r="L94" s="180">
        <v>0</v>
      </c>
      <c r="M94" s="180">
        <v>0</v>
      </c>
      <c r="N94" s="180">
        <v>3</v>
      </c>
      <c r="O94" s="15"/>
      <c r="P94" s="15"/>
      <c r="Q94" s="15"/>
    </row>
    <row r="95" spans="1:17" ht="12.75" outlineLevel="3" x14ac:dyDescent="0.2">
      <c r="A95" s="181" t="s">
        <v>139</v>
      </c>
      <c r="B95" s="180">
        <f t="shared" ref="B95:N95" si="17">SUM(B$96:B$96)</f>
        <v>4.1161355888799998</v>
      </c>
      <c r="C95" s="180">
        <f t="shared" si="17"/>
        <v>4.1151587924199999</v>
      </c>
      <c r="D95" s="180">
        <f t="shared" si="17"/>
        <v>4.1315022362200002</v>
      </c>
      <c r="E95" s="180">
        <f t="shared" si="17"/>
        <v>4.1936544603700003</v>
      </c>
      <c r="F95" s="180">
        <f t="shared" si="17"/>
        <v>4.2801946765499999</v>
      </c>
      <c r="G95" s="180">
        <f t="shared" si="17"/>
        <v>0</v>
      </c>
      <c r="H95" s="180">
        <f t="shared" si="17"/>
        <v>0</v>
      </c>
      <c r="I95" s="180">
        <f t="shared" si="17"/>
        <v>0</v>
      </c>
      <c r="J95" s="180">
        <f t="shared" si="17"/>
        <v>0</v>
      </c>
      <c r="K95" s="180">
        <f t="shared" si="17"/>
        <v>0</v>
      </c>
      <c r="L95" s="180">
        <f t="shared" si="17"/>
        <v>0</v>
      </c>
      <c r="M95" s="180">
        <f t="shared" si="17"/>
        <v>0</v>
      </c>
      <c r="N95" s="180">
        <f t="shared" si="17"/>
        <v>4.2820703380599996</v>
      </c>
      <c r="O95" s="15"/>
      <c r="P95" s="15"/>
      <c r="Q95" s="15"/>
    </row>
    <row r="96" spans="1:17" ht="12.75" outlineLevel="4" x14ac:dyDescent="0.2">
      <c r="A96" s="179" t="s">
        <v>106</v>
      </c>
      <c r="B96" s="180">
        <v>4.1161355888799998</v>
      </c>
      <c r="C96" s="180">
        <v>4.1151587924199999</v>
      </c>
      <c r="D96" s="180">
        <v>4.1315022362200002</v>
      </c>
      <c r="E96" s="180">
        <v>4.1936544603700003</v>
      </c>
      <c r="F96" s="180">
        <v>4.2801946765499999</v>
      </c>
      <c r="G96" s="180">
        <v>0</v>
      </c>
      <c r="H96" s="180">
        <v>0</v>
      </c>
      <c r="I96" s="180">
        <v>0</v>
      </c>
      <c r="J96" s="180">
        <v>0</v>
      </c>
      <c r="K96" s="180">
        <v>0</v>
      </c>
      <c r="L96" s="180">
        <v>0</v>
      </c>
      <c r="M96" s="180">
        <v>0</v>
      </c>
      <c r="N96" s="180">
        <v>4.2820703380599996</v>
      </c>
      <c r="O96" s="15"/>
      <c r="P96" s="15"/>
      <c r="Q96" s="15"/>
    </row>
    <row r="97" spans="1:17" ht="15" outlineLevel="2" x14ac:dyDescent="0.25">
      <c r="A97" s="182" t="s">
        <v>2</v>
      </c>
      <c r="B97" s="183">
        <f t="shared" ref="B97:N97" si="18">B$98+B$105+B$108+B$110+B$112</f>
        <v>5.2131031995800008</v>
      </c>
      <c r="C97" s="183">
        <f t="shared" si="18"/>
        <v>5.20150894988</v>
      </c>
      <c r="D97" s="183">
        <f t="shared" si="18"/>
        <v>4.9666803144300005</v>
      </c>
      <c r="E97" s="183">
        <f t="shared" si="18"/>
        <v>4.7045162405399994</v>
      </c>
      <c r="F97" s="183">
        <f t="shared" si="18"/>
        <v>4.7036015305000003</v>
      </c>
      <c r="G97" s="183">
        <f t="shared" si="18"/>
        <v>0</v>
      </c>
      <c r="H97" s="183">
        <f t="shared" si="18"/>
        <v>0</v>
      </c>
      <c r="I97" s="183">
        <f t="shared" si="18"/>
        <v>0</v>
      </c>
      <c r="J97" s="183">
        <f t="shared" si="18"/>
        <v>0</v>
      </c>
      <c r="K97" s="183">
        <f t="shared" si="18"/>
        <v>0</v>
      </c>
      <c r="L97" s="183">
        <f t="shared" si="18"/>
        <v>0</v>
      </c>
      <c r="M97" s="183">
        <f t="shared" si="18"/>
        <v>0</v>
      </c>
      <c r="N97" s="183">
        <f t="shared" si="18"/>
        <v>4.7506313015000003</v>
      </c>
      <c r="O97" s="15"/>
      <c r="P97" s="15"/>
      <c r="Q97" s="15"/>
    </row>
    <row r="98" spans="1:17" ht="12.75" outlineLevel="3" x14ac:dyDescent="0.2">
      <c r="A98" s="181" t="s">
        <v>98</v>
      </c>
      <c r="B98" s="180">
        <f t="shared" ref="B98:N98" si="19">SUM(B$99:B$104)</f>
        <v>3.2418873771000003</v>
      </c>
      <c r="C98" s="180">
        <f t="shared" si="19"/>
        <v>3.2341427346299998</v>
      </c>
      <c r="D98" s="180">
        <f t="shared" si="19"/>
        <v>2.9986601518000002</v>
      </c>
      <c r="E98" s="180">
        <f t="shared" si="19"/>
        <v>2.7339163405399995</v>
      </c>
      <c r="F98" s="180">
        <f t="shared" si="19"/>
        <v>2.72891306573</v>
      </c>
      <c r="G98" s="180">
        <f t="shared" si="19"/>
        <v>0</v>
      </c>
      <c r="H98" s="180">
        <f t="shared" si="19"/>
        <v>0</v>
      </c>
      <c r="I98" s="180">
        <f t="shared" si="19"/>
        <v>0</v>
      </c>
      <c r="J98" s="180">
        <f t="shared" si="19"/>
        <v>0</v>
      </c>
      <c r="K98" s="180">
        <f t="shared" si="19"/>
        <v>0</v>
      </c>
      <c r="L98" s="180">
        <f t="shared" si="19"/>
        <v>0</v>
      </c>
      <c r="M98" s="180">
        <f t="shared" si="19"/>
        <v>0</v>
      </c>
      <c r="N98" s="180">
        <f t="shared" si="19"/>
        <v>2.77990718674</v>
      </c>
      <c r="O98" s="15"/>
      <c r="P98" s="15"/>
      <c r="Q98" s="15"/>
    </row>
    <row r="99" spans="1:17" ht="12.75" outlineLevel="4" x14ac:dyDescent="0.2">
      <c r="A99" s="179" t="s">
        <v>99</v>
      </c>
      <c r="B99" s="180">
        <v>2.9203299999999997E-4</v>
      </c>
      <c r="C99" s="180">
        <v>2.9203299999999997E-4</v>
      </c>
      <c r="D99" s="180">
        <v>2.9203299999999997E-4</v>
      </c>
      <c r="E99" s="180">
        <v>2.9203299999999997E-4</v>
      </c>
      <c r="F99" s="180">
        <v>2.9203299999999997E-4</v>
      </c>
      <c r="G99" s="180">
        <v>0</v>
      </c>
      <c r="H99" s="180">
        <v>0</v>
      </c>
      <c r="I99" s="180">
        <v>0</v>
      </c>
      <c r="J99" s="180">
        <v>0</v>
      </c>
      <c r="K99" s="180">
        <v>0</v>
      </c>
      <c r="L99" s="180">
        <v>0</v>
      </c>
      <c r="M99" s="180">
        <v>0</v>
      </c>
      <c r="N99" s="180">
        <v>2.9563300000000001E-4</v>
      </c>
      <c r="O99" s="15"/>
      <c r="P99" s="15"/>
      <c r="Q99" s="15"/>
    </row>
    <row r="100" spans="1:17" ht="12.75" outlineLevel="4" x14ac:dyDescent="0.2">
      <c r="A100" s="179" t="s">
        <v>101</v>
      </c>
      <c r="B100" s="180">
        <v>1.0781519687600001</v>
      </c>
      <c r="C100" s="180">
        <v>1.07433851991</v>
      </c>
      <c r="D100" s="180">
        <v>0.95968797809999995</v>
      </c>
      <c r="E100" s="180">
        <v>0.92529025091999995</v>
      </c>
      <c r="F100" s="180">
        <v>0.96994848600000005</v>
      </c>
      <c r="G100" s="180">
        <v>0</v>
      </c>
      <c r="H100" s="180">
        <v>0</v>
      </c>
      <c r="I100" s="180">
        <v>0</v>
      </c>
      <c r="J100" s="180">
        <v>0</v>
      </c>
      <c r="K100" s="180">
        <v>0</v>
      </c>
      <c r="L100" s="180">
        <v>0</v>
      </c>
      <c r="M100" s="180">
        <v>0</v>
      </c>
      <c r="N100" s="180">
        <v>1.0278540492699999</v>
      </c>
      <c r="O100" s="15"/>
      <c r="P100" s="15"/>
      <c r="Q100" s="15"/>
    </row>
    <row r="101" spans="1:17" ht="12.75" outlineLevel="4" x14ac:dyDescent="0.2">
      <c r="A101" s="179" t="s">
        <v>102</v>
      </c>
      <c r="B101" s="180">
        <v>0.19232794526999999</v>
      </c>
      <c r="C101" s="180">
        <v>0.19004878142000001</v>
      </c>
      <c r="D101" s="180">
        <v>0.19140065043000001</v>
      </c>
      <c r="E101" s="180">
        <v>0.1970821864</v>
      </c>
      <c r="F101" s="180">
        <v>0.20782424024999999</v>
      </c>
      <c r="G101" s="180">
        <v>0</v>
      </c>
      <c r="H101" s="180">
        <v>0</v>
      </c>
      <c r="I101" s="180">
        <v>0</v>
      </c>
      <c r="J101" s="180">
        <v>0</v>
      </c>
      <c r="K101" s="180">
        <v>0</v>
      </c>
      <c r="L101" s="180">
        <v>0</v>
      </c>
      <c r="M101" s="180">
        <v>0</v>
      </c>
      <c r="N101" s="180">
        <v>0.20588768867999999</v>
      </c>
      <c r="O101" s="15"/>
      <c r="P101" s="15"/>
      <c r="Q101" s="15"/>
    </row>
    <row r="102" spans="1:17" ht="12.75" outlineLevel="4" x14ac:dyDescent="0.2">
      <c r="A102" s="179" t="s">
        <v>156</v>
      </c>
      <c r="B102" s="180">
        <v>0.31347034895999998</v>
      </c>
      <c r="C102" s="180">
        <v>0.31208989054000003</v>
      </c>
      <c r="D102" s="180">
        <v>0.31430987136999999</v>
      </c>
      <c r="E102" s="180">
        <v>0.32363984406000001</v>
      </c>
      <c r="F102" s="180">
        <v>0.34127998037000001</v>
      </c>
      <c r="G102" s="180">
        <v>0</v>
      </c>
      <c r="H102" s="180">
        <v>0</v>
      </c>
      <c r="I102" s="180">
        <v>0</v>
      </c>
      <c r="J102" s="180">
        <v>0</v>
      </c>
      <c r="K102" s="180">
        <v>0</v>
      </c>
      <c r="L102" s="180">
        <v>0</v>
      </c>
      <c r="M102" s="180">
        <v>0</v>
      </c>
      <c r="N102" s="180">
        <v>0.33809985913000001</v>
      </c>
      <c r="O102" s="15"/>
      <c r="P102" s="15"/>
      <c r="Q102" s="15"/>
    </row>
    <row r="103" spans="1:17" ht="12.75" outlineLevel="4" x14ac:dyDescent="0.2">
      <c r="A103" s="179" t="s">
        <v>104</v>
      </c>
      <c r="B103" s="180">
        <v>0.51326692550999997</v>
      </c>
      <c r="C103" s="180">
        <v>0.51326692550999997</v>
      </c>
      <c r="D103" s="180">
        <v>0.51326692550999997</v>
      </c>
      <c r="E103" s="180">
        <v>0.51246445947999997</v>
      </c>
      <c r="F103" s="180">
        <v>0.50137945949999996</v>
      </c>
      <c r="G103" s="180">
        <v>0</v>
      </c>
      <c r="H103" s="180">
        <v>0</v>
      </c>
      <c r="I103" s="180">
        <v>0</v>
      </c>
      <c r="J103" s="180">
        <v>0</v>
      </c>
      <c r="K103" s="180">
        <v>0</v>
      </c>
      <c r="L103" s="180">
        <v>0</v>
      </c>
      <c r="M103" s="180">
        <v>0</v>
      </c>
      <c r="N103" s="180">
        <v>0.49927074842000002</v>
      </c>
      <c r="O103" s="15"/>
      <c r="P103" s="15"/>
      <c r="Q103" s="15"/>
    </row>
    <row r="104" spans="1:17" ht="12.75" outlineLevel="4" x14ac:dyDescent="0.2">
      <c r="A104" s="179" t="s">
        <v>106</v>
      </c>
      <c r="B104" s="180">
        <v>1.1443781555999999</v>
      </c>
      <c r="C104" s="180">
        <v>1.14410658425</v>
      </c>
      <c r="D104" s="180">
        <v>1.01970269339</v>
      </c>
      <c r="E104" s="180">
        <v>0.77514756667999996</v>
      </c>
      <c r="F104" s="180">
        <v>0.70818886661000002</v>
      </c>
      <c r="G104" s="180">
        <v>0</v>
      </c>
      <c r="H104" s="180">
        <v>0</v>
      </c>
      <c r="I104" s="180">
        <v>0</v>
      </c>
      <c r="J104" s="180">
        <v>0</v>
      </c>
      <c r="K104" s="180">
        <v>0</v>
      </c>
      <c r="L104" s="180">
        <v>0</v>
      </c>
      <c r="M104" s="180">
        <v>0</v>
      </c>
      <c r="N104" s="180">
        <v>0.70849920824000001</v>
      </c>
      <c r="O104" s="15"/>
      <c r="P104" s="15"/>
      <c r="Q104" s="15"/>
    </row>
    <row r="105" spans="1:17" ht="12.75" outlineLevel="3" x14ac:dyDescent="0.2">
      <c r="A105" s="181" t="s">
        <v>157</v>
      </c>
      <c r="B105" s="180">
        <f t="shared" ref="B105:N105" si="20">SUM(B$106:B$107)</f>
        <v>0.85779034641999996</v>
      </c>
      <c r="C105" s="180">
        <f t="shared" si="20"/>
        <v>0.85764594453999998</v>
      </c>
      <c r="D105" s="180">
        <f t="shared" si="20"/>
        <v>0.85787816407999995</v>
      </c>
      <c r="E105" s="180">
        <f t="shared" si="20"/>
        <v>0.85885411934</v>
      </c>
      <c r="F105" s="180">
        <f t="shared" si="20"/>
        <v>0.86070959184999996</v>
      </c>
      <c r="G105" s="180">
        <f t="shared" si="20"/>
        <v>0</v>
      </c>
      <c r="H105" s="180">
        <f t="shared" si="20"/>
        <v>0</v>
      </c>
      <c r="I105" s="180">
        <f t="shared" si="20"/>
        <v>0</v>
      </c>
      <c r="J105" s="180">
        <f t="shared" si="20"/>
        <v>0</v>
      </c>
      <c r="K105" s="180">
        <f t="shared" si="20"/>
        <v>0</v>
      </c>
      <c r="L105" s="180">
        <f t="shared" si="20"/>
        <v>0</v>
      </c>
      <c r="M105" s="180">
        <f t="shared" si="20"/>
        <v>0</v>
      </c>
      <c r="N105" s="180">
        <f t="shared" si="20"/>
        <v>0.86037684208999998</v>
      </c>
      <c r="O105" s="15"/>
      <c r="P105" s="15"/>
      <c r="Q105" s="15"/>
    </row>
    <row r="106" spans="1:17" ht="12.75" outlineLevel="4" x14ac:dyDescent="0.2">
      <c r="A106" s="179" t="s">
        <v>158</v>
      </c>
      <c r="B106" s="180">
        <v>0.82499999999999996</v>
      </c>
      <c r="C106" s="180">
        <v>0.82499999999999996</v>
      </c>
      <c r="D106" s="180">
        <v>0.82499999999999996</v>
      </c>
      <c r="E106" s="180">
        <v>0.82499999999999996</v>
      </c>
      <c r="F106" s="180">
        <v>0.82499999999999996</v>
      </c>
      <c r="G106" s="180">
        <v>0</v>
      </c>
      <c r="H106" s="180">
        <v>0</v>
      </c>
      <c r="I106" s="180">
        <v>0</v>
      </c>
      <c r="J106" s="180">
        <v>0</v>
      </c>
      <c r="K106" s="180">
        <v>0</v>
      </c>
      <c r="L106" s="180">
        <v>0</v>
      </c>
      <c r="M106" s="180">
        <v>0</v>
      </c>
      <c r="N106" s="180">
        <v>0.82499999999999996</v>
      </c>
      <c r="O106" s="15"/>
      <c r="P106" s="15"/>
      <c r="Q106" s="15"/>
    </row>
    <row r="107" spans="1:17" ht="12.75" outlineLevel="4" x14ac:dyDescent="0.2">
      <c r="A107" s="179" t="s">
        <v>111</v>
      </c>
      <c r="B107" s="180">
        <v>3.2790346419999998E-2</v>
      </c>
      <c r="C107" s="180">
        <v>3.2645944539999999E-2</v>
      </c>
      <c r="D107" s="180">
        <v>3.2878164080000001E-2</v>
      </c>
      <c r="E107" s="180">
        <v>3.3854119340000002E-2</v>
      </c>
      <c r="F107" s="180">
        <v>3.570959185E-2</v>
      </c>
      <c r="G107" s="180">
        <v>0</v>
      </c>
      <c r="H107" s="180">
        <v>0</v>
      </c>
      <c r="I107" s="180">
        <v>0</v>
      </c>
      <c r="J107" s="180">
        <v>0</v>
      </c>
      <c r="K107" s="180">
        <v>0</v>
      </c>
      <c r="L107" s="180">
        <v>0</v>
      </c>
      <c r="M107" s="180">
        <v>0</v>
      </c>
      <c r="N107" s="180">
        <v>3.5376842089999999E-2</v>
      </c>
      <c r="O107" s="15"/>
      <c r="P107" s="15"/>
      <c r="Q107" s="15"/>
    </row>
    <row r="108" spans="1:17" ht="12.75" outlineLevel="3" x14ac:dyDescent="0.2">
      <c r="A108" s="181" t="s">
        <v>121</v>
      </c>
      <c r="B108" s="180">
        <f t="shared" ref="B108:N108" si="21">SUM(B$109:B$109)</f>
        <v>0.18221230804999999</v>
      </c>
      <c r="C108" s="180">
        <f t="shared" si="21"/>
        <v>0.17853230805</v>
      </c>
      <c r="D108" s="180">
        <f t="shared" si="21"/>
        <v>0.17853230805</v>
      </c>
      <c r="E108" s="180">
        <f t="shared" si="21"/>
        <v>0.17853230805</v>
      </c>
      <c r="F108" s="180">
        <f t="shared" si="21"/>
        <v>0.17853230805</v>
      </c>
      <c r="G108" s="180">
        <f t="shared" si="21"/>
        <v>0</v>
      </c>
      <c r="H108" s="180">
        <f t="shared" si="21"/>
        <v>0</v>
      </c>
      <c r="I108" s="180">
        <f t="shared" si="21"/>
        <v>0</v>
      </c>
      <c r="J108" s="180">
        <f t="shared" si="21"/>
        <v>0</v>
      </c>
      <c r="K108" s="180">
        <f t="shared" si="21"/>
        <v>0</v>
      </c>
      <c r="L108" s="180">
        <f t="shared" si="21"/>
        <v>0</v>
      </c>
      <c r="M108" s="180">
        <f t="shared" si="21"/>
        <v>0</v>
      </c>
      <c r="N108" s="180">
        <f t="shared" si="21"/>
        <v>0.17485230804999999</v>
      </c>
      <c r="O108" s="15"/>
      <c r="P108" s="15"/>
      <c r="Q108" s="15"/>
    </row>
    <row r="109" spans="1:17" ht="12.75" outlineLevel="4" x14ac:dyDescent="0.2">
      <c r="A109" s="179" t="s">
        <v>159</v>
      </c>
      <c r="B109" s="180">
        <v>0.18221230804999999</v>
      </c>
      <c r="C109" s="180">
        <v>0.17853230805</v>
      </c>
      <c r="D109" s="180">
        <v>0.17853230805</v>
      </c>
      <c r="E109" s="180">
        <v>0.17853230805</v>
      </c>
      <c r="F109" s="180">
        <v>0.17853230805</v>
      </c>
      <c r="G109" s="180">
        <v>0</v>
      </c>
      <c r="H109" s="180">
        <v>0</v>
      </c>
      <c r="I109" s="180">
        <v>0</v>
      </c>
      <c r="J109" s="180">
        <v>0</v>
      </c>
      <c r="K109" s="180">
        <v>0</v>
      </c>
      <c r="L109" s="180">
        <v>0</v>
      </c>
      <c r="M109" s="180">
        <v>0</v>
      </c>
      <c r="N109" s="180">
        <v>0.17485230804999999</v>
      </c>
      <c r="O109" s="15"/>
      <c r="P109" s="15"/>
      <c r="Q109" s="15"/>
    </row>
    <row r="110" spans="1:17" ht="12.75" outlineLevel="3" x14ac:dyDescent="0.2">
      <c r="A110" s="181" t="s">
        <v>160</v>
      </c>
      <c r="B110" s="180">
        <f t="shared" ref="B110:N110" si="22">SUM(B$111:B$111)</f>
        <v>0.82499999999999996</v>
      </c>
      <c r="C110" s="180">
        <f t="shared" si="22"/>
        <v>0.82499999999999996</v>
      </c>
      <c r="D110" s="180">
        <f t="shared" si="22"/>
        <v>0.82499999999999996</v>
      </c>
      <c r="E110" s="180">
        <f t="shared" si="22"/>
        <v>0.82499999999999996</v>
      </c>
      <c r="F110" s="180">
        <f t="shared" si="22"/>
        <v>0.82499999999999996</v>
      </c>
      <c r="G110" s="180">
        <f t="shared" si="22"/>
        <v>0</v>
      </c>
      <c r="H110" s="180">
        <f t="shared" si="22"/>
        <v>0</v>
      </c>
      <c r="I110" s="180">
        <f t="shared" si="22"/>
        <v>0</v>
      </c>
      <c r="J110" s="180">
        <f t="shared" si="22"/>
        <v>0</v>
      </c>
      <c r="K110" s="180">
        <f t="shared" si="22"/>
        <v>0</v>
      </c>
      <c r="L110" s="180">
        <f t="shared" si="22"/>
        <v>0</v>
      </c>
      <c r="M110" s="180">
        <f t="shared" si="22"/>
        <v>0</v>
      </c>
      <c r="N110" s="180">
        <f t="shared" si="22"/>
        <v>0.82499999999999996</v>
      </c>
      <c r="O110" s="15"/>
      <c r="P110" s="15"/>
      <c r="Q110" s="15"/>
    </row>
    <row r="111" spans="1:17" ht="12.75" outlineLevel="4" x14ac:dyDescent="0.2">
      <c r="A111" s="179" t="s">
        <v>162</v>
      </c>
      <c r="B111" s="180">
        <v>0.82499999999999996</v>
      </c>
      <c r="C111" s="180">
        <v>0.82499999999999996</v>
      </c>
      <c r="D111" s="180">
        <v>0.82499999999999996</v>
      </c>
      <c r="E111" s="180">
        <v>0.82499999999999996</v>
      </c>
      <c r="F111" s="180">
        <v>0.82499999999999996</v>
      </c>
      <c r="G111" s="180">
        <v>0</v>
      </c>
      <c r="H111" s="180">
        <v>0</v>
      </c>
      <c r="I111" s="180">
        <v>0</v>
      </c>
      <c r="J111" s="180">
        <v>0</v>
      </c>
      <c r="K111" s="180">
        <v>0</v>
      </c>
      <c r="L111" s="180">
        <v>0</v>
      </c>
      <c r="M111" s="180">
        <v>0</v>
      </c>
      <c r="N111" s="180">
        <v>0.82499999999999996</v>
      </c>
      <c r="O111" s="15"/>
      <c r="P111" s="15"/>
      <c r="Q111" s="15"/>
    </row>
    <row r="112" spans="1:17" ht="12.75" outlineLevel="3" x14ac:dyDescent="0.2">
      <c r="A112" s="181" t="s">
        <v>139</v>
      </c>
      <c r="B112" s="180">
        <f t="shared" ref="B112:N112" si="23">SUM(B$113:B$113)</f>
        <v>0.10621316801</v>
      </c>
      <c r="C112" s="180">
        <f t="shared" si="23"/>
        <v>0.10618796266</v>
      </c>
      <c r="D112" s="180">
        <f t="shared" si="23"/>
        <v>0.10660969050000001</v>
      </c>
      <c r="E112" s="180">
        <f t="shared" si="23"/>
        <v>0.10821347261</v>
      </c>
      <c r="F112" s="180">
        <f t="shared" si="23"/>
        <v>0.11044656487</v>
      </c>
      <c r="G112" s="180">
        <f t="shared" si="23"/>
        <v>0</v>
      </c>
      <c r="H112" s="180">
        <f t="shared" si="23"/>
        <v>0</v>
      </c>
      <c r="I112" s="180">
        <f t="shared" si="23"/>
        <v>0</v>
      </c>
      <c r="J112" s="180">
        <f t="shared" si="23"/>
        <v>0</v>
      </c>
      <c r="K112" s="180">
        <f t="shared" si="23"/>
        <v>0</v>
      </c>
      <c r="L112" s="180">
        <f t="shared" si="23"/>
        <v>0</v>
      </c>
      <c r="M112" s="180">
        <f t="shared" si="23"/>
        <v>0</v>
      </c>
      <c r="N112" s="180">
        <f t="shared" si="23"/>
        <v>0.11049496462</v>
      </c>
      <c r="O112" s="15"/>
      <c r="P112" s="15"/>
      <c r="Q112" s="15"/>
    </row>
    <row r="113" spans="1:17" ht="12.75" outlineLevel="4" x14ac:dyDescent="0.2">
      <c r="A113" s="179" t="s">
        <v>106</v>
      </c>
      <c r="B113" s="180">
        <v>0.10621316801</v>
      </c>
      <c r="C113" s="180">
        <v>0.10618796266</v>
      </c>
      <c r="D113" s="180">
        <v>0.10660969050000001</v>
      </c>
      <c r="E113" s="180">
        <v>0.10821347261</v>
      </c>
      <c r="F113" s="180">
        <v>0.11044656487</v>
      </c>
      <c r="G113" s="180">
        <v>0</v>
      </c>
      <c r="H113" s="180">
        <v>0</v>
      </c>
      <c r="I113" s="180">
        <v>0</v>
      </c>
      <c r="J113" s="180">
        <v>0</v>
      </c>
      <c r="K113" s="180">
        <v>0</v>
      </c>
      <c r="L113" s="180">
        <v>0</v>
      </c>
      <c r="M113" s="180">
        <v>0</v>
      </c>
      <c r="N113" s="180">
        <v>0.11049496462</v>
      </c>
      <c r="O113" s="15"/>
      <c r="P113" s="15"/>
      <c r="Q113" s="15"/>
    </row>
    <row r="114" spans="1:17" x14ac:dyDescent="0.2">
      <c r="B114" s="14"/>
      <c r="C114" s="14"/>
      <c r="D114" s="14"/>
      <c r="E114" s="14"/>
      <c r="F114" s="14"/>
      <c r="G114" s="14"/>
      <c r="H114" s="14"/>
      <c r="I114" s="14"/>
      <c r="J114" s="14"/>
      <c r="K114" s="14"/>
      <c r="L114" s="14"/>
      <c r="M114" s="14"/>
      <c r="N114" s="14"/>
      <c r="O114" s="15"/>
      <c r="P114" s="15"/>
      <c r="Q114" s="15"/>
    </row>
    <row r="115" spans="1:17" x14ac:dyDescent="0.2">
      <c r="B115" s="14"/>
      <c r="C115" s="14"/>
      <c r="D115" s="14"/>
      <c r="E115" s="14"/>
      <c r="F115" s="14"/>
      <c r="G115" s="14"/>
      <c r="H115" s="14"/>
      <c r="I115" s="14"/>
      <c r="J115" s="14"/>
      <c r="K115" s="14"/>
      <c r="L115" s="14"/>
      <c r="M115" s="14"/>
      <c r="N115" s="14"/>
      <c r="O115" s="15"/>
      <c r="P115" s="15"/>
      <c r="Q115" s="15"/>
    </row>
    <row r="116" spans="1:17" x14ac:dyDescent="0.2">
      <c r="B116" s="14"/>
      <c r="C116" s="14"/>
      <c r="D116" s="14"/>
      <c r="E116" s="14"/>
      <c r="F116" s="14"/>
      <c r="G116" s="14"/>
      <c r="H116" s="14"/>
      <c r="I116" s="14"/>
      <c r="J116" s="14"/>
      <c r="K116" s="14"/>
      <c r="L116" s="14"/>
      <c r="M116" s="14"/>
      <c r="N116" s="14"/>
      <c r="O116" s="15"/>
      <c r="P116" s="15"/>
      <c r="Q116" s="15"/>
    </row>
    <row r="117" spans="1:17" x14ac:dyDescent="0.2">
      <c r="B117" s="14"/>
      <c r="C117" s="14"/>
      <c r="D117" s="14"/>
      <c r="E117" s="14"/>
      <c r="F117" s="14"/>
      <c r="G117" s="14"/>
      <c r="H117" s="14"/>
      <c r="I117" s="14"/>
      <c r="J117" s="14"/>
      <c r="K117" s="14"/>
      <c r="L117" s="14"/>
      <c r="M117" s="14"/>
      <c r="N117" s="14"/>
      <c r="O117" s="15"/>
      <c r="P117" s="15"/>
      <c r="Q117" s="15"/>
    </row>
    <row r="118" spans="1:17" x14ac:dyDescent="0.2">
      <c r="B118" s="14"/>
      <c r="C118" s="14"/>
      <c r="D118" s="14"/>
      <c r="E118" s="14"/>
      <c r="F118" s="14"/>
      <c r="G118" s="14"/>
      <c r="H118" s="14"/>
      <c r="I118" s="14"/>
      <c r="J118" s="14"/>
      <c r="K118" s="14"/>
      <c r="L118" s="14"/>
      <c r="M118" s="14"/>
      <c r="N118" s="14"/>
      <c r="O118" s="15"/>
      <c r="P118" s="15"/>
      <c r="Q118" s="15"/>
    </row>
    <row r="119" spans="1:17" x14ac:dyDescent="0.2">
      <c r="B119" s="14"/>
      <c r="C119" s="14"/>
      <c r="D119" s="14"/>
      <c r="E119" s="14"/>
      <c r="F119" s="14"/>
      <c r="G119" s="14"/>
      <c r="H119" s="14"/>
      <c r="I119" s="14"/>
      <c r="J119" s="14"/>
      <c r="K119" s="14"/>
      <c r="L119" s="14"/>
      <c r="M119" s="14"/>
      <c r="N119" s="14"/>
      <c r="O119" s="15"/>
      <c r="P119" s="15"/>
      <c r="Q119" s="15"/>
    </row>
    <row r="120" spans="1:17" x14ac:dyDescent="0.2">
      <c r="B120" s="14"/>
      <c r="C120" s="14"/>
      <c r="D120" s="14"/>
      <c r="E120" s="14"/>
      <c r="F120" s="14"/>
      <c r="G120" s="14"/>
      <c r="H120" s="14"/>
      <c r="I120" s="14"/>
      <c r="J120" s="14"/>
      <c r="K120" s="14"/>
      <c r="L120" s="14"/>
      <c r="M120" s="14"/>
      <c r="N120" s="14"/>
      <c r="O120" s="15"/>
      <c r="P120" s="15"/>
      <c r="Q120" s="15"/>
    </row>
    <row r="121" spans="1:17" x14ac:dyDescent="0.2">
      <c r="B121" s="14"/>
      <c r="C121" s="14"/>
      <c r="D121" s="14"/>
      <c r="E121" s="14"/>
      <c r="F121" s="14"/>
      <c r="G121" s="14"/>
      <c r="H121" s="14"/>
      <c r="I121" s="14"/>
      <c r="J121" s="14"/>
      <c r="K121" s="14"/>
      <c r="L121" s="14"/>
      <c r="M121" s="14"/>
      <c r="N121" s="14"/>
      <c r="O121" s="15"/>
      <c r="P121" s="15"/>
      <c r="Q121" s="15"/>
    </row>
    <row r="122" spans="1:17" x14ac:dyDescent="0.2">
      <c r="B122" s="14"/>
      <c r="C122" s="14"/>
      <c r="D122" s="14"/>
      <c r="E122" s="14"/>
      <c r="F122" s="14"/>
      <c r="G122" s="14"/>
      <c r="H122" s="14"/>
      <c r="I122" s="14"/>
      <c r="J122" s="14"/>
      <c r="K122" s="14"/>
      <c r="L122" s="14"/>
      <c r="M122" s="14"/>
      <c r="N122" s="14"/>
      <c r="O122" s="15"/>
      <c r="P122" s="15"/>
      <c r="Q122" s="15"/>
    </row>
    <row r="123" spans="1:17" x14ac:dyDescent="0.2">
      <c r="B123" s="14"/>
      <c r="C123" s="14"/>
      <c r="D123" s="14"/>
      <c r="E123" s="14"/>
      <c r="F123" s="14"/>
      <c r="G123" s="14"/>
      <c r="H123" s="14"/>
      <c r="I123" s="14"/>
      <c r="J123" s="14"/>
      <c r="K123" s="14"/>
      <c r="L123" s="14"/>
      <c r="M123" s="14"/>
      <c r="N123" s="14"/>
      <c r="O123" s="15"/>
      <c r="P123" s="15"/>
      <c r="Q123" s="15"/>
    </row>
    <row r="124" spans="1:17" x14ac:dyDescent="0.2">
      <c r="B124" s="14"/>
      <c r="C124" s="14"/>
      <c r="D124" s="14"/>
      <c r="E124" s="14"/>
      <c r="F124" s="14"/>
      <c r="G124" s="14"/>
      <c r="H124" s="14"/>
      <c r="I124" s="14"/>
      <c r="J124" s="14"/>
      <c r="K124" s="14"/>
      <c r="L124" s="14"/>
      <c r="M124" s="14"/>
      <c r="N124" s="14"/>
      <c r="O124" s="15"/>
      <c r="P124" s="15"/>
      <c r="Q124" s="15"/>
    </row>
    <row r="125" spans="1:17" x14ac:dyDescent="0.2">
      <c r="B125" s="14"/>
      <c r="C125" s="14"/>
      <c r="D125" s="14"/>
      <c r="E125" s="14"/>
      <c r="F125" s="14"/>
      <c r="G125" s="14"/>
      <c r="H125" s="14"/>
      <c r="I125" s="14"/>
      <c r="J125" s="14"/>
      <c r="K125" s="14"/>
      <c r="L125" s="14"/>
      <c r="M125" s="14"/>
      <c r="N125" s="14"/>
      <c r="O125" s="15"/>
      <c r="P125" s="15"/>
      <c r="Q125" s="15"/>
    </row>
    <row r="126" spans="1:17" x14ac:dyDescent="0.2">
      <c r="B126" s="14"/>
      <c r="C126" s="14"/>
      <c r="D126" s="14"/>
      <c r="E126" s="14"/>
      <c r="F126" s="14"/>
      <c r="G126" s="14"/>
      <c r="H126" s="14"/>
      <c r="I126" s="14"/>
      <c r="J126" s="14"/>
      <c r="K126" s="14"/>
      <c r="L126" s="14"/>
      <c r="M126" s="14"/>
      <c r="N126" s="14"/>
      <c r="O126" s="15"/>
      <c r="P126" s="15"/>
      <c r="Q126" s="15"/>
    </row>
    <row r="127" spans="1:17" x14ac:dyDescent="0.2">
      <c r="B127" s="14"/>
      <c r="C127" s="14"/>
      <c r="D127" s="14"/>
      <c r="E127" s="14"/>
      <c r="F127" s="14"/>
      <c r="G127" s="14"/>
      <c r="H127" s="14"/>
      <c r="I127" s="14"/>
      <c r="J127" s="14"/>
      <c r="K127" s="14"/>
      <c r="L127" s="14"/>
      <c r="M127" s="14"/>
      <c r="N127" s="14"/>
      <c r="O127" s="15"/>
      <c r="P127" s="15"/>
      <c r="Q127" s="15"/>
    </row>
    <row r="128" spans="1:17" x14ac:dyDescent="0.2">
      <c r="B128" s="14"/>
      <c r="C128" s="14"/>
      <c r="D128" s="14"/>
      <c r="E128" s="14"/>
      <c r="F128" s="14"/>
      <c r="G128" s="14"/>
      <c r="H128" s="14"/>
      <c r="I128" s="14"/>
      <c r="J128" s="14"/>
      <c r="K128" s="14"/>
      <c r="L128" s="14"/>
      <c r="M128" s="14"/>
      <c r="N128" s="14"/>
      <c r="O128" s="15"/>
      <c r="P128" s="15"/>
      <c r="Q128" s="15"/>
    </row>
    <row r="129" spans="2:17" x14ac:dyDescent="0.2">
      <c r="B129" s="14"/>
      <c r="C129" s="14"/>
      <c r="D129" s="14"/>
      <c r="E129" s="14"/>
      <c r="F129" s="14"/>
      <c r="G129" s="14"/>
      <c r="H129" s="14"/>
      <c r="I129" s="14"/>
      <c r="J129" s="14"/>
      <c r="K129" s="14"/>
      <c r="L129" s="14"/>
      <c r="M129" s="14"/>
      <c r="N129" s="14"/>
      <c r="O129" s="15"/>
      <c r="P129" s="15"/>
      <c r="Q129" s="15"/>
    </row>
    <row r="130" spans="2:17" x14ac:dyDescent="0.2">
      <c r="B130" s="14"/>
      <c r="C130" s="14"/>
      <c r="D130" s="14"/>
      <c r="E130" s="14"/>
      <c r="F130" s="14"/>
      <c r="G130" s="14"/>
      <c r="H130" s="14"/>
      <c r="I130" s="14"/>
      <c r="J130" s="14"/>
      <c r="K130" s="14"/>
      <c r="L130" s="14"/>
      <c r="M130" s="14"/>
      <c r="N130" s="14"/>
      <c r="O130" s="15"/>
      <c r="P130" s="15"/>
      <c r="Q130" s="15"/>
    </row>
    <row r="131" spans="2:17" x14ac:dyDescent="0.2">
      <c r="B131" s="14"/>
      <c r="C131" s="14"/>
      <c r="D131" s="14"/>
      <c r="E131" s="14"/>
      <c r="F131" s="14"/>
      <c r="G131" s="14"/>
      <c r="H131" s="14"/>
      <c r="I131" s="14"/>
      <c r="J131" s="14"/>
      <c r="K131" s="14"/>
      <c r="L131" s="14"/>
      <c r="M131" s="14"/>
      <c r="N131" s="14"/>
      <c r="O131" s="15"/>
      <c r="P131" s="15"/>
      <c r="Q131" s="15"/>
    </row>
    <row r="132" spans="2:17" x14ac:dyDescent="0.2">
      <c r="B132" s="14"/>
      <c r="C132" s="14"/>
      <c r="D132" s="14"/>
      <c r="E132" s="14"/>
      <c r="F132" s="14"/>
      <c r="G132" s="14"/>
      <c r="H132" s="14"/>
      <c r="I132" s="14"/>
      <c r="J132" s="14"/>
      <c r="K132" s="14"/>
      <c r="L132" s="14"/>
      <c r="M132" s="14"/>
      <c r="N132" s="14"/>
      <c r="O132" s="15"/>
      <c r="P132" s="15"/>
      <c r="Q132" s="15"/>
    </row>
    <row r="133" spans="2:17" x14ac:dyDescent="0.2">
      <c r="B133" s="14"/>
      <c r="C133" s="14"/>
      <c r="D133" s="14"/>
      <c r="E133" s="14"/>
      <c r="F133" s="14"/>
      <c r="G133" s="14"/>
      <c r="H133" s="14"/>
      <c r="I133" s="14"/>
      <c r="J133" s="14"/>
      <c r="K133" s="14"/>
      <c r="L133" s="14"/>
      <c r="M133" s="14"/>
      <c r="N133" s="14"/>
      <c r="O133" s="15"/>
      <c r="P133" s="15"/>
      <c r="Q133" s="15"/>
    </row>
    <row r="134" spans="2:17" x14ac:dyDescent="0.2">
      <c r="B134" s="14"/>
      <c r="C134" s="14"/>
      <c r="D134" s="14"/>
      <c r="E134" s="14"/>
      <c r="F134" s="14"/>
      <c r="G134" s="14"/>
      <c r="H134" s="14"/>
      <c r="I134" s="14"/>
      <c r="J134" s="14"/>
      <c r="K134" s="14"/>
      <c r="L134" s="14"/>
      <c r="M134" s="14"/>
      <c r="N134" s="14"/>
      <c r="O134" s="15"/>
      <c r="P134" s="15"/>
      <c r="Q134" s="15"/>
    </row>
    <row r="135" spans="2:17" x14ac:dyDescent="0.2">
      <c r="B135" s="14"/>
      <c r="C135" s="14"/>
      <c r="D135" s="14"/>
      <c r="E135" s="14"/>
      <c r="F135" s="14"/>
      <c r="G135" s="14"/>
      <c r="H135" s="14"/>
      <c r="I135" s="14"/>
      <c r="J135" s="14"/>
      <c r="K135" s="14"/>
      <c r="L135" s="14"/>
      <c r="M135" s="14"/>
      <c r="N135" s="14"/>
      <c r="O135" s="15"/>
      <c r="P135" s="15"/>
      <c r="Q135" s="15"/>
    </row>
    <row r="136" spans="2:17" x14ac:dyDescent="0.2">
      <c r="B136" s="14"/>
      <c r="C136" s="14"/>
      <c r="D136" s="14"/>
      <c r="E136" s="14"/>
      <c r="F136" s="14"/>
      <c r="G136" s="14"/>
      <c r="H136" s="14"/>
      <c r="I136" s="14"/>
      <c r="J136" s="14"/>
      <c r="K136" s="14"/>
      <c r="L136" s="14"/>
      <c r="M136" s="14"/>
      <c r="N136" s="14"/>
      <c r="O136" s="15"/>
      <c r="P136" s="15"/>
      <c r="Q136" s="15"/>
    </row>
    <row r="137" spans="2:17" x14ac:dyDescent="0.2">
      <c r="B137" s="14"/>
      <c r="C137" s="14"/>
      <c r="D137" s="14"/>
      <c r="E137" s="14"/>
      <c r="F137" s="14"/>
      <c r="G137" s="14"/>
      <c r="H137" s="14"/>
      <c r="I137" s="14"/>
      <c r="J137" s="14"/>
      <c r="K137" s="14"/>
      <c r="L137" s="14"/>
      <c r="M137" s="14"/>
      <c r="N137" s="14"/>
      <c r="O137" s="15"/>
      <c r="P137" s="15"/>
      <c r="Q137" s="15"/>
    </row>
    <row r="138" spans="2:17" x14ac:dyDescent="0.2">
      <c r="B138" s="14"/>
      <c r="C138" s="14"/>
      <c r="D138" s="14"/>
      <c r="E138" s="14"/>
      <c r="F138" s="14"/>
      <c r="G138" s="14"/>
      <c r="H138" s="14"/>
      <c r="I138" s="14"/>
      <c r="J138" s="14"/>
      <c r="K138" s="14"/>
      <c r="L138" s="14"/>
      <c r="M138" s="14"/>
      <c r="N138" s="14"/>
      <c r="O138" s="15"/>
      <c r="P138" s="15"/>
      <c r="Q138" s="15"/>
    </row>
    <row r="139" spans="2:17" x14ac:dyDescent="0.2">
      <c r="B139" s="14"/>
      <c r="C139" s="14"/>
      <c r="D139" s="14"/>
      <c r="E139" s="14"/>
      <c r="F139" s="14"/>
      <c r="G139" s="14"/>
      <c r="H139" s="14"/>
      <c r="I139" s="14"/>
      <c r="J139" s="14"/>
      <c r="K139" s="14"/>
      <c r="L139" s="14"/>
      <c r="M139" s="14"/>
      <c r="N139" s="14"/>
      <c r="O139" s="15"/>
      <c r="P139" s="15"/>
      <c r="Q139" s="15"/>
    </row>
    <row r="140" spans="2:17" x14ac:dyDescent="0.2">
      <c r="B140" s="14"/>
      <c r="C140" s="14"/>
      <c r="D140" s="14"/>
      <c r="E140" s="14"/>
      <c r="F140" s="14"/>
      <c r="G140" s="14"/>
      <c r="H140" s="14"/>
      <c r="I140" s="14"/>
      <c r="J140" s="14"/>
      <c r="K140" s="14"/>
      <c r="L140" s="14"/>
      <c r="M140" s="14"/>
      <c r="N140" s="14"/>
      <c r="O140" s="15"/>
      <c r="P140" s="15"/>
      <c r="Q140" s="15"/>
    </row>
    <row r="141" spans="2:17" x14ac:dyDescent="0.2">
      <c r="B141" s="14"/>
      <c r="C141" s="14"/>
      <c r="D141" s="14"/>
      <c r="E141" s="14"/>
      <c r="F141" s="14"/>
      <c r="G141" s="14"/>
      <c r="H141" s="14"/>
      <c r="I141" s="14"/>
      <c r="J141" s="14"/>
      <c r="K141" s="14"/>
      <c r="L141" s="14"/>
      <c r="M141" s="14"/>
      <c r="N141" s="14"/>
      <c r="O141" s="15"/>
      <c r="P141" s="15"/>
      <c r="Q141" s="15"/>
    </row>
    <row r="142" spans="2:17" x14ac:dyDescent="0.2">
      <c r="B142" s="14"/>
      <c r="C142" s="14"/>
      <c r="D142" s="14"/>
      <c r="E142" s="14"/>
      <c r="F142" s="14"/>
      <c r="G142" s="14"/>
      <c r="H142" s="14"/>
      <c r="I142" s="14"/>
      <c r="J142" s="14"/>
      <c r="K142" s="14"/>
      <c r="L142" s="14"/>
      <c r="M142" s="14"/>
      <c r="N142" s="14"/>
      <c r="O142" s="15"/>
      <c r="P142" s="15"/>
      <c r="Q142" s="15"/>
    </row>
    <row r="143" spans="2:17" x14ac:dyDescent="0.2">
      <c r="B143" s="14"/>
      <c r="C143" s="14"/>
      <c r="D143" s="14"/>
      <c r="E143" s="14"/>
      <c r="F143" s="14"/>
      <c r="G143" s="14"/>
      <c r="H143" s="14"/>
      <c r="I143" s="14"/>
      <c r="J143" s="14"/>
      <c r="K143" s="14"/>
      <c r="L143" s="14"/>
      <c r="M143" s="14"/>
      <c r="N143" s="14"/>
      <c r="O143" s="15"/>
      <c r="P143" s="15"/>
      <c r="Q143" s="15"/>
    </row>
    <row r="144" spans="2:17" x14ac:dyDescent="0.2">
      <c r="B144" s="14"/>
      <c r="C144" s="14"/>
      <c r="D144" s="14"/>
      <c r="E144" s="14"/>
      <c r="F144" s="14"/>
      <c r="G144" s="14"/>
      <c r="H144" s="14"/>
      <c r="I144" s="14"/>
      <c r="J144" s="14"/>
      <c r="K144" s="14"/>
      <c r="L144" s="14"/>
      <c r="M144" s="14"/>
      <c r="N144" s="14"/>
      <c r="O144" s="15"/>
      <c r="P144" s="15"/>
      <c r="Q144" s="15"/>
    </row>
    <row r="145" spans="2:17" x14ac:dyDescent="0.2">
      <c r="B145" s="14"/>
      <c r="C145" s="14"/>
      <c r="D145" s="14"/>
      <c r="E145" s="14"/>
      <c r="F145" s="14"/>
      <c r="G145" s="14"/>
      <c r="H145" s="14"/>
      <c r="I145" s="14"/>
      <c r="J145" s="14"/>
      <c r="K145" s="14"/>
      <c r="L145" s="14"/>
      <c r="M145" s="14"/>
      <c r="N145" s="14"/>
      <c r="O145" s="15"/>
      <c r="P145" s="15"/>
      <c r="Q145" s="15"/>
    </row>
    <row r="146" spans="2:17" x14ac:dyDescent="0.2">
      <c r="B146" s="14"/>
      <c r="C146" s="14"/>
      <c r="D146" s="14"/>
      <c r="E146" s="14"/>
      <c r="F146" s="14"/>
      <c r="G146" s="14"/>
      <c r="H146" s="14"/>
      <c r="I146" s="14"/>
      <c r="J146" s="14"/>
      <c r="K146" s="14"/>
      <c r="L146" s="14"/>
      <c r="M146" s="14"/>
      <c r="N146" s="14"/>
      <c r="O146" s="15"/>
      <c r="P146" s="15"/>
      <c r="Q146" s="15"/>
    </row>
    <row r="147" spans="2:17" x14ac:dyDescent="0.2">
      <c r="B147" s="14"/>
      <c r="C147" s="14"/>
      <c r="D147" s="14"/>
      <c r="E147" s="14"/>
      <c r="F147" s="14"/>
      <c r="G147" s="14"/>
      <c r="H147" s="14"/>
      <c r="I147" s="14"/>
      <c r="J147" s="14"/>
      <c r="K147" s="14"/>
      <c r="L147" s="14"/>
      <c r="M147" s="14"/>
      <c r="N147" s="14"/>
      <c r="O147" s="15"/>
      <c r="P147" s="15"/>
      <c r="Q147" s="15"/>
    </row>
    <row r="148" spans="2:17" x14ac:dyDescent="0.2">
      <c r="B148" s="14"/>
      <c r="C148" s="14"/>
      <c r="D148" s="14"/>
      <c r="E148" s="14"/>
      <c r="F148" s="14"/>
      <c r="G148" s="14"/>
      <c r="H148" s="14"/>
      <c r="I148" s="14"/>
      <c r="J148" s="14"/>
      <c r="K148" s="14"/>
      <c r="L148" s="14"/>
      <c r="M148" s="14"/>
      <c r="N148" s="14"/>
      <c r="O148" s="15"/>
      <c r="P148" s="15"/>
      <c r="Q148" s="15"/>
    </row>
    <row r="149" spans="2:17" x14ac:dyDescent="0.2">
      <c r="B149" s="14"/>
      <c r="C149" s="14"/>
      <c r="D149" s="14"/>
      <c r="E149" s="14"/>
      <c r="F149" s="14"/>
      <c r="G149" s="14"/>
      <c r="H149" s="14"/>
      <c r="I149" s="14"/>
      <c r="J149" s="14"/>
      <c r="K149" s="14"/>
      <c r="L149" s="14"/>
      <c r="M149" s="14"/>
      <c r="N149" s="14"/>
      <c r="O149" s="15"/>
      <c r="P149" s="15"/>
      <c r="Q149" s="15"/>
    </row>
    <row r="150" spans="2:17" x14ac:dyDescent="0.2">
      <c r="B150" s="14"/>
      <c r="C150" s="14"/>
      <c r="D150" s="14"/>
      <c r="E150" s="14"/>
      <c r="F150" s="14"/>
      <c r="G150" s="14"/>
      <c r="H150" s="14"/>
      <c r="I150" s="14"/>
      <c r="J150" s="14"/>
      <c r="K150" s="14"/>
      <c r="L150" s="14"/>
      <c r="M150" s="14"/>
      <c r="N150" s="14"/>
      <c r="O150" s="15"/>
      <c r="P150" s="15"/>
      <c r="Q150" s="15"/>
    </row>
    <row r="151" spans="2:17" x14ac:dyDescent="0.2">
      <c r="B151" s="14"/>
      <c r="C151" s="14"/>
      <c r="D151" s="14"/>
      <c r="E151" s="14"/>
      <c r="F151" s="14"/>
      <c r="G151" s="14"/>
      <c r="H151" s="14"/>
      <c r="I151" s="14"/>
      <c r="J151" s="14"/>
      <c r="K151" s="14"/>
      <c r="L151" s="14"/>
      <c r="M151" s="14"/>
      <c r="N151" s="14"/>
      <c r="O151" s="15"/>
      <c r="P151" s="15"/>
      <c r="Q151" s="15"/>
    </row>
    <row r="152" spans="2:17" x14ac:dyDescent="0.2">
      <c r="B152" s="14"/>
      <c r="C152" s="14"/>
      <c r="D152" s="14"/>
      <c r="E152" s="14"/>
      <c r="F152" s="14"/>
      <c r="G152" s="14"/>
      <c r="H152" s="14"/>
      <c r="I152" s="14"/>
      <c r="J152" s="14"/>
      <c r="K152" s="14"/>
      <c r="L152" s="14"/>
      <c r="M152" s="14"/>
      <c r="N152" s="14"/>
      <c r="O152" s="15"/>
      <c r="P152" s="15"/>
      <c r="Q152" s="15"/>
    </row>
    <row r="153" spans="2:17" x14ac:dyDescent="0.2">
      <c r="B153" s="14"/>
      <c r="C153" s="14"/>
      <c r="D153" s="14"/>
      <c r="E153" s="14"/>
      <c r="F153" s="14"/>
      <c r="G153" s="14"/>
      <c r="H153" s="14"/>
      <c r="I153" s="14"/>
      <c r="J153" s="14"/>
      <c r="K153" s="14"/>
      <c r="L153" s="14"/>
      <c r="M153" s="14"/>
      <c r="N153" s="14"/>
      <c r="O153" s="15"/>
      <c r="P153" s="15"/>
      <c r="Q153" s="15"/>
    </row>
    <row r="154" spans="2:17" x14ac:dyDescent="0.2">
      <c r="B154" s="14"/>
      <c r="C154" s="14"/>
      <c r="D154" s="14"/>
      <c r="E154" s="14"/>
      <c r="F154" s="14"/>
      <c r="G154" s="14"/>
      <c r="H154" s="14"/>
      <c r="I154" s="14"/>
      <c r="J154" s="14"/>
      <c r="K154" s="14"/>
      <c r="L154" s="14"/>
      <c r="M154" s="14"/>
      <c r="N154" s="14"/>
      <c r="O154" s="15"/>
      <c r="P154" s="15"/>
      <c r="Q154" s="15"/>
    </row>
    <row r="155" spans="2:17" x14ac:dyDescent="0.2">
      <c r="B155" s="14"/>
      <c r="C155" s="14"/>
      <c r="D155" s="14"/>
      <c r="E155" s="14"/>
      <c r="F155" s="14"/>
      <c r="G155" s="14"/>
      <c r="H155" s="14"/>
      <c r="I155" s="14"/>
      <c r="J155" s="14"/>
      <c r="K155" s="14"/>
      <c r="L155" s="14"/>
      <c r="M155" s="14"/>
      <c r="N155" s="14"/>
      <c r="O155" s="15"/>
      <c r="P155" s="15"/>
      <c r="Q155" s="15"/>
    </row>
    <row r="156" spans="2:17" x14ac:dyDescent="0.2">
      <c r="B156" s="14"/>
      <c r="C156" s="14"/>
      <c r="D156" s="14"/>
      <c r="E156" s="14"/>
      <c r="F156" s="14"/>
      <c r="G156" s="14"/>
      <c r="H156" s="14"/>
      <c r="I156" s="14"/>
      <c r="J156" s="14"/>
      <c r="K156" s="14"/>
      <c r="L156" s="14"/>
      <c r="M156" s="14"/>
      <c r="N156" s="14"/>
      <c r="O156" s="15"/>
      <c r="P156" s="15"/>
      <c r="Q156" s="15"/>
    </row>
    <row r="157" spans="2:17" x14ac:dyDescent="0.2">
      <c r="B157" s="14"/>
      <c r="C157" s="14"/>
      <c r="D157" s="14"/>
      <c r="E157" s="14"/>
      <c r="F157" s="14"/>
      <c r="G157" s="14"/>
      <c r="H157" s="14"/>
      <c r="I157" s="14"/>
      <c r="J157" s="14"/>
      <c r="K157" s="14"/>
      <c r="L157" s="14"/>
      <c r="M157" s="14"/>
      <c r="N157" s="14"/>
      <c r="O157" s="15"/>
      <c r="P157" s="15"/>
      <c r="Q157" s="15"/>
    </row>
    <row r="158" spans="2:17" x14ac:dyDescent="0.2">
      <c r="B158" s="14"/>
      <c r="C158" s="14"/>
      <c r="D158" s="14"/>
      <c r="E158" s="14"/>
      <c r="F158" s="14"/>
      <c r="G158" s="14"/>
      <c r="H158" s="14"/>
      <c r="I158" s="14"/>
      <c r="J158" s="14"/>
      <c r="K158" s="14"/>
      <c r="L158" s="14"/>
      <c r="M158" s="14"/>
      <c r="N158" s="14"/>
      <c r="O158" s="15"/>
      <c r="P158" s="15"/>
      <c r="Q158" s="15"/>
    </row>
    <row r="159" spans="2:17" x14ac:dyDescent="0.2">
      <c r="B159" s="14"/>
      <c r="C159" s="14"/>
      <c r="D159" s="14"/>
      <c r="E159" s="14"/>
      <c r="F159" s="14"/>
      <c r="G159" s="14"/>
      <c r="H159" s="14"/>
      <c r="I159" s="14"/>
      <c r="J159" s="14"/>
      <c r="K159" s="14"/>
      <c r="L159" s="14"/>
      <c r="M159" s="14"/>
      <c r="N159" s="14"/>
      <c r="O159" s="15"/>
      <c r="P159" s="15"/>
      <c r="Q159" s="15"/>
    </row>
    <row r="160" spans="2:17" x14ac:dyDescent="0.2">
      <c r="B160" s="14"/>
      <c r="C160" s="14"/>
      <c r="D160" s="14"/>
      <c r="E160" s="14"/>
      <c r="F160" s="14"/>
      <c r="G160" s="14"/>
      <c r="H160" s="14"/>
      <c r="I160" s="14"/>
      <c r="J160" s="14"/>
      <c r="K160" s="14"/>
      <c r="L160" s="14"/>
      <c r="M160" s="14"/>
      <c r="N160" s="14"/>
      <c r="O160" s="15"/>
      <c r="P160" s="15"/>
      <c r="Q160" s="15"/>
    </row>
    <row r="161" spans="2:17" x14ac:dyDescent="0.2">
      <c r="B161" s="14"/>
      <c r="C161" s="14"/>
      <c r="D161" s="14"/>
      <c r="E161" s="14"/>
      <c r="F161" s="14"/>
      <c r="G161" s="14"/>
      <c r="H161" s="14"/>
      <c r="I161" s="14"/>
      <c r="J161" s="14"/>
      <c r="K161" s="14"/>
      <c r="L161" s="14"/>
      <c r="M161" s="14"/>
      <c r="N161" s="14"/>
      <c r="O161" s="15"/>
      <c r="P161" s="15"/>
      <c r="Q161" s="15"/>
    </row>
    <row r="162" spans="2:17" x14ac:dyDescent="0.2">
      <c r="B162" s="14"/>
      <c r="C162" s="14"/>
      <c r="D162" s="14"/>
      <c r="E162" s="14"/>
      <c r="F162" s="14"/>
      <c r="G162" s="14"/>
      <c r="H162" s="14"/>
      <c r="I162" s="14"/>
      <c r="J162" s="14"/>
      <c r="K162" s="14"/>
      <c r="L162" s="14"/>
      <c r="M162" s="14"/>
      <c r="N162" s="14"/>
      <c r="O162" s="15"/>
      <c r="P162" s="15"/>
      <c r="Q162" s="15"/>
    </row>
    <row r="163" spans="2:17" x14ac:dyDescent="0.2">
      <c r="B163" s="14"/>
      <c r="C163" s="14"/>
      <c r="D163" s="14"/>
      <c r="E163" s="14"/>
      <c r="F163" s="14"/>
      <c r="G163" s="14"/>
      <c r="H163" s="14"/>
      <c r="I163" s="14"/>
      <c r="J163" s="14"/>
      <c r="K163" s="14"/>
      <c r="L163" s="14"/>
      <c r="M163" s="14"/>
      <c r="N163" s="14"/>
      <c r="O163" s="15"/>
      <c r="P163" s="15"/>
      <c r="Q163" s="15"/>
    </row>
    <row r="164" spans="2:17" x14ac:dyDescent="0.2">
      <c r="B164" s="14"/>
      <c r="C164" s="14"/>
      <c r="D164" s="14"/>
      <c r="E164" s="14"/>
      <c r="F164" s="14"/>
      <c r="G164" s="14"/>
      <c r="H164" s="14"/>
      <c r="I164" s="14"/>
      <c r="J164" s="14"/>
      <c r="K164" s="14"/>
      <c r="L164" s="14"/>
      <c r="M164" s="14"/>
      <c r="N164" s="14"/>
      <c r="O164" s="15"/>
      <c r="P164" s="15"/>
      <c r="Q164" s="15"/>
    </row>
    <row r="165" spans="2:17" x14ac:dyDescent="0.2">
      <c r="B165" s="14"/>
      <c r="C165" s="14"/>
      <c r="D165" s="14"/>
      <c r="E165" s="14"/>
      <c r="F165" s="14"/>
      <c r="G165" s="14"/>
      <c r="H165" s="14"/>
      <c r="I165" s="14"/>
      <c r="J165" s="14"/>
      <c r="K165" s="14"/>
      <c r="L165" s="14"/>
      <c r="M165" s="14"/>
      <c r="N165" s="14"/>
      <c r="O165" s="15"/>
      <c r="P165" s="15"/>
      <c r="Q165" s="15"/>
    </row>
    <row r="166" spans="2:17" x14ac:dyDescent="0.2">
      <c r="B166" s="14"/>
      <c r="C166" s="14"/>
      <c r="D166" s="14"/>
      <c r="E166" s="14"/>
      <c r="F166" s="14"/>
      <c r="G166" s="14"/>
      <c r="H166" s="14"/>
      <c r="I166" s="14"/>
      <c r="J166" s="14"/>
      <c r="K166" s="14"/>
      <c r="L166" s="14"/>
      <c r="M166" s="14"/>
      <c r="N166" s="14"/>
      <c r="O166" s="15"/>
      <c r="P166" s="15"/>
      <c r="Q166" s="15"/>
    </row>
    <row r="167" spans="2:17" x14ac:dyDescent="0.2">
      <c r="B167" s="14"/>
      <c r="C167" s="14"/>
      <c r="D167" s="14"/>
      <c r="E167" s="14"/>
      <c r="F167" s="14"/>
      <c r="G167" s="14"/>
      <c r="H167" s="14"/>
      <c r="I167" s="14"/>
      <c r="J167" s="14"/>
      <c r="K167" s="14"/>
      <c r="L167" s="14"/>
      <c r="M167" s="14"/>
      <c r="N167" s="14"/>
      <c r="O167" s="15"/>
      <c r="P167" s="15"/>
      <c r="Q167" s="15"/>
    </row>
    <row r="168" spans="2:17" x14ac:dyDescent="0.2">
      <c r="B168" s="14"/>
      <c r="C168" s="14"/>
      <c r="D168" s="14"/>
      <c r="E168" s="14"/>
      <c r="F168" s="14"/>
      <c r="G168" s="14"/>
      <c r="H168" s="14"/>
      <c r="I168" s="14"/>
      <c r="J168" s="14"/>
      <c r="K168" s="14"/>
      <c r="L168" s="14"/>
      <c r="M168" s="14"/>
      <c r="N168" s="14"/>
      <c r="O168" s="15"/>
      <c r="P168" s="15"/>
      <c r="Q168" s="15"/>
    </row>
    <row r="169" spans="2:17" x14ac:dyDescent="0.2">
      <c r="B169" s="14"/>
      <c r="C169" s="14"/>
      <c r="D169" s="14"/>
      <c r="E169" s="14"/>
      <c r="F169" s="14"/>
      <c r="G169" s="14"/>
      <c r="H169" s="14"/>
      <c r="I169" s="14"/>
      <c r="J169" s="14"/>
      <c r="K169" s="14"/>
      <c r="L169" s="14"/>
      <c r="M169" s="14"/>
      <c r="N169" s="14"/>
      <c r="O169" s="15"/>
      <c r="P169" s="15"/>
      <c r="Q169" s="15"/>
    </row>
    <row r="170" spans="2:17" x14ac:dyDescent="0.2">
      <c r="B170" s="14"/>
      <c r="C170" s="14"/>
      <c r="D170" s="14"/>
      <c r="E170" s="14"/>
      <c r="F170" s="14"/>
      <c r="G170" s="14"/>
      <c r="H170" s="14"/>
      <c r="I170" s="14"/>
      <c r="J170" s="14"/>
      <c r="K170" s="14"/>
      <c r="L170" s="14"/>
      <c r="M170" s="14"/>
      <c r="N170" s="14"/>
      <c r="O170" s="15"/>
      <c r="P170" s="15"/>
      <c r="Q170" s="15"/>
    </row>
    <row r="171" spans="2:17" x14ac:dyDescent="0.2">
      <c r="B171" s="14"/>
      <c r="C171" s="14"/>
      <c r="D171" s="14"/>
      <c r="E171" s="14"/>
      <c r="F171" s="14"/>
      <c r="G171" s="14"/>
      <c r="H171" s="14"/>
      <c r="I171" s="14"/>
      <c r="J171" s="14"/>
      <c r="K171" s="14"/>
      <c r="L171" s="14"/>
      <c r="M171" s="14"/>
      <c r="N171" s="14"/>
      <c r="O171" s="15"/>
      <c r="P171" s="15"/>
      <c r="Q171" s="15"/>
    </row>
    <row r="172" spans="2:17" x14ac:dyDescent="0.2">
      <c r="B172" s="14"/>
      <c r="C172" s="14"/>
      <c r="D172" s="14"/>
      <c r="E172" s="14"/>
      <c r="F172" s="14"/>
      <c r="G172" s="14"/>
      <c r="H172" s="14"/>
      <c r="I172" s="14"/>
      <c r="J172" s="14"/>
      <c r="K172" s="14"/>
      <c r="L172" s="14"/>
      <c r="M172" s="14"/>
      <c r="N172" s="14"/>
      <c r="O172" s="15"/>
      <c r="P172" s="15"/>
      <c r="Q172" s="15"/>
    </row>
    <row r="173" spans="2:17" x14ac:dyDescent="0.2">
      <c r="B173" s="14"/>
      <c r="C173" s="14"/>
      <c r="D173" s="14"/>
      <c r="E173" s="14"/>
      <c r="F173" s="14"/>
      <c r="G173" s="14"/>
      <c r="H173" s="14"/>
      <c r="I173" s="14"/>
      <c r="J173" s="14"/>
      <c r="K173" s="14"/>
      <c r="L173" s="14"/>
      <c r="M173" s="14"/>
      <c r="N173" s="14"/>
      <c r="O173" s="15"/>
      <c r="P173" s="15"/>
      <c r="Q173" s="15"/>
    </row>
    <row r="174" spans="2:17" x14ac:dyDescent="0.2">
      <c r="B174" s="14"/>
      <c r="C174" s="14"/>
      <c r="D174" s="14"/>
      <c r="E174" s="14"/>
      <c r="F174" s="14"/>
      <c r="G174" s="14"/>
      <c r="H174" s="14"/>
      <c r="I174" s="14"/>
      <c r="J174" s="14"/>
      <c r="K174" s="14"/>
      <c r="L174" s="14"/>
      <c r="M174" s="14"/>
      <c r="N174" s="14"/>
      <c r="O174" s="15"/>
      <c r="P174" s="15"/>
      <c r="Q174" s="15"/>
    </row>
    <row r="175" spans="2:17" x14ac:dyDescent="0.2">
      <c r="B175" s="14"/>
      <c r="C175" s="14"/>
      <c r="D175" s="14"/>
      <c r="E175" s="14"/>
      <c r="F175" s="14"/>
      <c r="G175" s="14"/>
      <c r="H175" s="14"/>
      <c r="I175" s="14"/>
      <c r="J175" s="14"/>
      <c r="K175" s="14"/>
      <c r="L175" s="14"/>
      <c r="M175" s="14"/>
      <c r="N175" s="14"/>
      <c r="O175" s="15"/>
      <c r="P175" s="15"/>
      <c r="Q175" s="15"/>
    </row>
    <row r="176" spans="2:17" x14ac:dyDescent="0.2">
      <c r="B176" s="14"/>
      <c r="C176" s="14"/>
      <c r="D176" s="14"/>
      <c r="E176" s="14"/>
      <c r="F176" s="14"/>
      <c r="G176" s="14"/>
      <c r="H176" s="14"/>
      <c r="I176" s="14"/>
      <c r="J176" s="14"/>
      <c r="K176" s="14"/>
      <c r="L176" s="14"/>
      <c r="M176" s="14"/>
      <c r="N176" s="14"/>
      <c r="O176" s="15"/>
      <c r="P176" s="15"/>
      <c r="Q176" s="15"/>
    </row>
    <row r="177" spans="2:17" x14ac:dyDescent="0.2">
      <c r="B177" s="14"/>
      <c r="C177" s="14"/>
      <c r="D177" s="14"/>
      <c r="E177" s="14"/>
      <c r="F177" s="14"/>
      <c r="G177" s="14"/>
      <c r="H177" s="14"/>
      <c r="I177" s="14"/>
      <c r="J177" s="14"/>
      <c r="K177" s="14"/>
      <c r="L177" s="14"/>
      <c r="M177" s="14"/>
      <c r="N177" s="14"/>
      <c r="O177" s="15"/>
      <c r="P177" s="15"/>
      <c r="Q177" s="15"/>
    </row>
    <row r="178" spans="2:17" x14ac:dyDescent="0.2">
      <c r="B178" s="14"/>
      <c r="C178" s="14"/>
      <c r="D178" s="14"/>
      <c r="E178" s="14"/>
      <c r="F178" s="14"/>
      <c r="G178" s="14"/>
      <c r="H178" s="14"/>
      <c r="I178" s="14"/>
      <c r="J178" s="14"/>
      <c r="K178" s="14"/>
      <c r="L178" s="14"/>
      <c r="M178" s="14"/>
      <c r="N178" s="14"/>
      <c r="O178" s="15"/>
      <c r="P178" s="15"/>
      <c r="Q178" s="15"/>
    </row>
    <row r="179" spans="2:17" x14ac:dyDescent="0.2">
      <c r="B179" s="14"/>
      <c r="C179" s="14"/>
      <c r="D179" s="14"/>
      <c r="E179" s="14"/>
      <c r="F179" s="14"/>
      <c r="G179" s="14"/>
      <c r="H179" s="14"/>
      <c r="I179" s="14"/>
      <c r="J179" s="14"/>
      <c r="K179" s="14"/>
      <c r="L179" s="14"/>
      <c r="M179" s="14"/>
      <c r="N179" s="14"/>
      <c r="O179" s="15"/>
      <c r="P179" s="15"/>
      <c r="Q179" s="15"/>
    </row>
    <row r="180" spans="2:17" x14ac:dyDescent="0.2">
      <c r="B180" s="14"/>
      <c r="C180" s="14"/>
      <c r="D180" s="14"/>
      <c r="E180" s="14"/>
      <c r="F180" s="14"/>
      <c r="G180" s="14"/>
      <c r="H180" s="14"/>
      <c r="I180" s="14"/>
      <c r="J180" s="14"/>
      <c r="K180" s="14"/>
      <c r="L180" s="14"/>
      <c r="M180" s="14"/>
      <c r="N180" s="14"/>
      <c r="O180" s="15"/>
      <c r="P180" s="15"/>
      <c r="Q180" s="15"/>
    </row>
  </sheetData>
  <mergeCells count="1">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Лист14">
    <tabColor indexed="12"/>
    <outlinePr applyStyles="1" summaryBelow="0"/>
    <pageSetUpPr fitToPage="1"/>
  </sheetPr>
  <dimension ref="A2:T232"/>
  <sheetViews>
    <sheetView workbookViewId="0">
      <selection activeCell="A8" sqref="A8"/>
    </sheetView>
  </sheetViews>
  <sheetFormatPr defaultColWidth="9.140625" defaultRowHeight="12.75" outlineLevelRow="3" x14ac:dyDescent="0.2"/>
  <cols>
    <col min="1" max="1" width="81.42578125" style="108" customWidth="1"/>
    <col min="2" max="2" width="14.28515625" style="27" customWidth="1"/>
    <col min="3" max="3" width="15.42578125" style="27" customWidth="1"/>
    <col min="4" max="4" width="10.28515625" style="76" customWidth="1"/>
    <col min="5" max="5" width="8.85546875" style="26" hidden="1" customWidth="1"/>
    <col min="6" max="6" width="9.140625" style="26" customWidth="1"/>
    <col min="7" max="16384" width="9.140625" style="26"/>
  </cols>
  <sheetData>
    <row r="2" spans="1:20" ht="36.6" customHeight="1" x14ac:dyDescent="0.3">
      <c r="A2" s="4" t="str">
        <f>DEBT_AS_OF_DATE</f>
        <v>State debt and state guaranteed debt of Ukraine
as of 31.05.2025</v>
      </c>
      <c r="B2" s="3"/>
      <c r="C2" s="3"/>
      <c r="D2" s="3"/>
      <c r="E2" s="30"/>
      <c r="F2" s="30"/>
      <c r="G2" s="30"/>
      <c r="H2" s="30"/>
      <c r="I2" s="30"/>
      <c r="J2" s="30"/>
      <c r="K2" s="30"/>
      <c r="L2" s="30"/>
      <c r="M2" s="30"/>
      <c r="N2" s="30"/>
      <c r="O2" s="30"/>
      <c r="P2" s="30"/>
      <c r="Q2" s="30"/>
      <c r="R2" s="30"/>
      <c r="S2" s="30"/>
      <c r="T2" s="30"/>
    </row>
    <row r="3" spans="1:20" ht="18.75" x14ac:dyDescent="0.3">
      <c r="A3" s="1" t="str">
        <f>BY_CREDITOR_TYPE</f>
        <v>(by creditor type)</v>
      </c>
      <c r="B3" s="1"/>
      <c r="C3" s="1"/>
      <c r="D3" s="1"/>
    </row>
    <row r="4" spans="1:20" x14ac:dyDescent="0.2">
      <c r="B4" s="29"/>
      <c r="C4" s="29"/>
      <c r="D4" s="67"/>
      <c r="E4" s="30"/>
      <c r="F4" s="30"/>
      <c r="G4" s="30"/>
      <c r="H4" s="30"/>
      <c r="I4" s="30"/>
      <c r="J4" s="30"/>
      <c r="K4" s="30"/>
      <c r="L4" s="30"/>
      <c r="M4" s="30"/>
      <c r="N4" s="30"/>
      <c r="O4" s="30"/>
      <c r="P4" s="30"/>
      <c r="Q4" s="30"/>
      <c r="R4" s="30"/>
    </row>
    <row r="5" spans="1:20" s="31" customFormat="1" x14ac:dyDescent="0.2">
      <c r="B5" s="32"/>
      <c r="C5" s="32"/>
      <c r="D5" s="31" t="str">
        <f>VALVAL</f>
        <v>bn units</v>
      </c>
    </row>
    <row r="6" spans="1:20" s="18" customFormat="1" x14ac:dyDescent="0.2">
      <c r="A6" s="16"/>
      <c r="B6" s="72" t="str">
        <f>USD</f>
        <v>USD</v>
      </c>
      <c r="C6" s="72" t="str">
        <f>UAH</f>
        <v>UAH</v>
      </c>
      <c r="D6" s="73" t="s">
        <v>0</v>
      </c>
      <c r="E6" s="61" t="s">
        <v>6</v>
      </c>
    </row>
    <row r="7" spans="1:20" s="19" customFormat="1" ht="15.75" x14ac:dyDescent="0.2">
      <c r="A7" s="146" t="str">
        <f>DEBT_TOTAL</f>
        <v>The total amount of state and state-guaranteed debt</v>
      </c>
      <c r="B7" s="123">
        <f>B$8+B$20</f>
        <v>180.96504082337</v>
      </c>
      <c r="C7" s="123">
        <f>C$8+C$20</f>
        <v>7515.2066978449211</v>
      </c>
      <c r="D7" s="124">
        <f>D$8+D$20</f>
        <v>0.99999999999999989</v>
      </c>
      <c r="E7" s="36" t="s">
        <v>52</v>
      </c>
    </row>
    <row r="8" spans="1:20" s="20" customFormat="1" ht="15" outlineLevel="1" x14ac:dyDescent="0.2">
      <c r="A8" s="194" t="s">
        <v>1</v>
      </c>
      <c r="B8" s="195">
        <f>B$9+B$12</f>
        <v>174.31801932958001</v>
      </c>
      <c r="C8" s="195">
        <f>C$9+C$12</f>
        <v>7239.1658657411108</v>
      </c>
      <c r="D8" s="196">
        <f>D$9+D$12</f>
        <v>0.96326899999999993</v>
      </c>
      <c r="E8" s="105" t="s">
        <v>52</v>
      </c>
    </row>
    <row r="9" spans="1:20" s="21" customFormat="1" ht="15" outlineLevel="2" x14ac:dyDescent="0.2">
      <c r="A9" s="109" t="s">
        <v>58</v>
      </c>
      <c r="B9" s="110">
        <f>SUM(B$10:B$11)</f>
        <v>44.587584984290004</v>
      </c>
      <c r="C9" s="110">
        <f>SUM(C$10:C$11)</f>
        <v>1851.6555230302599</v>
      </c>
      <c r="D9" s="111">
        <f>SUM(D$10:D$11)</f>
        <v>0.246388</v>
      </c>
      <c r="E9" s="106" t="s">
        <v>197</v>
      </c>
    </row>
    <row r="10" spans="1:20" s="42" customFormat="1" ht="14.25" outlineLevel="3" x14ac:dyDescent="0.2">
      <c r="A10" s="209" t="s">
        <v>59</v>
      </c>
      <c r="B10" s="210">
        <v>44.553350311300001</v>
      </c>
      <c r="C10" s="210">
        <v>1850.2338084131</v>
      </c>
      <c r="D10" s="211">
        <v>0.246199</v>
      </c>
      <c r="E10" s="107" t="s">
        <v>54</v>
      </c>
    </row>
    <row r="11" spans="1:20" ht="14.25" outlineLevel="3" x14ac:dyDescent="0.2">
      <c r="A11" s="215" t="s">
        <v>95</v>
      </c>
      <c r="B11" s="216">
        <v>3.4234672989999999E-2</v>
      </c>
      <c r="C11" s="216">
        <v>1.4217146171599999</v>
      </c>
      <c r="D11" s="217">
        <v>1.8900000000000001E-4</v>
      </c>
      <c r="E11" s="30"/>
      <c r="F11" s="30"/>
      <c r="G11" s="30"/>
      <c r="H11" s="30"/>
      <c r="I11" s="30"/>
      <c r="J11" s="30"/>
      <c r="K11" s="30"/>
      <c r="L11" s="30"/>
      <c r="M11" s="30"/>
      <c r="N11" s="30"/>
      <c r="O11" s="30"/>
      <c r="P11" s="30"/>
      <c r="Q11" s="30"/>
      <c r="R11" s="30"/>
    </row>
    <row r="12" spans="1:20" ht="15" outlineLevel="2" x14ac:dyDescent="0.25">
      <c r="A12" s="218" t="s">
        <v>97</v>
      </c>
      <c r="B12" s="204">
        <f>SUM(B$13:B$19)</f>
        <v>129.73043434529001</v>
      </c>
      <c r="C12" s="204">
        <f>SUM(C$13:C$19)</f>
        <v>5387.5103427108506</v>
      </c>
      <c r="D12" s="205">
        <f>SUM(D$13:D$19)</f>
        <v>0.71688099999999988</v>
      </c>
      <c r="E12" s="30"/>
      <c r="F12" s="30"/>
      <c r="G12" s="30"/>
      <c r="H12" s="30"/>
      <c r="I12" s="30"/>
      <c r="J12" s="30"/>
      <c r="K12" s="30"/>
      <c r="L12" s="30"/>
      <c r="M12" s="30"/>
      <c r="N12" s="30"/>
      <c r="O12" s="30"/>
      <c r="P12" s="30"/>
      <c r="Q12" s="30"/>
      <c r="R12" s="30"/>
    </row>
    <row r="13" spans="1:20" ht="14.25" outlineLevel="3" x14ac:dyDescent="0.25">
      <c r="A13" s="219" t="s">
        <v>98</v>
      </c>
      <c r="B13" s="213">
        <v>97.054807569800005</v>
      </c>
      <c r="C13" s="213">
        <v>4030.54057616418</v>
      </c>
      <c r="D13" s="214">
        <v>0.53631799999999996</v>
      </c>
      <c r="E13" s="30"/>
      <c r="F13" s="30"/>
      <c r="G13" s="30"/>
      <c r="H13" s="30"/>
      <c r="I13" s="30"/>
      <c r="J13" s="30"/>
      <c r="K13" s="30"/>
      <c r="L13" s="30"/>
      <c r="M13" s="30"/>
      <c r="N13" s="30"/>
      <c r="O13" s="30"/>
      <c r="P13" s="30"/>
      <c r="Q13" s="30"/>
      <c r="R13" s="30"/>
    </row>
    <row r="14" spans="1:20" ht="42.75" outlineLevel="3" x14ac:dyDescent="0.25">
      <c r="A14" s="219" t="s">
        <v>108</v>
      </c>
      <c r="B14" s="213">
        <v>8.02151245654</v>
      </c>
      <c r="C14" s="213">
        <v>333.12138005176001</v>
      </c>
      <c r="D14" s="214">
        <v>4.4325999999999997E-2</v>
      </c>
      <c r="E14" s="30"/>
      <c r="F14" s="30"/>
      <c r="G14" s="30"/>
      <c r="H14" s="30"/>
      <c r="I14" s="30"/>
      <c r="J14" s="30"/>
      <c r="K14" s="30"/>
      <c r="L14" s="30"/>
      <c r="M14" s="30"/>
      <c r="N14" s="30"/>
      <c r="O14" s="30"/>
      <c r="P14" s="30"/>
      <c r="Q14" s="30"/>
      <c r="R14" s="30"/>
    </row>
    <row r="15" spans="1:20" ht="28.5" outlineLevel="3" x14ac:dyDescent="0.25">
      <c r="A15" s="219" t="s">
        <v>119</v>
      </c>
      <c r="B15" s="213">
        <v>0.60585586000000002</v>
      </c>
      <c r="C15" s="213">
        <v>25.160285082009999</v>
      </c>
      <c r="D15" s="214">
        <v>3.3479999999999998E-3</v>
      </c>
      <c r="E15" s="30"/>
      <c r="F15" s="30"/>
      <c r="G15" s="30"/>
      <c r="H15" s="30"/>
      <c r="I15" s="30"/>
      <c r="J15" s="30"/>
      <c r="K15" s="30"/>
      <c r="L15" s="30"/>
      <c r="M15" s="30"/>
      <c r="N15" s="30"/>
      <c r="O15" s="30"/>
      <c r="P15" s="30"/>
      <c r="Q15" s="30"/>
      <c r="R15" s="30"/>
    </row>
    <row r="16" spans="1:20" ht="28.5" outlineLevel="3" x14ac:dyDescent="0.25">
      <c r="A16" s="219" t="s">
        <v>121</v>
      </c>
      <c r="B16" s="213">
        <v>1.54702303689</v>
      </c>
      <c r="C16" s="213">
        <v>64.245546188169996</v>
      </c>
      <c r="D16" s="214">
        <v>8.5489999999999993E-3</v>
      </c>
      <c r="E16" s="30"/>
      <c r="F16" s="30"/>
      <c r="G16" s="30"/>
      <c r="H16" s="30"/>
      <c r="I16" s="30"/>
      <c r="J16" s="30"/>
      <c r="K16" s="30"/>
      <c r="L16" s="30"/>
      <c r="M16" s="30"/>
      <c r="N16" s="30"/>
      <c r="O16" s="30"/>
      <c r="P16" s="30"/>
      <c r="Q16" s="30"/>
      <c r="R16" s="30"/>
    </row>
    <row r="17" spans="1:18" ht="14.25" outlineLevel="3" x14ac:dyDescent="0.25">
      <c r="A17" s="219" t="s">
        <v>128</v>
      </c>
      <c r="B17" s="213">
        <v>15.219165084</v>
      </c>
      <c r="C17" s="213">
        <v>632.02909719089996</v>
      </c>
      <c r="D17" s="214">
        <v>8.4099999999999994E-2</v>
      </c>
      <c r="E17" s="30"/>
      <c r="F17" s="30"/>
      <c r="G17" s="30"/>
      <c r="H17" s="30"/>
      <c r="I17" s="30"/>
      <c r="J17" s="30"/>
      <c r="K17" s="30"/>
      <c r="L17" s="30"/>
      <c r="M17" s="30"/>
      <c r="N17" s="30"/>
      <c r="O17" s="30"/>
      <c r="P17" s="30"/>
      <c r="Q17" s="30"/>
      <c r="R17" s="30"/>
    </row>
    <row r="18" spans="1:18" ht="14.25" outlineLevel="3" x14ac:dyDescent="0.25">
      <c r="A18" s="219" t="s">
        <v>137</v>
      </c>
      <c r="B18" s="213">
        <v>3</v>
      </c>
      <c r="C18" s="213">
        <v>124.5855</v>
      </c>
      <c r="D18" s="214">
        <v>1.6577999999999999E-2</v>
      </c>
      <c r="E18" s="30"/>
      <c r="F18" s="30"/>
      <c r="G18" s="30"/>
      <c r="H18" s="30"/>
      <c r="I18" s="30"/>
      <c r="J18" s="30"/>
      <c r="K18" s="30"/>
      <c r="L18" s="30"/>
      <c r="M18" s="30"/>
      <c r="N18" s="30"/>
      <c r="O18" s="30"/>
      <c r="P18" s="30"/>
      <c r="Q18" s="30"/>
      <c r="R18" s="30"/>
    </row>
    <row r="19" spans="1:18" ht="14.25" outlineLevel="3" x14ac:dyDescent="0.25">
      <c r="A19" s="219" t="s">
        <v>139</v>
      </c>
      <c r="B19" s="213">
        <v>4.2820703380599996</v>
      </c>
      <c r="C19" s="213">
        <v>177.82795803382999</v>
      </c>
      <c r="D19" s="214">
        <v>2.3661999999999999E-2</v>
      </c>
      <c r="E19" s="30"/>
      <c r="F19" s="30"/>
      <c r="G19" s="30"/>
      <c r="H19" s="30"/>
      <c r="I19" s="30"/>
      <c r="J19" s="30"/>
      <c r="K19" s="30"/>
      <c r="L19" s="30"/>
      <c r="M19" s="30"/>
      <c r="N19" s="30"/>
      <c r="O19" s="30"/>
      <c r="P19" s="30"/>
      <c r="Q19" s="30"/>
      <c r="R19" s="30"/>
    </row>
    <row r="20" spans="1:18" ht="15" outlineLevel="1" x14ac:dyDescent="0.25">
      <c r="A20" s="220" t="s">
        <v>2</v>
      </c>
      <c r="B20" s="207">
        <f>B$21+B$25</f>
        <v>6.6470214937900005</v>
      </c>
      <c r="C20" s="207">
        <f>C$21+C$25</f>
        <v>276.04083210380998</v>
      </c>
      <c r="D20" s="208">
        <f>D$21+D$25</f>
        <v>3.6731000000000007E-2</v>
      </c>
      <c r="E20" s="30"/>
      <c r="F20" s="30"/>
      <c r="G20" s="30"/>
      <c r="H20" s="30"/>
      <c r="I20" s="30"/>
      <c r="J20" s="30"/>
      <c r="K20" s="30"/>
      <c r="L20" s="30"/>
      <c r="M20" s="30"/>
      <c r="N20" s="30"/>
      <c r="O20" s="30"/>
      <c r="P20" s="30"/>
      <c r="Q20" s="30"/>
      <c r="R20" s="30"/>
    </row>
    <row r="21" spans="1:18" ht="15" outlineLevel="2" x14ac:dyDescent="0.25">
      <c r="A21" s="218" t="s">
        <v>58</v>
      </c>
      <c r="B21" s="204">
        <f>SUM(B$22:B$24)</f>
        <v>1.8963901922899999</v>
      </c>
      <c r="C21" s="204">
        <f>SUM(C$22:C$24)</f>
        <v>78.754240099079993</v>
      </c>
      <c r="D21" s="205">
        <f>SUM(D$22:D$24)</f>
        <v>1.0479E-2</v>
      </c>
      <c r="E21" s="30"/>
      <c r="F21" s="30"/>
      <c r="G21" s="30"/>
      <c r="H21" s="30"/>
      <c r="I21" s="30"/>
      <c r="J21" s="30"/>
      <c r="K21" s="30"/>
      <c r="L21" s="30"/>
      <c r="M21" s="30"/>
      <c r="N21" s="30"/>
      <c r="O21" s="30"/>
      <c r="P21" s="30"/>
      <c r="Q21" s="30"/>
      <c r="R21" s="30"/>
    </row>
    <row r="22" spans="1:18" ht="14.25" outlineLevel="3" x14ac:dyDescent="0.25">
      <c r="A22" s="219" t="s">
        <v>59</v>
      </c>
      <c r="B22" s="213">
        <v>0.10775760262</v>
      </c>
      <c r="C22" s="213">
        <v>4.4750116000000002</v>
      </c>
      <c r="D22" s="214">
        <v>5.9500000000000004E-4</v>
      </c>
      <c r="E22" s="30"/>
      <c r="F22" s="30"/>
      <c r="G22" s="30"/>
      <c r="H22" s="30"/>
      <c r="I22" s="30"/>
      <c r="J22" s="30"/>
      <c r="K22" s="30"/>
      <c r="L22" s="30"/>
      <c r="M22" s="30"/>
      <c r="N22" s="30"/>
      <c r="O22" s="30"/>
      <c r="P22" s="30"/>
      <c r="Q22" s="30"/>
      <c r="R22" s="30"/>
    </row>
    <row r="23" spans="1:18" ht="14.25" outlineLevel="3" x14ac:dyDescent="0.25">
      <c r="A23" s="219" t="s">
        <v>95</v>
      </c>
      <c r="B23" s="213">
        <v>1.78860960184</v>
      </c>
      <c r="C23" s="213">
        <v>74.278273849079994</v>
      </c>
      <c r="D23" s="214">
        <v>9.8840000000000004E-3</v>
      </c>
      <c r="E23" s="30"/>
      <c r="F23" s="30"/>
      <c r="G23" s="30"/>
      <c r="H23" s="30"/>
      <c r="I23" s="30"/>
      <c r="J23" s="30"/>
      <c r="K23" s="30"/>
      <c r="L23" s="30"/>
      <c r="M23" s="30"/>
      <c r="N23" s="30"/>
      <c r="O23" s="30"/>
      <c r="P23" s="30"/>
      <c r="Q23" s="30"/>
      <c r="R23" s="30"/>
    </row>
    <row r="24" spans="1:18" ht="14.25" outlineLevel="3" x14ac:dyDescent="0.25">
      <c r="A24" s="219" t="s">
        <v>154</v>
      </c>
      <c r="B24" s="213">
        <v>2.2987829999999999E-5</v>
      </c>
      <c r="C24" s="213">
        <v>9.5465000000000003E-4</v>
      </c>
      <c r="D24" s="214">
        <v>0</v>
      </c>
      <c r="E24" s="30"/>
      <c r="F24" s="30"/>
      <c r="G24" s="30"/>
      <c r="H24" s="30"/>
      <c r="I24" s="30"/>
      <c r="J24" s="30"/>
      <c r="K24" s="30"/>
      <c r="L24" s="30"/>
      <c r="M24" s="30"/>
      <c r="N24" s="30"/>
      <c r="O24" s="30"/>
      <c r="P24" s="30"/>
      <c r="Q24" s="30"/>
      <c r="R24" s="30"/>
    </row>
    <row r="25" spans="1:18" ht="15" outlineLevel="2" x14ac:dyDescent="0.25">
      <c r="A25" s="218" t="s">
        <v>97</v>
      </c>
      <c r="B25" s="204">
        <f>SUM(B$26:B$30)</f>
        <v>4.7506313015000003</v>
      </c>
      <c r="C25" s="204">
        <f>SUM(C$26:C$30)</f>
        <v>197.28659200472998</v>
      </c>
      <c r="D25" s="205">
        <f>SUM(D$26:D$30)</f>
        <v>2.6252000000000004E-2</v>
      </c>
      <c r="E25" s="30"/>
      <c r="F25" s="30"/>
      <c r="G25" s="30"/>
      <c r="H25" s="30"/>
      <c r="I25" s="30"/>
      <c r="J25" s="30"/>
      <c r="K25" s="30"/>
      <c r="L25" s="30"/>
      <c r="M25" s="30"/>
      <c r="N25" s="30"/>
      <c r="O25" s="30"/>
      <c r="P25" s="30"/>
      <c r="Q25" s="30"/>
      <c r="R25" s="30"/>
    </row>
    <row r="26" spans="1:18" ht="14.25" outlineLevel="3" x14ac:dyDescent="0.25">
      <c r="A26" s="219" t="s">
        <v>98</v>
      </c>
      <c r="B26" s="213">
        <v>2.77990718674</v>
      </c>
      <c r="C26" s="213">
        <v>115.44537560489999</v>
      </c>
      <c r="D26" s="214">
        <v>1.5362000000000001E-2</v>
      </c>
      <c r="E26" s="30"/>
      <c r="F26" s="30"/>
      <c r="G26" s="30"/>
      <c r="H26" s="30"/>
      <c r="I26" s="30"/>
      <c r="J26" s="30"/>
      <c r="K26" s="30"/>
      <c r="L26" s="30"/>
      <c r="M26" s="30"/>
      <c r="N26" s="30"/>
      <c r="O26" s="30"/>
      <c r="P26" s="30"/>
      <c r="Q26" s="30"/>
      <c r="R26" s="30"/>
    </row>
    <row r="27" spans="1:18" ht="14.25" outlineLevel="3" x14ac:dyDescent="0.25">
      <c r="A27" s="219" t="s">
        <v>157</v>
      </c>
      <c r="B27" s="213">
        <v>0.86037684208999998</v>
      </c>
      <c r="C27" s="213">
        <v>35.73015968675</v>
      </c>
      <c r="D27" s="214">
        <v>4.7540000000000004E-3</v>
      </c>
      <c r="E27" s="30"/>
      <c r="F27" s="30"/>
      <c r="G27" s="30"/>
      <c r="H27" s="30"/>
      <c r="I27" s="30"/>
      <c r="J27" s="30"/>
      <c r="K27" s="30"/>
      <c r="L27" s="30"/>
      <c r="M27" s="30"/>
      <c r="N27" s="30"/>
      <c r="O27" s="30"/>
      <c r="P27" s="30"/>
      <c r="Q27" s="30"/>
      <c r="R27" s="30"/>
    </row>
    <row r="28" spans="1:18" ht="28.5" outlineLevel="3" x14ac:dyDescent="0.25">
      <c r="A28" s="219" t="s">
        <v>121</v>
      </c>
      <c r="B28" s="213">
        <v>0.17485230804999999</v>
      </c>
      <c r="C28" s="213">
        <v>7.2613540748499998</v>
      </c>
      <c r="D28" s="214">
        <v>9.6599999999999995E-4</v>
      </c>
      <c r="E28" s="30"/>
      <c r="F28" s="30"/>
      <c r="G28" s="30"/>
      <c r="H28" s="30"/>
      <c r="I28" s="30"/>
      <c r="J28" s="30"/>
      <c r="K28" s="30"/>
      <c r="L28" s="30"/>
      <c r="M28" s="30"/>
      <c r="N28" s="30"/>
      <c r="O28" s="30"/>
      <c r="P28" s="30"/>
      <c r="Q28" s="30"/>
      <c r="R28" s="30"/>
    </row>
    <row r="29" spans="1:18" ht="14.25" outlineLevel="3" x14ac:dyDescent="0.25">
      <c r="A29" s="219" t="s">
        <v>160</v>
      </c>
      <c r="B29" s="213">
        <v>0.82499999999999996</v>
      </c>
      <c r="C29" s="213">
        <v>34.2610125</v>
      </c>
      <c r="D29" s="214">
        <v>4.5589999999999997E-3</v>
      </c>
      <c r="E29" s="30"/>
      <c r="F29" s="30"/>
      <c r="G29" s="30"/>
      <c r="H29" s="30"/>
      <c r="I29" s="30"/>
      <c r="J29" s="30"/>
      <c r="K29" s="30"/>
      <c r="L29" s="30"/>
      <c r="M29" s="30"/>
      <c r="N29" s="30"/>
      <c r="O29" s="30"/>
      <c r="P29" s="30"/>
      <c r="Q29" s="30"/>
      <c r="R29" s="30"/>
    </row>
    <row r="30" spans="1:18" ht="14.25" outlineLevel="3" x14ac:dyDescent="0.25">
      <c r="A30" s="219" t="s">
        <v>139</v>
      </c>
      <c r="B30" s="213">
        <v>0.11049496462</v>
      </c>
      <c r="C30" s="213">
        <v>4.5886901382299996</v>
      </c>
      <c r="D30" s="214">
        <v>6.11E-4</v>
      </c>
      <c r="E30" s="30"/>
      <c r="F30" s="30"/>
      <c r="G30" s="30"/>
      <c r="H30" s="30"/>
      <c r="I30" s="30"/>
      <c r="J30" s="30"/>
      <c r="K30" s="30"/>
      <c r="L30" s="30"/>
      <c r="M30" s="30"/>
      <c r="N30" s="30"/>
      <c r="O30" s="30"/>
      <c r="P30" s="30"/>
      <c r="Q30" s="30"/>
      <c r="R30" s="30"/>
    </row>
    <row r="31" spans="1:18" x14ac:dyDescent="0.2">
      <c r="B31" s="29"/>
      <c r="C31" s="29"/>
      <c r="D31" s="67"/>
      <c r="E31" s="30"/>
      <c r="F31" s="30"/>
      <c r="G31" s="30"/>
      <c r="H31" s="30"/>
      <c r="I31" s="30"/>
      <c r="J31" s="30"/>
      <c r="K31" s="30"/>
      <c r="L31" s="30"/>
      <c r="M31" s="30"/>
      <c r="N31" s="30"/>
      <c r="O31" s="30"/>
      <c r="P31" s="30"/>
      <c r="Q31" s="30"/>
      <c r="R31" s="30"/>
    </row>
    <row r="32" spans="1:18" x14ac:dyDescent="0.2">
      <c r="B32" s="29"/>
      <c r="C32" s="29"/>
      <c r="D32" s="67"/>
      <c r="E32" s="30"/>
      <c r="F32" s="30"/>
      <c r="G32" s="30"/>
      <c r="H32" s="30"/>
      <c r="I32" s="30"/>
      <c r="J32" s="30"/>
      <c r="K32" s="30"/>
      <c r="L32" s="30"/>
      <c r="M32" s="30"/>
      <c r="N32" s="30"/>
      <c r="O32" s="30"/>
      <c r="P32" s="30"/>
      <c r="Q32" s="30"/>
      <c r="R32" s="30"/>
    </row>
    <row r="33" spans="2:18" x14ac:dyDescent="0.2">
      <c r="B33" s="29"/>
      <c r="C33" s="29"/>
      <c r="D33" s="67"/>
      <c r="E33" s="30"/>
      <c r="F33" s="30"/>
      <c r="G33" s="30"/>
      <c r="H33" s="30"/>
      <c r="I33" s="30"/>
      <c r="J33" s="30"/>
      <c r="K33" s="30"/>
      <c r="L33" s="30"/>
      <c r="M33" s="30"/>
      <c r="N33" s="30"/>
      <c r="O33" s="30"/>
      <c r="P33" s="30"/>
      <c r="Q33" s="30"/>
      <c r="R33" s="30"/>
    </row>
    <row r="34" spans="2:18" x14ac:dyDescent="0.2">
      <c r="B34" s="29"/>
      <c r="C34" s="29"/>
      <c r="D34" s="67"/>
      <c r="E34" s="30"/>
      <c r="F34" s="30"/>
      <c r="G34" s="30"/>
      <c r="H34" s="30"/>
      <c r="I34" s="30"/>
      <c r="J34" s="30"/>
      <c r="K34" s="30"/>
      <c r="L34" s="30"/>
      <c r="M34" s="30"/>
      <c r="N34" s="30"/>
      <c r="O34" s="30"/>
      <c r="P34" s="30"/>
      <c r="Q34" s="30"/>
      <c r="R34" s="30"/>
    </row>
    <row r="35" spans="2:18" x14ac:dyDescent="0.2">
      <c r="B35" s="29"/>
      <c r="C35" s="29"/>
      <c r="D35" s="67"/>
      <c r="E35" s="30"/>
      <c r="F35" s="30"/>
      <c r="G35" s="30"/>
      <c r="H35" s="30"/>
      <c r="I35" s="30"/>
      <c r="J35" s="30"/>
      <c r="K35" s="30"/>
      <c r="L35" s="30"/>
      <c r="M35" s="30"/>
      <c r="N35" s="30"/>
      <c r="O35" s="30"/>
      <c r="P35" s="30"/>
      <c r="Q35" s="30"/>
      <c r="R35" s="30"/>
    </row>
    <row r="36" spans="2:18" x14ac:dyDescent="0.2">
      <c r="B36" s="29"/>
      <c r="C36" s="29"/>
      <c r="D36" s="67"/>
      <c r="E36" s="30"/>
      <c r="F36" s="30"/>
      <c r="G36" s="30"/>
      <c r="H36" s="30"/>
      <c r="I36" s="30"/>
      <c r="J36" s="30"/>
      <c r="K36" s="30"/>
      <c r="L36" s="30"/>
      <c r="M36" s="30"/>
      <c r="N36" s="30"/>
      <c r="O36" s="30"/>
      <c r="P36" s="30"/>
      <c r="Q36" s="30"/>
      <c r="R36" s="30"/>
    </row>
    <row r="37" spans="2:18" x14ac:dyDescent="0.2">
      <c r="B37" s="29"/>
      <c r="C37" s="29"/>
      <c r="D37" s="67"/>
      <c r="E37" s="30"/>
      <c r="F37" s="30"/>
      <c r="G37" s="30"/>
      <c r="H37" s="30"/>
      <c r="I37" s="30"/>
      <c r="J37" s="30"/>
      <c r="K37" s="30"/>
      <c r="L37" s="30"/>
      <c r="M37" s="30"/>
      <c r="N37" s="30"/>
      <c r="O37" s="30"/>
      <c r="P37" s="30"/>
      <c r="Q37" s="30"/>
      <c r="R37" s="30"/>
    </row>
    <row r="38" spans="2:18" x14ac:dyDescent="0.2">
      <c r="B38" s="29"/>
      <c r="C38" s="29"/>
      <c r="D38" s="67"/>
      <c r="E38" s="30"/>
      <c r="F38" s="30"/>
      <c r="G38" s="30"/>
      <c r="H38" s="30"/>
      <c r="I38" s="30"/>
      <c r="J38" s="30"/>
      <c r="K38" s="30"/>
      <c r="L38" s="30"/>
      <c r="M38" s="30"/>
      <c r="N38" s="30"/>
      <c r="O38" s="30"/>
      <c r="P38" s="30"/>
      <c r="Q38" s="30"/>
      <c r="R38" s="30"/>
    </row>
    <row r="39" spans="2:18" x14ac:dyDescent="0.2">
      <c r="B39" s="29"/>
      <c r="C39" s="29"/>
      <c r="D39" s="67"/>
      <c r="E39" s="30"/>
      <c r="F39" s="30"/>
      <c r="G39" s="30"/>
      <c r="H39" s="30"/>
      <c r="I39" s="30"/>
      <c r="J39" s="30"/>
      <c r="K39" s="30"/>
      <c r="L39" s="30"/>
      <c r="M39" s="30"/>
      <c r="N39" s="30"/>
      <c r="O39" s="30"/>
      <c r="P39" s="30"/>
      <c r="Q39" s="30"/>
      <c r="R39" s="30"/>
    </row>
    <row r="40" spans="2:18" x14ac:dyDescent="0.2">
      <c r="B40" s="29"/>
      <c r="C40" s="29"/>
      <c r="D40" s="67"/>
      <c r="E40" s="30"/>
      <c r="F40" s="30"/>
      <c r="G40" s="30"/>
      <c r="H40" s="30"/>
      <c r="I40" s="30"/>
      <c r="J40" s="30"/>
      <c r="K40" s="30"/>
      <c r="L40" s="30"/>
      <c r="M40" s="30"/>
      <c r="N40" s="30"/>
      <c r="O40" s="30"/>
      <c r="P40" s="30"/>
      <c r="Q40" s="30"/>
      <c r="R40" s="30"/>
    </row>
    <row r="41" spans="2:18" x14ac:dyDescent="0.2">
      <c r="B41" s="29"/>
      <c r="C41" s="29"/>
      <c r="D41" s="67"/>
      <c r="E41" s="30"/>
      <c r="F41" s="30"/>
      <c r="G41" s="30"/>
      <c r="H41" s="30"/>
      <c r="I41" s="30"/>
      <c r="J41" s="30"/>
      <c r="K41" s="30"/>
      <c r="L41" s="30"/>
      <c r="M41" s="30"/>
      <c r="N41" s="30"/>
      <c r="O41" s="30"/>
      <c r="P41" s="30"/>
      <c r="Q41" s="30"/>
      <c r="R41" s="30"/>
    </row>
    <row r="42" spans="2:18" x14ac:dyDescent="0.2">
      <c r="B42" s="29"/>
      <c r="C42" s="29"/>
      <c r="D42" s="67"/>
      <c r="E42" s="30"/>
      <c r="F42" s="30"/>
      <c r="G42" s="30"/>
      <c r="H42" s="30"/>
      <c r="I42" s="30"/>
      <c r="J42" s="30"/>
      <c r="K42" s="30"/>
      <c r="L42" s="30"/>
      <c r="M42" s="30"/>
      <c r="N42" s="30"/>
      <c r="O42" s="30"/>
      <c r="P42" s="30"/>
      <c r="Q42" s="30"/>
      <c r="R42" s="30"/>
    </row>
    <row r="43" spans="2:18" x14ac:dyDescent="0.2">
      <c r="B43" s="29"/>
      <c r="C43" s="29"/>
      <c r="D43" s="67"/>
      <c r="E43" s="30"/>
      <c r="F43" s="30"/>
      <c r="G43" s="30"/>
      <c r="H43" s="30"/>
      <c r="I43" s="30"/>
      <c r="J43" s="30"/>
      <c r="K43" s="30"/>
      <c r="L43" s="30"/>
      <c r="M43" s="30"/>
      <c r="N43" s="30"/>
      <c r="O43" s="30"/>
      <c r="P43" s="30"/>
      <c r="Q43" s="30"/>
      <c r="R43" s="30"/>
    </row>
    <row r="44" spans="2:18" x14ac:dyDescent="0.2">
      <c r="B44" s="29"/>
      <c r="C44" s="29"/>
      <c r="D44" s="67"/>
      <c r="E44" s="30"/>
      <c r="F44" s="30"/>
      <c r="G44" s="30"/>
      <c r="H44" s="30"/>
      <c r="I44" s="30"/>
      <c r="J44" s="30"/>
      <c r="K44" s="30"/>
      <c r="L44" s="30"/>
      <c r="M44" s="30"/>
      <c r="N44" s="30"/>
      <c r="O44" s="30"/>
      <c r="P44" s="30"/>
      <c r="Q44" s="30"/>
      <c r="R44" s="30"/>
    </row>
    <row r="45" spans="2:18" x14ac:dyDescent="0.2">
      <c r="B45" s="29"/>
      <c r="C45" s="29"/>
      <c r="D45" s="67"/>
      <c r="E45" s="30"/>
      <c r="F45" s="30"/>
      <c r="G45" s="30"/>
      <c r="H45" s="30"/>
      <c r="I45" s="30"/>
      <c r="J45" s="30"/>
      <c r="K45" s="30"/>
      <c r="L45" s="30"/>
      <c r="M45" s="30"/>
      <c r="N45" s="30"/>
      <c r="O45" s="30"/>
      <c r="P45" s="30"/>
      <c r="Q45" s="30"/>
      <c r="R45" s="30"/>
    </row>
    <row r="46" spans="2:18" x14ac:dyDescent="0.2">
      <c r="B46" s="29"/>
      <c r="C46" s="29"/>
      <c r="D46" s="67"/>
      <c r="E46" s="30"/>
      <c r="F46" s="30"/>
      <c r="G46" s="30"/>
      <c r="H46" s="30"/>
      <c r="I46" s="30"/>
      <c r="J46" s="30"/>
      <c r="K46" s="30"/>
      <c r="L46" s="30"/>
      <c r="M46" s="30"/>
      <c r="N46" s="30"/>
      <c r="O46" s="30"/>
      <c r="P46" s="30"/>
      <c r="Q46" s="30"/>
      <c r="R46" s="30"/>
    </row>
    <row r="47" spans="2:18" x14ac:dyDescent="0.2">
      <c r="B47" s="29"/>
      <c r="C47" s="29"/>
      <c r="D47" s="67"/>
      <c r="E47" s="30"/>
      <c r="F47" s="30"/>
      <c r="G47" s="30"/>
      <c r="H47" s="30"/>
      <c r="I47" s="30"/>
      <c r="J47" s="30"/>
      <c r="K47" s="30"/>
      <c r="L47" s="30"/>
      <c r="M47" s="30"/>
      <c r="N47" s="30"/>
      <c r="O47" s="30"/>
      <c r="P47" s="30"/>
      <c r="Q47" s="30"/>
      <c r="R47" s="30"/>
    </row>
    <row r="48" spans="2:18" x14ac:dyDescent="0.2">
      <c r="B48" s="29"/>
      <c r="C48" s="29"/>
      <c r="D48" s="67"/>
      <c r="E48" s="30"/>
      <c r="F48" s="30"/>
      <c r="G48" s="30"/>
      <c r="H48" s="30"/>
      <c r="I48" s="30"/>
      <c r="J48" s="30"/>
      <c r="K48" s="30"/>
      <c r="L48" s="30"/>
      <c r="M48" s="30"/>
      <c r="N48" s="30"/>
      <c r="O48" s="30"/>
      <c r="P48" s="30"/>
      <c r="Q48" s="30"/>
      <c r="R48" s="30"/>
    </row>
    <row r="49" spans="2:18" x14ac:dyDescent="0.2">
      <c r="B49" s="29"/>
      <c r="C49" s="29"/>
      <c r="D49" s="67"/>
      <c r="E49" s="30"/>
      <c r="F49" s="30"/>
      <c r="G49" s="30"/>
      <c r="H49" s="30"/>
      <c r="I49" s="30"/>
      <c r="J49" s="30"/>
      <c r="K49" s="30"/>
      <c r="L49" s="30"/>
      <c r="M49" s="30"/>
      <c r="N49" s="30"/>
      <c r="O49" s="30"/>
      <c r="P49" s="30"/>
      <c r="Q49" s="30"/>
      <c r="R49" s="30"/>
    </row>
    <row r="50" spans="2:18" x14ac:dyDescent="0.2">
      <c r="B50" s="29"/>
      <c r="C50" s="29"/>
      <c r="D50" s="67"/>
      <c r="E50" s="30"/>
      <c r="F50" s="30"/>
      <c r="G50" s="30"/>
      <c r="H50" s="30"/>
      <c r="I50" s="30"/>
      <c r="J50" s="30"/>
      <c r="K50" s="30"/>
      <c r="L50" s="30"/>
      <c r="M50" s="30"/>
      <c r="N50" s="30"/>
      <c r="O50" s="30"/>
      <c r="P50" s="30"/>
      <c r="Q50" s="30"/>
      <c r="R50" s="30"/>
    </row>
    <row r="51" spans="2:18" x14ac:dyDescent="0.2">
      <c r="B51" s="29"/>
      <c r="C51" s="29"/>
      <c r="D51" s="67"/>
      <c r="E51" s="30"/>
      <c r="F51" s="30"/>
      <c r="G51" s="30"/>
      <c r="H51" s="30"/>
      <c r="I51" s="30"/>
      <c r="J51" s="30"/>
      <c r="K51" s="30"/>
      <c r="L51" s="30"/>
      <c r="M51" s="30"/>
      <c r="N51" s="30"/>
      <c r="O51" s="30"/>
      <c r="P51" s="30"/>
      <c r="Q51" s="30"/>
      <c r="R51" s="30"/>
    </row>
    <row r="52" spans="2:18" x14ac:dyDescent="0.2">
      <c r="B52" s="29"/>
      <c r="C52" s="29"/>
      <c r="D52" s="67"/>
      <c r="E52" s="30"/>
      <c r="F52" s="30"/>
      <c r="G52" s="30"/>
      <c r="H52" s="30"/>
      <c r="I52" s="30"/>
      <c r="J52" s="30"/>
      <c r="K52" s="30"/>
      <c r="L52" s="30"/>
      <c r="M52" s="30"/>
      <c r="N52" s="30"/>
      <c r="O52" s="30"/>
      <c r="P52" s="30"/>
      <c r="Q52" s="30"/>
      <c r="R52" s="30"/>
    </row>
    <row r="53" spans="2:18" x14ac:dyDescent="0.2">
      <c r="B53" s="29"/>
      <c r="C53" s="29"/>
      <c r="D53" s="67"/>
      <c r="E53" s="30"/>
      <c r="F53" s="30"/>
      <c r="G53" s="30"/>
      <c r="H53" s="30"/>
      <c r="I53" s="30"/>
      <c r="J53" s="30"/>
      <c r="K53" s="30"/>
      <c r="L53" s="30"/>
      <c r="M53" s="30"/>
      <c r="N53" s="30"/>
      <c r="O53" s="30"/>
      <c r="P53" s="30"/>
      <c r="Q53" s="30"/>
      <c r="R53" s="30"/>
    </row>
    <row r="54" spans="2:18" x14ac:dyDescent="0.2">
      <c r="B54" s="29"/>
      <c r="C54" s="29"/>
      <c r="D54" s="67"/>
      <c r="E54" s="30"/>
      <c r="F54" s="30"/>
      <c r="G54" s="30"/>
      <c r="H54" s="30"/>
      <c r="I54" s="30"/>
      <c r="J54" s="30"/>
      <c r="K54" s="30"/>
      <c r="L54" s="30"/>
      <c r="M54" s="30"/>
      <c r="N54" s="30"/>
      <c r="O54" s="30"/>
      <c r="P54" s="30"/>
      <c r="Q54" s="30"/>
      <c r="R54" s="30"/>
    </row>
    <row r="55" spans="2:18" x14ac:dyDescent="0.2">
      <c r="B55" s="29"/>
      <c r="C55" s="29"/>
      <c r="D55" s="67"/>
      <c r="E55" s="30"/>
      <c r="F55" s="30"/>
      <c r="G55" s="30"/>
      <c r="H55" s="30"/>
      <c r="I55" s="30"/>
      <c r="J55" s="30"/>
      <c r="K55" s="30"/>
      <c r="L55" s="30"/>
      <c r="M55" s="30"/>
      <c r="N55" s="30"/>
      <c r="O55" s="30"/>
      <c r="P55" s="30"/>
      <c r="Q55" s="30"/>
      <c r="R55" s="30"/>
    </row>
    <row r="56" spans="2:18" x14ac:dyDescent="0.2">
      <c r="B56" s="29"/>
      <c r="C56" s="29"/>
      <c r="D56" s="67"/>
      <c r="E56" s="30"/>
      <c r="F56" s="30"/>
      <c r="G56" s="30"/>
      <c r="H56" s="30"/>
      <c r="I56" s="30"/>
      <c r="J56" s="30"/>
      <c r="K56" s="30"/>
      <c r="L56" s="30"/>
      <c r="M56" s="30"/>
      <c r="N56" s="30"/>
      <c r="O56" s="30"/>
      <c r="P56" s="30"/>
      <c r="Q56" s="30"/>
      <c r="R56" s="30"/>
    </row>
    <row r="57" spans="2:18" x14ac:dyDescent="0.2">
      <c r="B57" s="29"/>
      <c r="C57" s="29"/>
      <c r="D57" s="67"/>
      <c r="E57" s="30"/>
      <c r="F57" s="30"/>
      <c r="G57" s="30"/>
      <c r="H57" s="30"/>
      <c r="I57" s="30"/>
      <c r="J57" s="30"/>
      <c r="K57" s="30"/>
      <c r="L57" s="30"/>
      <c r="M57" s="30"/>
      <c r="N57" s="30"/>
      <c r="O57" s="30"/>
      <c r="P57" s="30"/>
      <c r="Q57" s="30"/>
      <c r="R57" s="30"/>
    </row>
    <row r="58" spans="2:18" x14ac:dyDescent="0.2">
      <c r="B58" s="29"/>
      <c r="C58" s="29"/>
      <c r="D58" s="67"/>
      <c r="E58" s="30"/>
      <c r="F58" s="30"/>
      <c r="G58" s="30"/>
      <c r="H58" s="30"/>
      <c r="I58" s="30"/>
      <c r="J58" s="30"/>
      <c r="K58" s="30"/>
      <c r="L58" s="30"/>
      <c r="M58" s="30"/>
      <c r="N58" s="30"/>
      <c r="O58" s="30"/>
      <c r="P58" s="30"/>
      <c r="Q58" s="30"/>
      <c r="R58" s="30"/>
    </row>
    <row r="59" spans="2:18" x14ac:dyDescent="0.2">
      <c r="B59" s="29"/>
      <c r="C59" s="29"/>
      <c r="D59" s="67"/>
      <c r="E59" s="30"/>
      <c r="F59" s="30"/>
      <c r="G59" s="30"/>
      <c r="H59" s="30"/>
      <c r="I59" s="30"/>
      <c r="J59" s="30"/>
      <c r="K59" s="30"/>
      <c r="L59" s="30"/>
      <c r="M59" s="30"/>
      <c r="N59" s="30"/>
      <c r="O59" s="30"/>
      <c r="P59" s="30"/>
      <c r="Q59" s="30"/>
      <c r="R59" s="30"/>
    </row>
    <row r="60" spans="2:18" x14ac:dyDescent="0.2">
      <c r="B60" s="29"/>
      <c r="C60" s="29"/>
      <c r="D60" s="67"/>
      <c r="E60" s="30"/>
      <c r="F60" s="30"/>
      <c r="G60" s="30"/>
      <c r="H60" s="30"/>
      <c r="I60" s="30"/>
      <c r="J60" s="30"/>
      <c r="K60" s="30"/>
      <c r="L60" s="30"/>
      <c r="M60" s="30"/>
      <c r="N60" s="30"/>
      <c r="O60" s="30"/>
      <c r="P60" s="30"/>
      <c r="Q60" s="30"/>
      <c r="R60" s="30"/>
    </row>
    <row r="61" spans="2:18" x14ac:dyDescent="0.2">
      <c r="B61" s="29"/>
      <c r="C61" s="29"/>
      <c r="D61" s="67"/>
      <c r="E61" s="30"/>
      <c r="F61" s="30"/>
      <c r="G61" s="30"/>
      <c r="H61" s="30"/>
      <c r="I61" s="30"/>
      <c r="J61" s="30"/>
      <c r="K61" s="30"/>
      <c r="L61" s="30"/>
      <c r="M61" s="30"/>
      <c r="N61" s="30"/>
      <c r="O61" s="30"/>
      <c r="P61" s="30"/>
      <c r="Q61" s="30"/>
      <c r="R61" s="30"/>
    </row>
    <row r="62" spans="2:18" x14ac:dyDescent="0.2">
      <c r="B62" s="29"/>
      <c r="C62" s="29"/>
      <c r="D62" s="67"/>
      <c r="E62" s="30"/>
      <c r="F62" s="30"/>
      <c r="G62" s="30"/>
      <c r="H62" s="30"/>
      <c r="I62" s="30"/>
      <c r="J62" s="30"/>
      <c r="K62" s="30"/>
      <c r="L62" s="30"/>
      <c r="M62" s="30"/>
      <c r="N62" s="30"/>
      <c r="O62" s="30"/>
      <c r="P62" s="30"/>
      <c r="Q62" s="30"/>
      <c r="R62" s="30"/>
    </row>
    <row r="63" spans="2:18" x14ac:dyDescent="0.2">
      <c r="B63" s="29"/>
      <c r="C63" s="29"/>
      <c r="D63" s="67"/>
      <c r="E63" s="30"/>
      <c r="F63" s="30"/>
      <c r="G63" s="30"/>
      <c r="H63" s="30"/>
      <c r="I63" s="30"/>
      <c r="J63" s="30"/>
      <c r="K63" s="30"/>
      <c r="L63" s="30"/>
      <c r="M63" s="30"/>
      <c r="N63" s="30"/>
      <c r="O63" s="30"/>
      <c r="P63" s="30"/>
      <c r="Q63" s="30"/>
      <c r="R63" s="30"/>
    </row>
    <row r="64" spans="2:18" x14ac:dyDescent="0.2">
      <c r="B64" s="29"/>
      <c r="C64" s="29"/>
      <c r="D64" s="67"/>
      <c r="E64" s="30"/>
      <c r="F64" s="30"/>
      <c r="G64" s="30"/>
      <c r="H64" s="30"/>
      <c r="I64" s="30"/>
      <c r="J64" s="30"/>
      <c r="K64" s="30"/>
      <c r="L64" s="30"/>
      <c r="M64" s="30"/>
      <c r="N64" s="30"/>
      <c r="O64" s="30"/>
      <c r="P64" s="30"/>
      <c r="Q64" s="30"/>
      <c r="R64" s="30"/>
    </row>
    <row r="65" spans="2:18" x14ac:dyDescent="0.2">
      <c r="B65" s="29"/>
      <c r="C65" s="29"/>
      <c r="D65" s="67"/>
      <c r="E65" s="30"/>
      <c r="F65" s="30"/>
      <c r="G65" s="30"/>
      <c r="H65" s="30"/>
      <c r="I65" s="30"/>
      <c r="J65" s="30"/>
      <c r="K65" s="30"/>
      <c r="L65" s="30"/>
      <c r="M65" s="30"/>
      <c r="N65" s="30"/>
      <c r="O65" s="30"/>
      <c r="P65" s="30"/>
      <c r="Q65" s="30"/>
      <c r="R65" s="30"/>
    </row>
    <row r="66" spans="2:18" x14ac:dyDescent="0.2">
      <c r="B66" s="29"/>
      <c r="C66" s="29"/>
      <c r="D66" s="67"/>
      <c r="E66" s="30"/>
      <c r="F66" s="30"/>
      <c r="G66" s="30"/>
      <c r="H66" s="30"/>
      <c r="I66" s="30"/>
      <c r="J66" s="30"/>
      <c r="K66" s="30"/>
      <c r="L66" s="30"/>
      <c r="M66" s="30"/>
      <c r="N66" s="30"/>
      <c r="O66" s="30"/>
      <c r="P66" s="30"/>
      <c r="Q66" s="30"/>
      <c r="R66" s="30"/>
    </row>
    <row r="67" spans="2:18" x14ac:dyDescent="0.2">
      <c r="B67" s="29"/>
      <c r="C67" s="29"/>
      <c r="D67" s="67"/>
      <c r="E67" s="30"/>
      <c r="F67" s="30"/>
      <c r="G67" s="30"/>
      <c r="H67" s="30"/>
      <c r="I67" s="30"/>
      <c r="J67" s="30"/>
      <c r="K67" s="30"/>
      <c r="L67" s="30"/>
      <c r="M67" s="30"/>
      <c r="N67" s="30"/>
      <c r="O67" s="30"/>
      <c r="P67" s="30"/>
      <c r="Q67" s="30"/>
      <c r="R67" s="30"/>
    </row>
    <row r="68" spans="2:18" x14ac:dyDescent="0.2">
      <c r="B68" s="29"/>
      <c r="C68" s="29"/>
      <c r="D68" s="67"/>
      <c r="E68" s="30"/>
      <c r="F68" s="30"/>
      <c r="G68" s="30"/>
      <c r="H68" s="30"/>
      <c r="I68" s="30"/>
      <c r="J68" s="30"/>
      <c r="K68" s="30"/>
      <c r="L68" s="30"/>
      <c r="M68" s="30"/>
      <c r="N68" s="30"/>
      <c r="O68" s="30"/>
      <c r="P68" s="30"/>
      <c r="Q68" s="30"/>
      <c r="R68" s="30"/>
    </row>
    <row r="69" spans="2:18" x14ac:dyDescent="0.2">
      <c r="B69" s="29"/>
      <c r="C69" s="29"/>
      <c r="D69" s="67"/>
      <c r="E69" s="30"/>
      <c r="F69" s="30"/>
      <c r="G69" s="30"/>
      <c r="H69" s="30"/>
      <c r="I69" s="30"/>
      <c r="J69" s="30"/>
      <c r="K69" s="30"/>
      <c r="L69" s="30"/>
      <c r="M69" s="30"/>
      <c r="N69" s="30"/>
      <c r="O69" s="30"/>
      <c r="P69" s="30"/>
      <c r="Q69" s="30"/>
      <c r="R69" s="30"/>
    </row>
    <row r="70" spans="2:18" x14ac:dyDescent="0.2">
      <c r="B70" s="29"/>
      <c r="C70" s="29"/>
      <c r="D70" s="67"/>
      <c r="E70" s="30"/>
      <c r="F70" s="30"/>
      <c r="G70" s="30"/>
      <c r="H70" s="30"/>
      <c r="I70" s="30"/>
      <c r="J70" s="30"/>
      <c r="K70" s="30"/>
      <c r="L70" s="30"/>
      <c r="M70" s="30"/>
      <c r="N70" s="30"/>
      <c r="O70" s="30"/>
      <c r="P70" s="30"/>
      <c r="Q70" s="30"/>
      <c r="R70" s="30"/>
    </row>
    <row r="71" spans="2:18" x14ac:dyDescent="0.2">
      <c r="B71" s="29"/>
      <c r="C71" s="29"/>
      <c r="D71" s="67"/>
      <c r="E71" s="30"/>
      <c r="F71" s="30"/>
      <c r="G71" s="30"/>
      <c r="H71" s="30"/>
      <c r="I71" s="30"/>
      <c r="J71" s="30"/>
      <c r="K71" s="30"/>
      <c r="L71" s="30"/>
      <c r="M71" s="30"/>
      <c r="N71" s="30"/>
      <c r="O71" s="30"/>
      <c r="P71" s="30"/>
      <c r="Q71" s="30"/>
      <c r="R71" s="30"/>
    </row>
    <row r="72" spans="2:18" x14ac:dyDescent="0.2">
      <c r="B72" s="29"/>
      <c r="C72" s="29"/>
      <c r="D72" s="67"/>
      <c r="E72" s="30"/>
      <c r="F72" s="30"/>
      <c r="G72" s="30"/>
      <c r="H72" s="30"/>
      <c r="I72" s="30"/>
      <c r="J72" s="30"/>
      <c r="K72" s="30"/>
      <c r="L72" s="30"/>
      <c r="M72" s="30"/>
      <c r="N72" s="30"/>
      <c r="O72" s="30"/>
      <c r="P72" s="30"/>
      <c r="Q72" s="30"/>
      <c r="R72" s="30"/>
    </row>
    <row r="73" spans="2:18" x14ac:dyDescent="0.2">
      <c r="B73" s="29"/>
      <c r="C73" s="29"/>
      <c r="D73" s="67"/>
      <c r="E73" s="30"/>
      <c r="F73" s="30"/>
      <c r="G73" s="30"/>
      <c r="H73" s="30"/>
      <c r="I73" s="30"/>
      <c r="J73" s="30"/>
      <c r="K73" s="30"/>
      <c r="L73" s="30"/>
      <c r="M73" s="30"/>
      <c r="N73" s="30"/>
      <c r="O73" s="30"/>
      <c r="P73" s="30"/>
      <c r="Q73" s="30"/>
      <c r="R73" s="30"/>
    </row>
    <row r="74" spans="2:18" x14ac:dyDescent="0.2">
      <c r="B74" s="29"/>
      <c r="C74" s="29"/>
      <c r="D74" s="67"/>
      <c r="E74" s="30"/>
      <c r="F74" s="30"/>
      <c r="G74" s="30"/>
      <c r="H74" s="30"/>
      <c r="I74" s="30"/>
      <c r="J74" s="30"/>
      <c r="K74" s="30"/>
      <c r="L74" s="30"/>
      <c r="M74" s="30"/>
      <c r="N74" s="30"/>
      <c r="O74" s="30"/>
      <c r="P74" s="30"/>
      <c r="Q74" s="30"/>
      <c r="R74" s="30"/>
    </row>
    <row r="75" spans="2:18" x14ac:dyDescent="0.2">
      <c r="B75" s="29"/>
      <c r="C75" s="29"/>
      <c r="D75" s="67"/>
      <c r="E75" s="30"/>
      <c r="F75" s="30"/>
      <c r="G75" s="30"/>
      <c r="H75" s="30"/>
      <c r="I75" s="30"/>
      <c r="J75" s="30"/>
      <c r="K75" s="30"/>
      <c r="L75" s="30"/>
      <c r="M75" s="30"/>
      <c r="N75" s="30"/>
      <c r="O75" s="30"/>
      <c r="P75" s="30"/>
      <c r="Q75" s="30"/>
      <c r="R75" s="30"/>
    </row>
    <row r="76" spans="2:18" x14ac:dyDescent="0.2">
      <c r="B76" s="29"/>
      <c r="C76" s="29"/>
      <c r="D76" s="67"/>
      <c r="E76" s="30"/>
      <c r="F76" s="30"/>
      <c r="G76" s="30"/>
      <c r="H76" s="30"/>
      <c r="I76" s="30"/>
      <c r="J76" s="30"/>
      <c r="K76" s="30"/>
      <c r="L76" s="30"/>
      <c r="M76" s="30"/>
      <c r="N76" s="30"/>
      <c r="O76" s="30"/>
      <c r="P76" s="30"/>
      <c r="Q76" s="30"/>
      <c r="R76" s="30"/>
    </row>
    <row r="77" spans="2:18" x14ac:dyDescent="0.2">
      <c r="B77" s="29"/>
      <c r="C77" s="29"/>
      <c r="D77" s="67"/>
      <c r="E77" s="30"/>
      <c r="F77" s="30"/>
      <c r="G77" s="30"/>
      <c r="H77" s="30"/>
      <c r="I77" s="30"/>
      <c r="J77" s="30"/>
      <c r="K77" s="30"/>
      <c r="L77" s="30"/>
      <c r="M77" s="30"/>
      <c r="N77" s="30"/>
      <c r="O77" s="30"/>
      <c r="P77" s="30"/>
      <c r="Q77" s="30"/>
      <c r="R77" s="30"/>
    </row>
    <row r="78" spans="2:18" x14ac:dyDescent="0.2">
      <c r="B78" s="29"/>
      <c r="C78" s="29"/>
      <c r="D78" s="67"/>
      <c r="E78" s="30"/>
      <c r="F78" s="30"/>
      <c r="G78" s="30"/>
      <c r="H78" s="30"/>
      <c r="I78" s="30"/>
      <c r="J78" s="30"/>
      <c r="K78" s="30"/>
      <c r="L78" s="30"/>
      <c r="M78" s="30"/>
      <c r="N78" s="30"/>
      <c r="O78" s="30"/>
      <c r="P78" s="30"/>
      <c r="Q78" s="30"/>
      <c r="R78" s="30"/>
    </row>
    <row r="79" spans="2:18" x14ac:dyDescent="0.2">
      <c r="B79" s="29"/>
      <c r="C79" s="29"/>
      <c r="D79" s="67"/>
      <c r="E79" s="30"/>
      <c r="F79" s="30"/>
      <c r="G79" s="30"/>
      <c r="H79" s="30"/>
      <c r="I79" s="30"/>
      <c r="J79" s="30"/>
      <c r="K79" s="30"/>
      <c r="L79" s="30"/>
      <c r="M79" s="30"/>
      <c r="N79" s="30"/>
      <c r="O79" s="30"/>
      <c r="P79" s="30"/>
      <c r="Q79" s="30"/>
      <c r="R79" s="30"/>
    </row>
    <row r="80" spans="2:18" x14ac:dyDescent="0.2">
      <c r="B80" s="29"/>
      <c r="C80" s="29"/>
      <c r="D80" s="67"/>
      <c r="E80" s="30"/>
      <c r="F80" s="30"/>
      <c r="G80" s="30"/>
      <c r="H80" s="30"/>
      <c r="I80" s="30"/>
      <c r="J80" s="30"/>
      <c r="K80" s="30"/>
      <c r="L80" s="30"/>
      <c r="M80" s="30"/>
      <c r="N80" s="30"/>
      <c r="O80" s="30"/>
      <c r="P80" s="30"/>
      <c r="Q80" s="30"/>
      <c r="R80" s="30"/>
    </row>
    <row r="81" spans="2:18" x14ac:dyDescent="0.2">
      <c r="B81" s="29"/>
      <c r="C81" s="29"/>
      <c r="D81" s="67"/>
      <c r="E81" s="30"/>
      <c r="F81" s="30"/>
      <c r="G81" s="30"/>
      <c r="H81" s="30"/>
      <c r="I81" s="30"/>
      <c r="J81" s="30"/>
      <c r="K81" s="30"/>
      <c r="L81" s="30"/>
      <c r="M81" s="30"/>
      <c r="N81" s="30"/>
      <c r="O81" s="30"/>
      <c r="P81" s="30"/>
      <c r="Q81" s="30"/>
      <c r="R81" s="30"/>
    </row>
    <row r="82" spans="2:18" x14ac:dyDescent="0.2">
      <c r="B82" s="29"/>
      <c r="C82" s="29"/>
      <c r="D82" s="67"/>
      <c r="E82" s="30"/>
      <c r="F82" s="30"/>
      <c r="G82" s="30"/>
      <c r="H82" s="30"/>
      <c r="I82" s="30"/>
      <c r="J82" s="30"/>
      <c r="K82" s="30"/>
      <c r="L82" s="30"/>
      <c r="M82" s="30"/>
      <c r="N82" s="30"/>
      <c r="O82" s="30"/>
      <c r="P82" s="30"/>
      <c r="Q82" s="30"/>
      <c r="R82" s="30"/>
    </row>
    <row r="83" spans="2:18" x14ac:dyDescent="0.2">
      <c r="B83" s="29"/>
      <c r="C83" s="29"/>
      <c r="D83" s="67"/>
      <c r="E83" s="30"/>
      <c r="F83" s="30"/>
      <c r="G83" s="30"/>
      <c r="H83" s="30"/>
      <c r="I83" s="30"/>
      <c r="J83" s="30"/>
      <c r="K83" s="30"/>
      <c r="L83" s="30"/>
      <c r="M83" s="30"/>
      <c r="N83" s="30"/>
      <c r="O83" s="30"/>
      <c r="P83" s="30"/>
      <c r="Q83" s="30"/>
      <c r="R83" s="30"/>
    </row>
    <row r="84" spans="2:18" x14ac:dyDescent="0.2">
      <c r="B84" s="29"/>
      <c r="C84" s="29"/>
      <c r="D84" s="67"/>
      <c r="E84" s="30"/>
      <c r="F84" s="30"/>
      <c r="G84" s="30"/>
      <c r="H84" s="30"/>
      <c r="I84" s="30"/>
      <c r="J84" s="30"/>
      <c r="K84" s="30"/>
      <c r="L84" s="30"/>
      <c r="M84" s="30"/>
      <c r="N84" s="30"/>
      <c r="O84" s="30"/>
      <c r="P84" s="30"/>
      <c r="Q84" s="30"/>
      <c r="R84" s="30"/>
    </row>
    <row r="85" spans="2:18" x14ac:dyDescent="0.2">
      <c r="B85" s="29"/>
      <c r="C85" s="29"/>
      <c r="D85" s="67"/>
      <c r="E85" s="30"/>
      <c r="F85" s="30"/>
      <c r="G85" s="30"/>
      <c r="H85" s="30"/>
      <c r="I85" s="30"/>
      <c r="J85" s="30"/>
      <c r="K85" s="30"/>
      <c r="L85" s="30"/>
      <c r="M85" s="30"/>
      <c r="N85" s="30"/>
      <c r="O85" s="30"/>
      <c r="P85" s="30"/>
      <c r="Q85" s="30"/>
      <c r="R85" s="30"/>
    </row>
    <row r="86" spans="2:18" x14ac:dyDescent="0.2">
      <c r="B86" s="29"/>
      <c r="C86" s="29"/>
      <c r="D86" s="67"/>
      <c r="E86" s="30"/>
      <c r="F86" s="30"/>
      <c r="G86" s="30"/>
      <c r="H86" s="30"/>
      <c r="I86" s="30"/>
      <c r="J86" s="30"/>
      <c r="K86" s="30"/>
      <c r="L86" s="30"/>
      <c r="M86" s="30"/>
      <c r="N86" s="30"/>
      <c r="O86" s="30"/>
      <c r="P86" s="30"/>
      <c r="Q86" s="30"/>
      <c r="R86" s="30"/>
    </row>
    <row r="87" spans="2:18" x14ac:dyDescent="0.2">
      <c r="B87" s="29"/>
      <c r="C87" s="29"/>
      <c r="D87" s="67"/>
      <c r="E87" s="30"/>
      <c r="F87" s="30"/>
      <c r="G87" s="30"/>
      <c r="H87" s="30"/>
      <c r="I87" s="30"/>
      <c r="J87" s="30"/>
      <c r="K87" s="30"/>
      <c r="L87" s="30"/>
      <c r="M87" s="30"/>
      <c r="N87" s="30"/>
      <c r="O87" s="30"/>
      <c r="P87" s="30"/>
      <c r="Q87" s="30"/>
      <c r="R87" s="30"/>
    </row>
    <row r="88" spans="2:18" x14ac:dyDescent="0.2">
      <c r="B88" s="29"/>
      <c r="C88" s="29"/>
      <c r="D88" s="67"/>
      <c r="E88" s="30"/>
      <c r="F88" s="30"/>
      <c r="G88" s="30"/>
      <c r="H88" s="30"/>
      <c r="I88" s="30"/>
      <c r="J88" s="30"/>
      <c r="K88" s="30"/>
      <c r="L88" s="30"/>
      <c r="M88" s="30"/>
      <c r="N88" s="30"/>
      <c r="O88" s="30"/>
      <c r="P88" s="30"/>
      <c r="Q88" s="30"/>
      <c r="R88" s="30"/>
    </row>
    <row r="89" spans="2:18" x14ac:dyDescent="0.2">
      <c r="B89" s="29"/>
      <c r="C89" s="29"/>
      <c r="D89" s="67"/>
      <c r="E89" s="30"/>
      <c r="F89" s="30"/>
      <c r="G89" s="30"/>
      <c r="H89" s="30"/>
      <c r="I89" s="30"/>
      <c r="J89" s="30"/>
      <c r="K89" s="30"/>
      <c r="L89" s="30"/>
      <c r="M89" s="30"/>
      <c r="N89" s="30"/>
      <c r="O89" s="30"/>
      <c r="P89" s="30"/>
      <c r="Q89" s="30"/>
      <c r="R89" s="30"/>
    </row>
    <row r="90" spans="2:18" x14ac:dyDescent="0.2">
      <c r="B90" s="29"/>
      <c r="C90" s="29"/>
      <c r="D90" s="67"/>
      <c r="E90" s="30"/>
      <c r="F90" s="30"/>
      <c r="G90" s="30"/>
      <c r="H90" s="30"/>
      <c r="I90" s="30"/>
      <c r="J90" s="30"/>
      <c r="K90" s="30"/>
      <c r="L90" s="30"/>
      <c r="M90" s="30"/>
      <c r="N90" s="30"/>
      <c r="O90" s="30"/>
      <c r="P90" s="30"/>
      <c r="Q90" s="30"/>
      <c r="R90" s="30"/>
    </row>
    <row r="91" spans="2:18" x14ac:dyDescent="0.2">
      <c r="B91" s="29"/>
      <c r="C91" s="29"/>
      <c r="D91" s="67"/>
      <c r="E91" s="30"/>
      <c r="F91" s="30"/>
      <c r="G91" s="30"/>
      <c r="H91" s="30"/>
      <c r="I91" s="30"/>
      <c r="J91" s="30"/>
      <c r="K91" s="30"/>
      <c r="L91" s="30"/>
      <c r="M91" s="30"/>
      <c r="N91" s="30"/>
      <c r="O91" s="30"/>
      <c r="P91" s="30"/>
      <c r="Q91" s="30"/>
      <c r="R91" s="30"/>
    </row>
    <row r="92" spans="2:18" x14ac:dyDescent="0.2">
      <c r="B92" s="29"/>
      <c r="C92" s="29"/>
      <c r="D92" s="67"/>
      <c r="E92" s="30"/>
      <c r="F92" s="30"/>
      <c r="G92" s="30"/>
      <c r="H92" s="30"/>
      <c r="I92" s="30"/>
      <c r="J92" s="30"/>
      <c r="K92" s="30"/>
      <c r="L92" s="30"/>
      <c r="M92" s="30"/>
      <c r="N92" s="30"/>
      <c r="O92" s="30"/>
      <c r="P92" s="30"/>
      <c r="Q92" s="30"/>
      <c r="R92" s="30"/>
    </row>
    <row r="93" spans="2:18" x14ac:dyDescent="0.2">
      <c r="B93" s="29"/>
      <c r="C93" s="29"/>
      <c r="D93" s="67"/>
      <c r="E93" s="30"/>
      <c r="F93" s="30"/>
      <c r="G93" s="30"/>
      <c r="H93" s="30"/>
      <c r="I93" s="30"/>
      <c r="J93" s="30"/>
      <c r="K93" s="30"/>
      <c r="L93" s="30"/>
      <c r="M93" s="30"/>
      <c r="N93" s="30"/>
      <c r="O93" s="30"/>
      <c r="P93" s="30"/>
      <c r="Q93" s="30"/>
      <c r="R93" s="30"/>
    </row>
    <row r="94" spans="2:18" x14ac:dyDescent="0.2">
      <c r="B94" s="29"/>
      <c r="C94" s="29"/>
      <c r="D94" s="67"/>
      <c r="E94" s="30"/>
      <c r="F94" s="30"/>
      <c r="G94" s="30"/>
      <c r="H94" s="30"/>
      <c r="I94" s="30"/>
      <c r="J94" s="30"/>
      <c r="K94" s="30"/>
      <c r="L94" s="30"/>
      <c r="M94" s="30"/>
      <c r="N94" s="30"/>
      <c r="O94" s="30"/>
      <c r="P94" s="30"/>
      <c r="Q94" s="30"/>
      <c r="R94" s="30"/>
    </row>
    <row r="95" spans="2:18" x14ac:dyDescent="0.2">
      <c r="B95" s="29"/>
      <c r="C95" s="29"/>
      <c r="D95" s="67"/>
      <c r="E95" s="30"/>
      <c r="F95" s="30"/>
      <c r="G95" s="30"/>
      <c r="H95" s="30"/>
      <c r="I95" s="30"/>
      <c r="J95" s="30"/>
      <c r="K95" s="30"/>
      <c r="L95" s="30"/>
      <c r="M95" s="30"/>
      <c r="N95" s="30"/>
      <c r="O95" s="30"/>
      <c r="P95" s="30"/>
      <c r="Q95" s="30"/>
      <c r="R95" s="30"/>
    </row>
    <row r="96" spans="2:18" x14ac:dyDescent="0.2">
      <c r="B96" s="29"/>
      <c r="C96" s="29"/>
      <c r="D96" s="67"/>
      <c r="E96" s="30"/>
      <c r="F96" s="30"/>
      <c r="G96" s="30"/>
      <c r="H96" s="30"/>
      <c r="I96" s="30"/>
      <c r="J96" s="30"/>
      <c r="K96" s="30"/>
      <c r="L96" s="30"/>
      <c r="M96" s="30"/>
      <c r="N96" s="30"/>
      <c r="O96" s="30"/>
      <c r="P96" s="30"/>
      <c r="Q96" s="30"/>
      <c r="R96" s="30"/>
    </row>
    <row r="97" spans="2:18" x14ac:dyDescent="0.2">
      <c r="B97" s="29"/>
      <c r="C97" s="29"/>
      <c r="D97" s="67"/>
      <c r="E97" s="30"/>
      <c r="F97" s="30"/>
      <c r="G97" s="30"/>
      <c r="H97" s="30"/>
      <c r="I97" s="30"/>
      <c r="J97" s="30"/>
      <c r="K97" s="30"/>
      <c r="L97" s="30"/>
      <c r="M97" s="30"/>
      <c r="N97" s="30"/>
      <c r="O97" s="30"/>
      <c r="P97" s="30"/>
      <c r="Q97" s="30"/>
      <c r="R97" s="30"/>
    </row>
    <row r="98" spans="2:18" x14ac:dyDescent="0.2">
      <c r="B98" s="29"/>
      <c r="C98" s="29"/>
      <c r="D98" s="67"/>
      <c r="E98" s="30"/>
      <c r="F98" s="30"/>
      <c r="G98" s="30"/>
      <c r="H98" s="30"/>
      <c r="I98" s="30"/>
      <c r="J98" s="30"/>
      <c r="K98" s="30"/>
      <c r="L98" s="30"/>
      <c r="M98" s="30"/>
      <c r="N98" s="30"/>
      <c r="O98" s="30"/>
      <c r="P98" s="30"/>
      <c r="Q98" s="30"/>
      <c r="R98" s="30"/>
    </row>
    <row r="99" spans="2:18" x14ac:dyDescent="0.2">
      <c r="B99" s="29"/>
      <c r="C99" s="29"/>
      <c r="D99" s="67"/>
      <c r="E99" s="30"/>
      <c r="F99" s="30"/>
      <c r="G99" s="30"/>
      <c r="H99" s="30"/>
      <c r="I99" s="30"/>
      <c r="J99" s="30"/>
      <c r="K99" s="30"/>
      <c r="L99" s="30"/>
      <c r="M99" s="30"/>
      <c r="N99" s="30"/>
      <c r="O99" s="30"/>
      <c r="P99" s="30"/>
      <c r="Q99" s="30"/>
      <c r="R99" s="30"/>
    </row>
    <row r="100" spans="2:18" x14ac:dyDescent="0.2">
      <c r="B100" s="29"/>
      <c r="C100" s="29"/>
      <c r="D100" s="67"/>
      <c r="E100" s="30"/>
      <c r="F100" s="30"/>
      <c r="G100" s="30"/>
      <c r="H100" s="30"/>
      <c r="I100" s="30"/>
      <c r="J100" s="30"/>
      <c r="K100" s="30"/>
      <c r="L100" s="30"/>
      <c r="M100" s="30"/>
      <c r="N100" s="30"/>
      <c r="O100" s="30"/>
      <c r="P100" s="30"/>
      <c r="Q100" s="30"/>
      <c r="R100" s="30"/>
    </row>
    <row r="101" spans="2:18" x14ac:dyDescent="0.2">
      <c r="B101" s="29"/>
      <c r="C101" s="29"/>
      <c r="D101" s="67"/>
      <c r="E101" s="30"/>
      <c r="F101" s="30"/>
      <c r="G101" s="30"/>
      <c r="H101" s="30"/>
      <c r="I101" s="30"/>
      <c r="J101" s="30"/>
      <c r="K101" s="30"/>
      <c r="L101" s="30"/>
      <c r="M101" s="30"/>
      <c r="N101" s="30"/>
      <c r="O101" s="30"/>
      <c r="P101" s="30"/>
      <c r="Q101" s="30"/>
      <c r="R101" s="30"/>
    </row>
    <row r="102" spans="2:18" x14ac:dyDescent="0.2">
      <c r="B102" s="29"/>
      <c r="C102" s="29"/>
      <c r="D102" s="67"/>
      <c r="E102" s="30"/>
      <c r="F102" s="30"/>
      <c r="G102" s="30"/>
      <c r="H102" s="30"/>
      <c r="I102" s="30"/>
      <c r="J102" s="30"/>
      <c r="K102" s="30"/>
      <c r="L102" s="30"/>
      <c r="M102" s="30"/>
      <c r="N102" s="30"/>
      <c r="O102" s="30"/>
      <c r="P102" s="30"/>
      <c r="Q102" s="30"/>
      <c r="R102" s="30"/>
    </row>
    <row r="103" spans="2:18" x14ac:dyDescent="0.2">
      <c r="B103" s="29"/>
      <c r="C103" s="29"/>
      <c r="D103" s="67"/>
      <c r="E103" s="30"/>
      <c r="F103" s="30"/>
      <c r="G103" s="30"/>
      <c r="H103" s="30"/>
      <c r="I103" s="30"/>
      <c r="J103" s="30"/>
      <c r="K103" s="30"/>
      <c r="L103" s="30"/>
      <c r="M103" s="30"/>
      <c r="N103" s="30"/>
      <c r="O103" s="30"/>
      <c r="P103" s="30"/>
      <c r="Q103" s="30"/>
      <c r="R103" s="30"/>
    </row>
    <row r="104" spans="2:18" x14ac:dyDescent="0.2">
      <c r="B104" s="29"/>
      <c r="C104" s="29"/>
      <c r="D104" s="67"/>
      <c r="E104" s="30"/>
      <c r="F104" s="30"/>
      <c r="G104" s="30"/>
      <c r="H104" s="30"/>
      <c r="I104" s="30"/>
      <c r="J104" s="30"/>
      <c r="K104" s="30"/>
      <c r="L104" s="30"/>
      <c r="M104" s="30"/>
      <c r="N104" s="30"/>
      <c r="O104" s="30"/>
      <c r="P104" s="30"/>
      <c r="Q104" s="30"/>
      <c r="R104" s="30"/>
    </row>
    <row r="105" spans="2:18" x14ac:dyDescent="0.2">
      <c r="B105" s="29"/>
      <c r="C105" s="29"/>
      <c r="D105" s="67"/>
      <c r="E105" s="30"/>
      <c r="F105" s="30"/>
      <c r="G105" s="30"/>
      <c r="H105" s="30"/>
      <c r="I105" s="30"/>
      <c r="J105" s="30"/>
      <c r="K105" s="30"/>
      <c r="L105" s="30"/>
      <c r="M105" s="30"/>
      <c r="N105" s="30"/>
      <c r="O105" s="30"/>
      <c r="P105" s="30"/>
      <c r="Q105" s="30"/>
      <c r="R105" s="30"/>
    </row>
    <row r="106" spans="2:18" x14ac:dyDescent="0.2">
      <c r="B106" s="29"/>
      <c r="C106" s="29"/>
      <c r="D106" s="67"/>
      <c r="E106" s="30"/>
      <c r="F106" s="30"/>
      <c r="G106" s="30"/>
      <c r="H106" s="30"/>
      <c r="I106" s="30"/>
      <c r="J106" s="30"/>
      <c r="K106" s="30"/>
      <c r="L106" s="30"/>
      <c r="M106" s="30"/>
      <c r="N106" s="30"/>
      <c r="O106" s="30"/>
      <c r="P106" s="30"/>
      <c r="Q106" s="30"/>
      <c r="R106" s="30"/>
    </row>
    <row r="107" spans="2:18" x14ac:dyDescent="0.2">
      <c r="B107" s="29"/>
      <c r="C107" s="29"/>
      <c r="D107" s="67"/>
      <c r="E107" s="30"/>
      <c r="F107" s="30"/>
      <c r="G107" s="30"/>
      <c r="H107" s="30"/>
      <c r="I107" s="30"/>
      <c r="J107" s="30"/>
      <c r="K107" s="30"/>
      <c r="L107" s="30"/>
      <c r="M107" s="30"/>
      <c r="N107" s="30"/>
      <c r="O107" s="30"/>
      <c r="P107" s="30"/>
      <c r="Q107" s="30"/>
      <c r="R107" s="30"/>
    </row>
    <row r="108" spans="2:18" x14ac:dyDescent="0.2">
      <c r="B108" s="29"/>
      <c r="C108" s="29"/>
      <c r="D108" s="67"/>
      <c r="E108" s="30"/>
      <c r="F108" s="30"/>
      <c r="G108" s="30"/>
      <c r="H108" s="30"/>
      <c r="I108" s="30"/>
      <c r="J108" s="30"/>
      <c r="K108" s="30"/>
      <c r="L108" s="30"/>
      <c r="M108" s="30"/>
      <c r="N108" s="30"/>
      <c r="O108" s="30"/>
      <c r="P108" s="30"/>
      <c r="Q108" s="30"/>
      <c r="R108" s="30"/>
    </row>
    <row r="109" spans="2:18" x14ac:dyDescent="0.2">
      <c r="B109" s="29"/>
      <c r="C109" s="29"/>
      <c r="D109" s="67"/>
      <c r="E109" s="30"/>
      <c r="F109" s="30"/>
      <c r="G109" s="30"/>
      <c r="H109" s="30"/>
      <c r="I109" s="30"/>
      <c r="J109" s="30"/>
      <c r="K109" s="30"/>
      <c r="L109" s="30"/>
      <c r="M109" s="30"/>
      <c r="N109" s="30"/>
      <c r="O109" s="30"/>
      <c r="P109" s="30"/>
      <c r="Q109" s="30"/>
      <c r="R109" s="30"/>
    </row>
    <row r="110" spans="2:18" x14ac:dyDescent="0.2">
      <c r="B110" s="29"/>
      <c r="C110" s="29"/>
      <c r="D110" s="67"/>
      <c r="E110" s="30"/>
      <c r="F110" s="30"/>
      <c r="G110" s="30"/>
      <c r="H110" s="30"/>
      <c r="I110" s="30"/>
      <c r="J110" s="30"/>
      <c r="K110" s="30"/>
      <c r="L110" s="30"/>
      <c r="M110" s="30"/>
      <c r="N110" s="30"/>
      <c r="O110" s="30"/>
      <c r="P110" s="30"/>
      <c r="Q110" s="30"/>
      <c r="R110" s="30"/>
    </row>
    <row r="111" spans="2:18" x14ac:dyDescent="0.2">
      <c r="B111" s="29"/>
      <c r="C111" s="29"/>
      <c r="D111" s="67"/>
      <c r="E111" s="30"/>
      <c r="F111" s="30"/>
      <c r="G111" s="30"/>
      <c r="H111" s="30"/>
      <c r="I111" s="30"/>
      <c r="J111" s="30"/>
      <c r="K111" s="30"/>
      <c r="L111" s="30"/>
      <c r="M111" s="30"/>
      <c r="N111" s="30"/>
      <c r="O111" s="30"/>
      <c r="P111" s="30"/>
      <c r="Q111" s="30"/>
      <c r="R111" s="30"/>
    </row>
    <row r="112" spans="2:18" x14ac:dyDescent="0.2">
      <c r="B112" s="29"/>
      <c r="C112" s="29"/>
      <c r="D112" s="67"/>
      <c r="E112" s="30"/>
      <c r="F112" s="30"/>
      <c r="G112" s="30"/>
      <c r="H112" s="30"/>
      <c r="I112" s="30"/>
      <c r="J112" s="30"/>
      <c r="K112" s="30"/>
      <c r="L112" s="30"/>
      <c r="M112" s="30"/>
      <c r="N112" s="30"/>
      <c r="O112" s="30"/>
      <c r="P112" s="30"/>
      <c r="Q112" s="30"/>
      <c r="R112" s="30"/>
    </row>
    <row r="113" spans="2:18" x14ac:dyDescent="0.2">
      <c r="B113" s="29"/>
      <c r="C113" s="29"/>
      <c r="D113" s="67"/>
      <c r="E113" s="30"/>
      <c r="F113" s="30"/>
      <c r="G113" s="30"/>
      <c r="H113" s="30"/>
      <c r="I113" s="30"/>
      <c r="J113" s="30"/>
      <c r="K113" s="30"/>
      <c r="L113" s="30"/>
      <c r="M113" s="30"/>
      <c r="N113" s="30"/>
      <c r="O113" s="30"/>
      <c r="P113" s="30"/>
      <c r="Q113" s="30"/>
      <c r="R113" s="30"/>
    </row>
    <row r="114" spans="2:18" x14ac:dyDescent="0.2">
      <c r="B114" s="29"/>
      <c r="C114" s="29"/>
      <c r="D114" s="67"/>
      <c r="E114" s="30"/>
      <c r="F114" s="30"/>
      <c r="G114" s="30"/>
      <c r="H114" s="30"/>
      <c r="I114" s="30"/>
      <c r="J114" s="30"/>
      <c r="K114" s="30"/>
      <c r="L114" s="30"/>
      <c r="M114" s="30"/>
      <c r="N114" s="30"/>
      <c r="O114" s="30"/>
      <c r="P114" s="30"/>
      <c r="Q114" s="30"/>
      <c r="R114" s="30"/>
    </row>
    <row r="115" spans="2:18" x14ac:dyDescent="0.2">
      <c r="B115" s="29"/>
      <c r="C115" s="29"/>
      <c r="D115" s="67"/>
      <c r="E115" s="30"/>
      <c r="F115" s="30"/>
      <c r="G115" s="30"/>
      <c r="H115" s="30"/>
      <c r="I115" s="30"/>
      <c r="J115" s="30"/>
      <c r="K115" s="30"/>
      <c r="L115" s="30"/>
      <c r="M115" s="30"/>
      <c r="N115" s="30"/>
      <c r="O115" s="30"/>
      <c r="P115" s="30"/>
      <c r="Q115" s="30"/>
      <c r="R115" s="30"/>
    </row>
    <row r="116" spans="2:18" x14ac:dyDescent="0.2">
      <c r="B116" s="29"/>
      <c r="C116" s="29"/>
      <c r="D116" s="67"/>
      <c r="E116" s="30"/>
      <c r="F116" s="30"/>
      <c r="G116" s="30"/>
      <c r="H116" s="30"/>
      <c r="I116" s="30"/>
      <c r="J116" s="30"/>
      <c r="K116" s="30"/>
      <c r="L116" s="30"/>
      <c r="M116" s="30"/>
      <c r="N116" s="30"/>
      <c r="O116" s="30"/>
      <c r="P116" s="30"/>
      <c r="Q116" s="30"/>
      <c r="R116" s="30"/>
    </row>
    <row r="117" spans="2:18" x14ac:dyDescent="0.2">
      <c r="B117" s="29"/>
      <c r="C117" s="29"/>
      <c r="D117" s="67"/>
      <c r="E117" s="30"/>
      <c r="F117" s="30"/>
      <c r="G117" s="30"/>
      <c r="H117" s="30"/>
      <c r="I117" s="30"/>
      <c r="J117" s="30"/>
      <c r="K117" s="30"/>
      <c r="L117" s="30"/>
      <c r="M117" s="30"/>
      <c r="N117" s="30"/>
      <c r="O117" s="30"/>
      <c r="P117" s="30"/>
      <c r="Q117" s="30"/>
      <c r="R117" s="30"/>
    </row>
    <row r="118" spans="2:18" x14ac:dyDescent="0.2">
      <c r="B118" s="29"/>
      <c r="C118" s="29"/>
      <c r="D118" s="67"/>
      <c r="E118" s="30"/>
      <c r="F118" s="30"/>
      <c r="G118" s="30"/>
      <c r="H118" s="30"/>
      <c r="I118" s="30"/>
      <c r="J118" s="30"/>
      <c r="K118" s="30"/>
      <c r="L118" s="30"/>
      <c r="M118" s="30"/>
      <c r="N118" s="30"/>
      <c r="O118" s="30"/>
      <c r="P118" s="30"/>
      <c r="Q118" s="30"/>
      <c r="R118" s="30"/>
    </row>
    <row r="119" spans="2:18" x14ac:dyDescent="0.2">
      <c r="B119" s="29"/>
      <c r="C119" s="29"/>
      <c r="D119" s="67"/>
      <c r="E119" s="30"/>
      <c r="F119" s="30"/>
      <c r="G119" s="30"/>
      <c r="H119" s="30"/>
      <c r="I119" s="30"/>
      <c r="J119" s="30"/>
      <c r="K119" s="30"/>
      <c r="L119" s="30"/>
      <c r="M119" s="30"/>
      <c r="N119" s="30"/>
      <c r="O119" s="30"/>
      <c r="P119" s="30"/>
      <c r="Q119" s="30"/>
      <c r="R119" s="30"/>
    </row>
    <row r="120" spans="2:18" x14ac:dyDescent="0.2">
      <c r="B120" s="29"/>
      <c r="C120" s="29"/>
      <c r="D120" s="67"/>
      <c r="E120" s="30"/>
      <c r="F120" s="30"/>
      <c r="G120" s="30"/>
      <c r="H120" s="30"/>
      <c r="I120" s="30"/>
      <c r="J120" s="30"/>
      <c r="K120" s="30"/>
      <c r="L120" s="30"/>
      <c r="M120" s="30"/>
      <c r="N120" s="30"/>
      <c r="O120" s="30"/>
      <c r="P120" s="30"/>
      <c r="Q120" s="30"/>
      <c r="R120" s="30"/>
    </row>
    <row r="121" spans="2:18" x14ac:dyDescent="0.2">
      <c r="B121" s="29"/>
      <c r="C121" s="29"/>
      <c r="D121" s="67"/>
      <c r="E121" s="30"/>
      <c r="F121" s="30"/>
      <c r="G121" s="30"/>
      <c r="H121" s="30"/>
      <c r="I121" s="30"/>
      <c r="J121" s="30"/>
      <c r="K121" s="30"/>
      <c r="L121" s="30"/>
      <c r="M121" s="30"/>
      <c r="N121" s="30"/>
      <c r="O121" s="30"/>
      <c r="P121" s="30"/>
      <c r="Q121" s="30"/>
      <c r="R121" s="30"/>
    </row>
    <row r="122" spans="2:18" x14ac:dyDescent="0.2">
      <c r="B122" s="29"/>
      <c r="C122" s="29"/>
      <c r="D122" s="67"/>
      <c r="E122" s="30"/>
      <c r="F122" s="30"/>
      <c r="G122" s="30"/>
      <c r="H122" s="30"/>
      <c r="I122" s="30"/>
      <c r="J122" s="30"/>
      <c r="K122" s="30"/>
      <c r="L122" s="30"/>
      <c r="M122" s="30"/>
      <c r="N122" s="30"/>
      <c r="O122" s="30"/>
      <c r="P122" s="30"/>
      <c r="Q122" s="30"/>
      <c r="R122" s="30"/>
    </row>
    <row r="123" spans="2:18" x14ac:dyDescent="0.2">
      <c r="B123" s="29"/>
      <c r="C123" s="29"/>
      <c r="D123" s="67"/>
      <c r="E123" s="30"/>
      <c r="F123" s="30"/>
      <c r="G123" s="30"/>
      <c r="H123" s="30"/>
      <c r="I123" s="30"/>
      <c r="J123" s="30"/>
      <c r="K123" s="30"/>
      <c r="L123" s="30"/>
      <c r="M123" s="30"/>
      <c r="N123" s="30"/>
      <c r="O123" s="30"/>
      <c r="P123" s="30"/>
      <c r="Q123" s="30"/>
      <c r="R123" s="30"/>
    </row>
    <row r="124" spans="2:18" x14ac:dyDescent="0.2">
      <c r="B124" s="29"/>
      <c r="C124" s="29"/>
      <c r="D124" s="67"/>
      <c r="E124" s="30"/>
      <c r="F124" s="30"/>
      <c r="G124" s="30"/>
      <c r="H124" s="30"/>
      <c r="I124" s="30"/>
      <c r="J124" s="30"/>
      <c r="K124" s="30"/>
      <c r="L124" s="30"/>
      <c r="M124" s="30"/>
      <c r="N124" s="30"/>
      <c r="O124" s="30"/>
      <c r="P124" s="30"/>
      <c r="Q124" s="30"/>
      <c r="R124" s="30"/>
    </row>
    <row r="125" spans="2:18" x14ac:dyDescent="0.2">
      <c r="B125" s="29"/>
      <c r="C125" s="29"/>
      <c r="D125" s="67"/>
      <c r="E125" s="30"/>
      <c r="F125" s="30"/>
      <c r="G125" s="30"/>
      <c r="H125" s="30"/>
      <c r="I125" s="30"/>
      <c r="J125" s="30"/>
      <c r="K125" s="30"/>
      <c r="L125" s="30"/>
      <c r="M125" s="30"/>
      <c r="N125" s="30"/>
      <c r="O125" s="30"/>
      <c r="P125" s="30"/>
      <c r="Q125" s="30"/>
      <c r="R125" s="30"/>
    </row>
    <row r="126" spans="2:18" x14ac:dyDescent="0.2">
      <c r="B126" s="29"/>
      <c r="C126" s="29"/>
      <c r="D126" s="67"/>
      <c r="E126" s="30"/>
      <c r="F126" s="30"/>
      <c r="G126" s="30"/>
      <c r="H126" s="30"/>
      <c r="I126" s="30"/>
      <c r="J126" s="30"/>
      <c r="K126" s="30"/>
      <c r="L126" s="30"/>
      <c r="M126" s="30"/>
      <c r="N126" s="30"/>
      <c r="O126" s="30"/>
      <c r="P126" s="30"/>
      <c r="Q126" s="30"/>
      <c r="R126" s="30"/>
    </row>
    <row r="127" spans="2:18" x14ac:dyDescent="0.2">
      <c r="B127" s="29"/>
      <c r="C127" s="29"/>
      <c r="D127" s="67"/>
      <c r="E127" s="30"/>
      <c r="F127" s="30"/>
      <c r="G127" s="30"/>
      <c r="H127" s="30"/>
      <c r="I127" s="30"/>
      <c r="J127" s="30"/>
      <c r="K127" s="30"/>
      <c r="L127" s="30"/>
      <c r="M127" s="30"/>
      <c r="N127" s="30"/>
      <c r="O127" s="30"/>
      <c r="P127" s="30"/>
      <c r="Q127" s="30"/>
      <c r="R127" s="30"/>
    </row>
    <row r="128" spans="2:18" x14ac:dyDescent="0.2">
      <c r="B128" s="29"/>
      <c r="C128" s="29"/>
      <c r="D128" s="67"/>
      <c r="E128" s="30"/>
      <c r="F128" s="30"/>
      <c r="G128" s="30"/>
      <c r="H128" s="30"/>
      <c r="I128" s="30"/>
      <c r="J128" s="30"/>
      <c r="K128" s="30"/>
      <c r="L128" s="30"/>
      <c r="M128" s="30"/>
      <c r="N128" s="30"/>
      <c r="O128" s="30"/>
      <c r="P128" s="30"/>
      <c r="Q128" s="30"/>
      <c r="R128" s="30"/>
    </row>
    <row r="129" spans="2:18" x14ac:dyDescent="0.2">
      <c r="B129" s="29"/>
      <c r="C129" s="29"/>
      <c r="D129" s="67"/>
      <c r="E129" s="30"/>
      <c r="F129" s="30"/>
      <c r="G129" s="30"/>
      <c r="H129" s="30"/>
      <c r="I129" s="30"/>
      <c r="J129" s="30"/>
      <c r="K129" s="30"/>
      <c r="L129" s="30"/>
      <c r="M129" s="30"/>
      <c r="N129" s="30"/>
      <c r="O129" s="30"/>
      <c r="P129" s="30"/>
      <c r="Q129" s="30"/>
      <c r="R129" s="30"/>
    </row>
    <row r="130" spans="2:18" x14ac:dyDescent="0.2">
      <c r="B130" s="29"/>
      <c r="C130" s="29"/>
      <c r="D130" s="67"/>
      <c r="E130" s="30"/>
      <c r="F130" s="30"/>
      <c r="G130" s="30"/>
      <c r="H130" s="30"/>
      <c r="I130" s="30"/>
      <c r="J130" s="30"/>
      <c r="K130" s="30"/>
      <c r="L130" s="30"/>
      <c r="M130" s="30"/>
      <c r="N130" s="30"/>
      <c r="O130" s="30"/>
      <c r="P130" s="30"/>
      <c r="Q130" s="30"/>
      <c r="R130" s="30"/>
    </row>
    <row r="131" spans="2:18" x14ac:dyDescent="0.2">
      <c r="B131" s="29"/>
      <c r="C131" s="29"/>
      <c r="D131" s="67"/>
      <c r="E131" s="30"/>
      <c r="F131" s="30"/>
      <c r="G131" s="30"/>
      <c r="H131" s="30"/>
      <c r="I131" s="30"/>
      <c r="J131" s="30"/>
      <c r="K131" s="30"/>
      <c r="L131" s="30"/>
      <c r="M131" s="30"/>
      <c r="N131" s="30"/>
      <c r="O131" s="30"/>
      <c r="P131" s="30"/>
      <c r="Q131" s="30"/>
      <c r="R131" s="30"/>
    </row>
    <row r="132" spans="2:18" x14ac:dyDescent="0.2">
      <c r="B132" s="29"/>
      <c r="C132" s="29"/>
      <c r="D132" s="67"/>
      <c r="E132" s="30"/>
      <c r="F132" s="30"/>
      <c r="G132" s="30"/>
      <c r="H132" s="30"/>
      <c r="I132" s="30"/>
      <c r="J132" s="30"/>
      <c r="K132" s="30"/>
      <c r="L132" s="30"/>
      <c r="M132" s="30"/>
      <c r="N132" s="30"/>
      <c r="O132" s="30"/>
      <c r="P132" s="30"/>
      <c r="Q132" s="30"/>
      <c r="R132" s="30"/>
    </row>
    <row r="133" spans="2:18" x14ac:dyDescent="0.2">
      <c r="B133" s="29"/>
      <c r="C133" s="29"/>
      <c r="D133" s="67"/>
      <c r="E133" s="30"/>
      <c r="F133" s="30"/>
      <c r="G133" s="30"/>
      <c r="H133" s="30"/>
      <c r="I133" s="30"/>
      <c r="J133" s="30"/>
      <c r="K133" s="30"/>
      <c r="L133" s="30"/>
      <c r="M133" s="30"/>
      <c r="N133" s="30"/>
      <c r="O133" s="30"/>
      <c r="P133" s="30"/>
      <c r="Q133" s="30"/>
      <c r="R133" s="30"/>
    </row>
    <row r="134" spans="2:18" x14ac:dyDescent="0.2">
      <c r="B134" s="29"/>
      <c r="C134" s="29"/>
      <c r="D134" s="67"/>
      <c r="E134" s="30"/>
      <c r="F134" s="30"/>
      <c r="G134" s="30"/>
      <c r="H134" s="30"/>
      <c r="I134" s="30"/>
      <c r="J134" s="30"/>
      <c r="K134" s="30"/>
      <c r="L134" s="30"/>
      <c r="M134" s="30"/>
      <c r="N134" s="30"/>
      <c r="O134" s="30"/>
      <c r="P134" s="30"/>
      <c r="Q134" s="30"/>
      <c r="R134" s="30"/>
    </row>
    <row r="135" spans="2:18" x14ac:dyDescent="0.2">
      <c r="B135" s="29"/>
      <c r="C135" s="29"/>
      <c r="D135" s="67"/>
      <c r="E135" s="30"/>
      <c r="F135" s="30"/>
      <c r="G135" s="30"/>
      <c r="H135" s="30"/>
      <c r="I135" s="30"/>
      <c r="J135" s="30"/>
      <c r="K135" s="30"/>
      <c r="L135" s="30"/>
      <c r="M135" s="30"/>
      <c r="N135" s="30"/>
      <c r="O135" s="30"/>
      <c r="P135" s="30"/>
      <c r="Q135" s="30"/>
      <c r="R135" s="30"/>
    </row>
    <row r="136" spans="2:18" x14ac:dyDescent="0.2">
      <c r="B136" s="29"/>
      <c r="C136" s="29"/>
      <c r="D136" s="67"/>
      <c r="E136" s="30"/>
      <c r="F136" s="30"/>
      <c r="G136" s="30"/>
      <c r="H136" s="30"/>
      <c r="I136" s="30"/>
      <c r="J136" s="30"/>
      <c r="K136" s="30"/>
      <c r="L136" s="30"/>
      <c r="M136" s="30"/>
      <c r="N136" s="30"/>
      <c r="O136" s="30"/>
      <c r="P136" s="30"/>
      <c r="Q136" s="30"/>
      <c r="R136" s="30"/>
    </row>
    <row r="137" spans="2:18" x14ac:dyDescent="0.2">
      <c r="B137" s="29"/>
      <c r="C137" s="29"/>
      <c r="D137" s="67"/>
      <c r="E137" s="30"/>
      <c r="F137" s="30"/>
      <c r="G137" s="30"/>
      <c r="H137" s="30"/>
      <c r="I137" s="30"/>
      <c r="J137" s="30"/>
      <c r="K137" s="30"/>
      <c r="L137" s="30"/>
      <c r="M137" s="30"/>
      <c r="N137" s="30"/>
      <c r="O137" s="30"/>
      <c r="P137" s="30"/>
      <c r="Q137" s="30"/>
      <c r="R137" s="30"/>
    </row>
    <row r="138" spans="2:18" x14ac:dyDescent="0.2">
      <c r="B138" s="29"/>
      <c r="C138" s="29"/>
      <c r="D138" s="67"/>
      <c r="E138" s="30"/>
      <c r="F138" s="30"/>
      <c r="G138" s="30"/>
      <c r="H138" s="30"/>
      <c r="I138" s="30"/>
      <c r="J138" s="30"/>
      <c r="K138" s="30"/>
      <c r="L138" s="30"/>
      <c r="M138" s="30"/>
      <c r="N138" s="30"/>
      <c r="O138" s="30"/>
      <c r="P138" s="30"/>
      <c r="Q138" s="30"/>
      <c r="R138" s="30"/>
    </row>
    <row r="139" spans="2:18" x14ac:dyDescent="0.2">
      <c r="B139" s="29"/>
      <c r="C139" s="29"/>
      <c r="D139" s="67"/>
      <c r="E139" s="30"/>
      <c r="F139" s="30"/>
      <c r="G139" s="30"/>
      <c r="H139" s="30"/>
      <c r="I139" s="30"/>
      <c r="J139" s="30"/>
      <c r="K139" s="30"/>
      <c r="L139" s="30"/>
      <c r="M139" s="30"/>
      <c r="N139" s="30"/>
      <c r="O139" s="30"/>
      <c r="P139" s="30"/>
      <c r="Q139" s="30"/>
      <c r="R139" s="30"/>
    </row>
    <row r="140" spans="2:18" x14ac:dyDescent="0.2">
      <c r="B140" s="29"/>
      <c r="C140" s="29"/>
      <c r="D140" s="67"/>
      <c r="E140" s="30"/>
      <c r="F140" s="30"/>
      <c r="G140" s="30"/>
      <c r="H140" s="30"/>
      <c r="I140" s="30"/>
      <c r="J140" s="30"/>
      <c r="K140" s="30"/>
      <c r="L140" s="30"/>
      <c r="M140" s="30"/>
      <c r="N140" s="30"/>
      <c r="O140" s="30"/>
      <c r="P140" s="30"/>
      <c r="Q140" s="30"/>
      <c r="R140" s="30"/>
    </row>
    <row r="141" spans="2:18" x14ac:dyDescent="0.2">
      <c r="B141" s="29"/>
      <c r="C141" s="29"/>
      <c r="D141" s="67"/>
      <c r="E141" s="30"/>
      <c r="F141" s="30"/>
      <c r="G141" s="30"/>
      <c r="H141" s="30"/>
      <c r="I141" s="30"/>
      <c r="J141" s="30"/>
      <c r="K141" s="30"/>
      <c r="L141" s="30"/>
      <c r="M141" s="30"/>
      <c r="N141" s="30"/>
      <c r="O141" s="30"/>
      <c r="P141" s="30"/>
      <c r="Q141" s="30"/>
      <c r="R141" s="30"/>
    </row>
    <row r="142" spans="2:18" x14ac:dyDescent="0.2">
      <c r="B142" s="29"/>
      <c r="C142" s="29"/>
      <c r="D142" s="67"/>
      <c r="E142" s="30"/>
      <c r="F142" s="30"/>
      <c r="G142" s="30"/>
      <c r="H142" s="30"/>
      <c r="I142" s="30"/>
      <c r="J142" s="30"/>
      <c r="K142" s="30"/>
      <c r="L142" s="30"/>
      <c r="M142" s="30"/>
      <c r="N142" s="30"/>
      <c r="O142" s="30"/>
      <c r="P142" s="30"/>
      <c r="Q142" s="30"/>
      <c r="R142" s="30"/>
    </row>
    <row r="143" spans="2:18" x14ac:dyDescent="0.2">
      <c r="B143" s="29"/>
      <c r="C143" s="29"/>
      <c r="D143" s="67"/>
      <c r="E143" s="30"/>
      <c r="F143" s="30"/>
      <c r="G143" s="30"/>
      <c r="H143" s="30"/>
      <c r="I143" s="30"/>
      <c r="J143" s="30"/>
      <c r="K143" s="30"/>
      <c r="L143" s="30"/>
      <c r="M143" s="30"/>
      <c r="N143" s="30"/>
      <c r="O143" s="30"/>
      <c r="P143" s="30"/>
      <c r="Q143" s="30"/>
      <c r="R143" s="30"/>
    </row>
    <row r="144" spans="2:18" x14ac:dyDescent="0.2">
      <c r="B144" s="29"/>
      <c r="C144" s="29"/>
      <c r="D144" s="67"/>
      <c r="E144" s="30"/>
      <c r="F144" s="30"/>
      <c r="G144" s="30"/>
      <c r="H144" s="30"/>
      <c r="I144" s="30"/>
      <c r="J144" s="30"/>
      <c r="K144" s="30"/>
      <c r="L144" s="30"/>
      <c r="M144" s="30"/>
      <c r="N144" s="30"/>
      <c r="O144" s="30"/>
      <c r="P144" s="30"/>
      <c r="Q144" s="30"/>
      <c r="R144" s="30"/>
    </row>
    <row r="145" spans="2:18" x14ac:dyDescent="0.2">
      <c r="B145" s="29"/>
      <c r="C145" s="29"/>
      <c r="D145" s="67"/>
      <c r="E145" s="30"/>
      <c r="F145" s="30"/>
      <c r="G145" s="30"/>
      <c r="H145" s="30"/>
      <c r="I145" s="30"/>
      <c r="J145" s="30"/>
      <c r="K145" s="30"/>
      <c r="L145" s="30"/>
      <c r="M145" s="30"/>
      <c r="N145" s="30"/>
      <c r="O145" s="30"/>
      <c r="P145" s="30"/>
      <c r="Q145" s="30"/>
      <c r="R145" s="30"/>
    </row>
    <row r="146" spans="2:18" x14ac:dyDescent="0.2">
      <c r="B146" s="29"/>
      <c r="C146" s="29"/>
      <c r="D146" s="67"/>
      <c r="E146" s="30"/>
      <c r="F146" s="30"/>
      <c r="G146" s="30"/>
      <c r="H146" s="30"/>
      <c r="I146" s="30"/>
      <c r="J146" s="30"/>
      <c r="K146" s="30"/>
      <c r="L146" s="30"/>
      <c r="M146" s="30"/>
      <c r="N146" s="30"/>
      <c r="O146" s="30"/>
      <c r="P146" s="30"/>
      <c r="Q146" s="30"/>
      <c r="R146" s="30"/>
    </row>
    <row r="147" spans="2:18" x14ac:dyDescent="0.2">
      <c r="B147" s="29"/>
      <c r="C147" s="29"/>
      <c r="D147" s="67"/>
      <c r="E147" s="30"/>
      <c r="F147" s="30"/>
      <c r="G147" s="30"/>
      <c r="H147" s="30"/>
      <c r="I147" s="30"/>
      <c r="J147" s="30"/>
      <c r="K147" s="30"/>
      <c r="L147" s="30"/>
      <c r="M147" s="30"/>
      <c r="N147" s="30"/>
      <c r="O147" s="30"/>
      <c r="P147" s="30"/>
      <c r="Q147" s="30"/>
      <c r="R147" s="30"/>
    </row>
    <row r="148" spans="2:18" x14ac:dyDescent="0.2">
      <c r="B148" s="29"/>
      <c r="C148" s="29"/>
      <c r="D148" s="67"/>
      <c r="E148" s="30"/>
      <c r="F148" s="30"/>
      <c r="G148" s="30"/>
      <c r="H148" s="30"/>
      <c r="I148" s="30"/>
      <c r="J148" s="30"/>
      <c r="K148" s="30"/>
      <c r="L148" s="30"/>
      <c r="M148" s="30"/>
      <c r="N148" s="30"/>
      <c r="O148" s="30"/>
      <c r="P148" s="30"/>
      <c r="Q148" s="30"/>
      <c r="R148" s="30"/>
    </row>
    <row r="149" spans="2:18" x14ac:dyDescent="0.2">
      <c r="B149" s="29"/>
      <c r="C149" s="29"/>
      <c r="D149" s="67"/>
      <c r="E149" s="30"/>
      <c r="F149" s="30"/>
      <c r="G149" s="30"/>
      <c r="H149" s="30"/>
      <c r="I149" s="30"/>
      <c r="J149" s="30"/>
      <c r="K149" s="30"/>
      <c r="L149" s="30"/>
      <c r="M149" s="30"/>
      <c r="N149" s="30"/>
      <c r="O149" s="30"/>
      <c r="P149" s="30"/>
      <c r="Q149" s="30"/>
      <c r="R149" s="30"/>
    </row>
    <row r="150" spans="2:18" x14ac:dyDescent="0.2">
      <c r="B150" s="29"/>
      <c r="C150" s="29"/>
      <c r="D150" s="67"/>
      <c r="E150" s="30"/>
      <c r="F150" s="30"/>
      <c r="G150" s="30"/>
      <c r="H150" s="30"/>
      <c r="I150" s="30"/>
      <c r="J150" s="30"/>
      <c r="K150" s="30"/>
      <c r="L150" s="30"/>
      <c r="M150" s="30"/>
      <c r="N150" s="30"/>
      <c r="O150" s="30"/>
      <c r="P150" s="30"/>
      <c r="Q150" s="30"/>
      <c r="R150" s="30"/>
    </row>
    <row r="151" spans="2:18" x14ac:dyDescent="0.2">
      <c r="B151" s="29"/>
      <c r="C151" s="29"/>
      <c r="D151" s="67"/>
      <c r="E151" s="30"/>
      <c r="F151" s="30"/>
      <c r="G151" s="30"/>
      <c r="H151" s="30"/>
      <c r="I151" s="30"/>
      <c r="J151" s="30"/>
      <c r="K151" s="30"/>
      <c r="L151" s="30"/>
      <c r="M151" s="30"/>
      <c r="N151" s="30"/>
      <c r="O151" s="30"/>
      <c r="P151" s="30"/>
      <c r="Q151" s="30"/>
      <c r="R151" s="30"/>
    </row>
    <row r="152" spans="2:18" x14ac:dyDescent="0.2">
      <c r="B152" s="29"/>
      <c r="C152" s="29"/>
      <c r="D152" s="67"/>
      <c r="E152" s="30"/>
      <c r="F152" s="30"/>
      <c r="G152" s="30"/>
      <c r="H152" s="30"/>
      <c r="I152" s="30"/>
      <c r="J152" s="30"/>
      <c r="K152" s="30"/>
      <c r="L152" s="30"/>
      <c r="M152" s="30"/>
      <c r="N152" s="30"/>
      <c r="O152" s="30"/>
      <c r="P152" s="30"/>
      <c r="Q152" s="30"/>
      <c r="R152" s="30"/>
    </row>
    <row r="153" spans="2:18" x14ac:dyDescent="0.2">
      <c r="B153" s="29"/>
      <c r="C153" s="29"/>
      <c r="D153" s="67"/>
      <c r="E153" s="30"/>
      <c r="F153" s="30"/>
      <c r="G153" s="30"/>
      <c r="H153" s="30"/>
      <c r="I153" s="30"/>
      <c r="J153" s="30"/>
      <c r="K153" s="30"/>
      <c r="L153" s="30"/>
      <c r="M153" s="30"/>
      <c r="N153" s="30"/>
      <c r="O153" s="30"/>
      <c r="P153" s="30"/>
      <c r="Q153" s="30"/>
      <c r="R153" s="30"/>
    </row>
    <row r="154" spans="2:18" x14ac:dyDescent="0.2">
      <c r="B154" s="29"/>
      <c r="C154" s="29"/>
      <c r="D154" s="67"/>
      <c r="E154" s="30"/>
      <c r="F154" s="30"/>
      <c r="G154" s="30"/>
      <c r="H154" s="30"/>
      <c r="I154" s="30"/>
      <c r="J154" s="30"/>
      <c r="K154" s="30"/>
      <c r="L154" s="30"/>
      <c r="M154" s="30"/>
      <c r="N154" s="30"/>
      <c r="O154" s="30"/>
      <c r="P154" s="30"/>
      <c r="Q154" s="30"/>
      <c r="R154" s="30"/>
    </row>
    <row r="155" spans="2:18" x14ac:dyDescent="0.2">
      <c r="B155" s="29"/>
      <c r="C155" s="29"/>
      <c r="D155" s="67"/>
      <c r="E155" s="30"/>
      <c r="F155" s="30"/>
      <c r="G155" s="30"/>
      <c r="H155" s="30"/>
      <c r="I155" s="30"/>
      <c r="J155" s="30"/>
      <c r="K155" s="30"/>
      <c r="L155" s="30"/>
      <c r="M155" s="30"/>
      <c r="N155" s="30"/>
      <c r="O155" s="30"/>
      <c r="P155" s="30"/>
      <c r="Q155" s="30"/>
      <c r="R155" s="30"/>
    </row>
    <row r="156" spans="2:18" x14ac:dyDescent="0.2">
      <c r="B156" s="29"/>
      <c r="C156" s="29"/>
      <c r="D156" s="67"/>
      <c r="E156" s="30"/>
      <c r="F156" s="30"/>
      <c r="G156" s="30"/>
      <c r="H156" s="30"/>
      <c r="I156" s="30"/>
      <c r="J156" s="30"/>
      <c r="K156" s="30"/>
      <c r="L156" s="30"/>
      <c r="M156" s="30"/>
      <c r="N156" s="30"/>
      <c r="O156" s="30"/>
      <c r="P156" s="30"/>
      <c r="Q156" s="30"/>
      <c r="R156" s="30"/>
    </row>
    <row r="157" spans="2:18" x14ac:dyDescent="0.2">
      <c r="B157" s="29"/>
      <c r="C157" s="29"/>
      <c r="D157" s="67"/>
      <c r="E157" s="30"/>
      <c r="F157" s="30"/>
      <c r="G157" s="30"/>
      <c r="H157" s="30"/>
      <c r="I157" s="30"/>
      <c r="J157" s="30"/>
      <c r="K157" s="30"/>
      <c r="L157" s="30"/>
      <c r="M157" s="30"/>
      <c r="N157" s="30"/>
      <c r="O157" s="30"/>
      <c r="P157" s="30"/>
      <c r="Q157" s="30"/>
      <c r="R157" s="30"/>
    </row>
    <row r="158" spans="2:18" x14ac:dyDescent="0.2">
      <c r="B158" s="29"/>
      <c r="C158" s="29"/>
      <c r="D158" s="67"/>
      <c r="E158" s="30"/>
      <c r="F158" s="30"/>
      <c r="G158" s="30"/>
      <c r="H158" s="30"/>
      <c r="I158" s="30"/>
      <c r="J158" s="30"/>
      <c r="K158" s="30"/>
      <c r="L158" s="30"/>
      <c r="M158" s="30"/>
      <c r="N158" s="30"/>
      <c r="O158" s="30"/>
      <c r="P158" s="30"/>
      <c r="Q158" s="30"/>
      <c r="R158" s="30"/>
    </row>
    <row r="159" spans="2:18" x14ac:dyDescent="0.2">
      <c r="B159" s="29"/>
      <c r="C159" s="29"/>
      <c r="D159" s="67"/>
      <c r="E159" s="30"/>
      <c r="F159" s="30"/>
      <c r="G159" s="30"/>
      <c r="H159" s="30"/>
      <c r="I159" s="30"/>
      <c r="J159" s="30"/>
      <c r="K159" s="30"/>
      <c r="L159" s="30"/>
      <c r="M159" s="30"/>
      <c r="N159" s="30"/>
      <c r="O159" s="30"/>
      <c r="P159" s="30"/>
      <c r="Q159" s="30"/>
      <c r="R159" s="30"/>
    </row>
    <row r="160" spans="2:18" x14ac:dyDescent="0.2">
      <c r="B160" s="29"/>
      <c r="C160" s="29"/>
      <c r="D160" s="67"/>
      <c r="E160" s="30"/>
      <c r="F160" s="30"/>
      <c r="G160" s="30"/>
      <c r="H160" s="30"/>
      <c r="I160" s="30"/>
      <c r="J160" s="30"/>
      <c r="K160" s="30"/>
      <c r="L160" s="30"/>
      <c r="M160" s="30"/>
      <c r="N160" s="30"/>
      <c r="O160" s="30"/>
      <c r="P160" s="30"/>
      <c r="Q160" s="30"/>
      <c r="R160" s="30"/>
    </row>
    <row r="161" spans="2:18" x14ac:dyDescent="0.2">
      <c r="B161" s="29"/>
      <c r="C161" s="29"/>
      <c r="D161" s="67"/>
      <c r="E161" s="30"/>
      <c r="F161" s="30"/>
      <c r="G161" s="30"/>
      <c r="H161" s="30"/>
      <c r="I161" s="30"/>
      <c r="J161" s="30"/>
      <c r="K161" s="30"/>
      <c r="L161" s="30"/>
      <c r="M161" s="30"/>
      <c r="N161" s="30"/>
      <c r="O161" s="30"/>
      <c r="P161" s="30"/>
      <c r="Q161" s="30"/>
      <c r="R161" s="30"/>
    </row>
    <row r="162" spans="2:18" x14ac:dyDescent="0.2">
      <c r="B162" s="29"/>
      <c r="C162" s="29"/>
      <c r="D162" s="67"/>
      <c r="E162" s="30"/>
      <c r="F162" s="30"/>
      <c r="G162" s="30"/>
      <c r="H162" s="30"/>
      <c r="I162" s="30"/>
      <c r="J162" s="30"/>
      <c r="K162" s="30"/>
      <c r="L162" s="30"/>
      <c r="M162" s="30"/>
      <c r="N162" s="30"/>
      <c r="O162" s="30"/>
      <c r="P162" s="30"/>
      <c r="Q162" s="30"/>
      <c r="R162" s="30"/>
    </row>
    <row r="163" spans="2:18" x14ac:dyDescent="0.2">
      <c r="B163" s="29"/>
      <c r="C163" s="29"/>
      <c r="D163" s="67"/>
      <c r="E163" s="30"/>
      <c r="F163" s="30"/>
      <c r="G163" s="30"/>
      <c r="H163" s="30"/>
      <c r="I163" s="30"/>
      <c r="J163" s="30"/>
      <c r="K163" s="30"/>
      <c r="L163" s="30"/>
      <c r="M163" s="30"/>
      <c r="N163" s="30"/>
      <c r="O163" s="30"/>
      <c r="P163" s="30"/>
      <c r="Q163" s="30"/>
      <c r="R163" s="30"/>
    </row>
    <row r="164" spans="2:18" x14ac:dyDescent="0.2">
      <c r="B164" s="29"/>
      <c r="C164" s="29"/>
      <c r="D164" s="67"/>
      <c r="E164" s="30"/>
      <c r="F164" s="30"/>
      <c r="G164" s="30"/>
      <c r="H164" s="30"/>
      <c r="I164" s="30"/>
      <c r="J164" s="30"/>
      <c r="K164" s="30"/>
      <c r="L164" s="30"/>
      <c r="M164" s="30"/>
      <c r="N164" s="30"/>
      <c r="O164" s="30"/>
      <c r="P164" s="30"/>
      <c r="Q164" s="30"/>
      <c r="R164" s="30"/>
    </row>
    <row r="165" spans="2:18" x14ac:dyDescent="0.2">
      <c r="B165" s="29"/>
      <c r="C165" s="29"/>
      <c r="D165" s="67"/>
      <c r="E165" s="30"/>
      <c r="F165" s="30"/>
      <c r="G165" s="30"/>
      <c r="H165" s="30"/>
      <c r="I165" s="30"/>
      <c r="J165" s="30"/>
      <c r="K165" s="30"/>
      <c r="L165" s="30"/>
      <c r="M165" s="30"/>
      <c r="N165" s="30"/>
      <c r="O165" s="30"/>
      <c r="P165" s="30"/>
      <c r="Q165" s="30"/>
      <c r="R165" s="30"/>
    </row>
    <row r="166" spans="2:18" x14ac:dyDescent="0.2">
      <c r="B166" s="29"/>
      <c r="C166" s="29"/>
      <c r="D166" s="67"/>
      <c r="E166" s="30"/>
      <c r="F166" s="30"/>
      <c r="G166" s="30"/>
      <c r="H166" s="30"/>
      <c r="I166" s="30"/>
      <c r="J166" s="30"/>
      <c r="K166" s="30"/>
      <c r="L166" s="30"/>
      <c r="M166" s="30"/>
      <c r="N166" s="30"/>
      <c r="O166" s="30"/>
      <c r="P166" s="30"/>
      <c r="Q166" s="30"/>
      <c r="R166" s="30"/>
    </row>
    <row r="167" spans="2:18" x14ac:dyDescent="0.2">
      <c r="B167" s="29"/>
      <c r="C167" s="29"/>
      <c r="D167" s="67"/>
      <c r="E167" s="30"/>
      <c r="F167" s="30"/>
      <c r="G167" s="30"/>
      <c r="H167" s="30"/>
      <c r="I167" s="30"/>
      <c r="J167" s="30"/>
      <c r="K167" s="30"/>
      <c r="L167" s="30"/>
      <c r="M167" s="30"/>
      <c r="N167" s="30"/>
      <c r="O167" s="30"/>
      <c r="P167" s="30"/>
      <c r="Q167" s="30"/>
      <c r="R167" s="30"/>
    </row>
    <row r="168" spans="2:18" x14ac:dyDescent="0.2">
      <c r="B168" s="29"/>
      <c r="C168" s="29"/>
      <c r="D168" s="67"/>
      <c r="E168" s="30"/>
      <c r="F168" s="30"/>
      <c r="G168" s="30"/>
      <c r="H168" s="30"/>
      <c r="I168" s="30"/>
      <c r="J168" s="30"/>
      <c r="K168" s="30"/>
      <c r="L168" s="30"/>
      <c r="M168" s="30"/>
      <c r="N168" s="30"/>
      <c r="O168" s="30"/>
      <c r="P168" s="30"/>
      <c r="Q168" s="30"/>
      <c r="R168" s="30"/>
    </row>
    <row r="169" spans="2:18" x14ac:dyDescent="0.2">
      <c r="B169" s="29"/>
      <c r="C169" s="29"/>
      <c r="D169" s="67"/>
      <c r="E169" s="30"/>
      <c r="F169" s="30"/>
      <c r="G169" s="30"/>
      <c r="H169" s="30"/>
      <c r="I169" s="30"/>
      <c r="J169" s="30"/>
      <c r="K169" s="30"/>
      <c r="L169" s="30"/>
      <c r="M169" s="30"/>
      <c r="N169" s="30"/>
      <c r="O169" s="30"/>
      <c r="P169" s="30"/>
      <c r="Q169" s="30"/>
      <c r="R169" s="30"/>
    </row>
    <row r="170" spans="2:18" x14ac:dyDescent="0.2">
      <c r="B170" s="29"/>
      <c r="C170" s="29"/>
      <c r="D170" s="67"/>
      <c r="E170" s="30"/>
      <c r="F170" s="30"/>
      <c r="G170" s="30"/>
      <c r="H170" s="30"/>
      <c r="I170" s="30"/>
      <c r="J170" s="30"/>
      <c r="K170" s="30"/>
      <c r="L170" s="30"/>
      <c r="M170" s="30"/>
      <c r="N170" s="30"/>
      <c r="O170" s="30"/>
      <c r="P170" s="30"/>
      <c r="Q170" s="30"/>
      <c r="R170" s="30"/>
    </row>
    <row r="171" spans="2:18" x14ac:dyDescent="0.2">
      <c r="B171" s="29"/>
      <c r="C171" s="29"/>
      <c r="D171" s="67"/>
      <c r="E171" s="30"/>
      <c r="F171" s="30"/>
      <c r="G171" s="30"/>
      <c r="H171" s="30"/>
      <c r="I171" s="30"/>
      <c r="J171" s="30"/>
      <c r="K171" s="30"/>
      <c r="L171" s="30"/>
      <c r="M171" s="30"/>
      <c r="N171" s="30"/>
      <c r="O171" s="30"/>
      <c r="P171" s="30"/>
      <c r="Q171" s="30"/>
      <c r="R171" s="30"/>
    </row>
    <row r="172" spans="2:18" x14ac:dyDescent="0.2">
      <c r="B172" s="29"/>
      <c r="C172" s="29"/>
      <c r="D172" s="67"/>
      <c r="E172" s="30"/>
      <c r="F172" s="30"/>
      <c r="G172" s="30"/>
      <c r="H172" s="30"/>
      <c r="I172" s="30"/>
      <c r="J172" s="30"/>
      <c r="K172" s="30"/>
      <c r="L172" s="30"/>
      <c r="M172" s="30"/>
      <c r="N172" s="30"/>
      <c r="O172" s="30"/>
      <c r="P172" s="30"/>
      <c r="Q172" s="30"/>
      <c r="R172" s="30"/>
    </row>
    <row r="173" spans="2:18" x14ac:dyDescent="0.2">
      <c r="B173" s="29"/>
      <c r="C173" s="29"/>
      <c r="D173" s="67"/>
      <c r="E173" s="30"/>
      <c r="F173" s="30"/>
      <c r="G173" s="30"/>
      <c r="H173" s="30"/>
      <c r="I173" s="30"/>
      <c r="J173" s="30"/>
      <c r="K173" s="30"/>
      <c r="L173" s="30"/>
      <c r="M173" s="30"/>
      <c r="N173" s="30"/>
      <c r="O173" s="30"/>
      <c r="P173" s="30"/>
      <c r="Q173" s="30"/>
      <c r="R173" s="30"/>
    </row>
    <row r="174" spans="2:18" x14ac:dyDescent="0.2">
      <c r="B174" s="29"/>
      <c r="C174" s="29"/>
      <c r="D174" s="67"/>
      <c r="E174" s="30"/>
      <c r="F174" s="30"/>
      <c r="G174" s="30"/>
      <c r="H174" s="30"/>
      <c r="I174" s="30"/>
      <c r="J174" s="30"/>
      <c r="K174" s="30"/>
      <c r="L174" s="30"/>
      <c r="M174" s="30"/>
      <c r="N174" s="30"/>
      <c r="O174" s="30"/>
      <c r="P174" s="30"/>
      <c r="Q174" s="30"/>
      <c r="R174" s="30"/>
    </row>
    <row r="175" spans="2:18" x14ac:dyDescent="0.2">
      <c r="B175" s="29"/>
      <c r="C175" s="29"/>
      <c r="D175" s="67"/>
      <c r="E175" s="30"/>
      <c r="F175" s="30"/>
      <c r="G175" s="30"/>
      <c r="H175" s="30"/>
      <c r="I175" s="30"/>
      <c r="J175" s="30"/>
      <c r="K175" s="30"/>
      <c r="L175" s="30"/>
      <c r="M175" s="30"/>
      <c r="N175" s="30"/>
      <c r="O175" s="30"/>
      <c r="P175" s="30"/>
      <c r="Q175" s="30"/>
      <c r="R175" s="30"/>
    </row>
    <row r="176" spans="2:18" x14ac:dyDescent="0.2">
      <c r="B176" s="29"/>
      <c r="C176" s="29"/>
      <c r="D176" s="67"/>
      <c r="E176" s="30"/>
      <c r="F176" s="30"/>
      <c r="G176" s="30"/>
      <c r="H176" s="30"/>
      <c r="I176" s="30"/>
      <c r="J176" s="30"/>
      <c r="K176" s="30"/>
      <c r="L176" s="30"/>
      <c r="M176" s="30"/>
      <c r="N176" s="30"/>
      <c r="O176" s="30"/>
      <c r="P176" s="30"/>
      <c r="Q176" s="30"/>
      <c r="R176" s="30"/>
    </row>
    <row r="177" spans="2:18" x14ac:dyDescent="0.2">
      <c r="B177" s="29"/>
      <c r="C177" s="29"/>
      <c r="D177" s="67"/>
      <c r="E177" s="30"/>
      <c r="F177" s="30"/>
      <c r="G177" s="30"/>
      <c r="H177" s="30"/>
      <c r="I177" s="30"/>
      <c r="J177" s="30"/>
      <c r="K177" s="30"/>
      <c r="L177" s="30"/>
      <c r="M177" s="30"/>
      <c r="N177" s="30"/>
      <c r="O177" s="30"/>
      <c r="P177" s="30"/>
      <c r="Q177" s="30"/>
      <c r="R177" s="30"/>
    </row>
    <row r="178" spans="2:18" x14ac:dyDescent="0.2">
      <c r="B178" s="29"/>
      <c r="C178" s="29"/>
      <c r="D178" s="67"/>
      <c r="E178" s="30"/>
      <c r="F178" s="30"/>
      <c r="G178" s="30"/>
      <c r="H178" s="30"/>
      <c r="I178" s="30"/>
      <c r="J178" s="30"/>
      <c r="K178" s="30"/>
      <c r="L178" s="30"/>
      <c r="M178" s="30"/>
      <c r="N178" s="30"/>
      <c r="O178" s="30"/>
      <c r="P178" s="30"/>
      <c r="Q178" s="30"/>
      <c r="R178" s="30"/>
    </row>
    <row r="179" spans="2:18" x14ac:dyDescent="0.2">
      <c r="B179" s="29"/>
      <c r="C179" s="29"/>
      <c r="D179" s="67"/>
      <c r="E179" s="30"/>
      <c r="F179" s="30"/>
      <c r="G179" s="30"/>
      <c r="H179" s="30"/>
      <c r="I179" s="30"/>
      <c r="J179" s="30"/>
      <c r="K179" s="30"/>
      <c r="L179" s="30"/>
      <c r="M179" s="30"/>
      <c r="N179" s="30"/>
      <c r="O179" s="30"/>
      <c r="P179" s="30"/>
      <c r="Q179" s="30"/>
      <c r="R179" s="30"/>
    </row>
    <row r="180" spans="2:18" x14ac:dyDescent="0.2">
      <c r="B180" s="29"/>
      <c r="C180" s="29"/>
      <c r="D180" s="67"/>
      <c r="E180" s="30"/>
      <c r="F180" s="30"/>
      <c r="G180" s="30"/>
      <c r="H180" s="30"/>
      <c r="I180" s="30"/>
      <c r="J180" s="30"/>
      <c r="K180" s="30"/>
      <c r="L180" s="30"/>
      <c r="M180" s="30"/>
      <c r="N180" s="30"/>
      <c r="O180" s="30"/>
      <c r="P180" s="30"/>
      <c r="Q180" s="30"/>
      <c r="R180" s="30"/>
    </row>
    <row r="181" spans="2:18" x14ac:dyDescent="0.2">
      <c r="B181" s="29"/>
      <c r="C181" s="29"/>
      <c r="D181" s="67"/>
      <c r="E181" s="30"/>
      <c r="F181" s="30"/>
      <c r="G181" s="30"/>
      <c r="H181" s="30"/>
      <c r="I181" s="30"/>
      <c r="J181" s="30"/>
      <c r="K181" s="30"/>
      <c r="L181" s="30"/>
      <c r="M181" s="30"/>
      <c r="N181" s="30"/>
      <c r="O181" s="30"/>
      <c r="P181" s="30"/>
      <c r="Q181" s="30"/>
      <c r="R181" s="30"/>
    </row>
    <row r="182" spans="2:18" x14ac:dyDescent="0.2">
      <c r="B182" s="29"/>
      <c r="C182" s="29"/>
      <c r="D182" s="67"/>
      <c r="E182" s="30"/>
      <c r="F182" s="30"/>
      <c r="G182" s="30"/>
      <c r="H182" s="30"/>
      <c r="I182" s="30"/>
      <c r="J182" s="30"/>
      <c r="K182" s="30"/>
      <c r="L182" s="30"/>
      <c r="M182" s="30"/>
      <c r="N182" s="30"/>
      <c r="O182" s="30"/>
      <c r="P182" s="30"/>
      <c r="Q182" s="30"/>
      <c r="R182" s="30"/>
    </row>
    <row r="183" spans="2:18" x14ac:dyDescent="0.2">
      <c r="B183" s="29"/>
      <c r="C183" s="29"/>
      <c r="D183" s="67"/>
      <c r="E183" s="30"/>
      <c r="F183" s="30"/>
      <c r="G183" s="30"/>
      <c r="H183" s="30"/>
      <c r="I183" s="30"/>
      <c r="J183" s="30"/>
      <c r="K183" s="30"/>
      <c r="L183" s="30"/>
      <c r="M183" s="30"/>
      <c r="N183" s="30"/>
      <c r="O183" s="30"/>
      <c r="P183" s="30"/>
      <c r="Q183" s="30"/>
      <c r="R183" s="30"/>
    </row>
    <row r="184" spans="2:18" x14ac:dyDescent="0.2">
      <c r="B184" s="29"/>
      <c r="C184" s="29"/>
      <c r="D184" s="67"/>
      <c r="E184" s="30"/>
      <c r="F184" s="30"/>
      <c r="G184" s="30"/>
      <c r="H184" s="30"/>
      <c r="I184" s="30"/>
      <c r="J184" s="30"/>
      <c r="K184" s="30"/>
      <c r="L184" s="30"/>
      <c r="M184" s="30"/>
      <c r="N184" s="30"/>
      <c r="O184" s="30"/>
      <c r="P184" s="30"/>
      <c r="Q184" s="30"/>
      <c r="R184" s="30"/>
    </row>
    <row r="185" spans="2:18" x14ac:dyDescent="0.2">
      <c r="B185" s="29"/>
      <c r="C185" s="29"/>
      <c r="D185" s="67"/>
      <c r="E185" s="30"/>
      <c r="F185" s="30"/>
      <c r="G185" s="30"/>
      <c r="H185" s="30"/>
      <c r="I185" s="30"/>
      <c r="J185" s="30"/>
      <c r="K185" s="30"/>
      <c r="L185" s="30"/>
      <c r="M185" s="30"/>
      <c r="N185" s="30"/>
      <c r="O185" s="30"/>
      <c r="P185" s="30"/>
      <c r="Q185" s="30"/>
      <c r="R185" s="30"/>
    </row>
    <row r="186" spans="2:18" x14ac:dyDescent="0.2">
      <c r="B186" s="29"/>
      <c r="C186" s="29"/>
      <c r="D186" s="67"/>
      <c r="E186" s="30"/>
      <c r="F186" s="30"/>
      <c r="G186" s="30"/>
      <c r="H186" s="30"/>
      <c r="I186" s="30"/>
      <c r="J186" s="30"/>
      <c r="K186" s="30"/>
      <c r="L186" s="30"/>
      <c r="M186" s="30"/>
      <c r="N186" s="30"/>
      <c r="O186" s="30"/>
      <c r="P186" s="30"/>
      <c r="Q186" s="30"/>
      <c r="R186" s="30"/>
    </row>
    <row r="187" spans="2:18" x14ac:dyDescent="0.2">
      <c r="B187" s="29"/>
      <c r="C187" s="29"/>
      <c r="D187" s="67"/>
      <c r="E187" s="30"/>
      <c r="F187" s="30"/>
      <c r="G187" s="30"/>
      <c r="H187" s="30"/>
      <c r="I187" s="30"/>
      <c r="J187" s="30"/>
      <c r="K187" s="30"/>
      <c r="L187" s="30"/>
      <c r="M187" s="30"/>
      <c r="N187" s="30"/>
      <c r="O187" s="30"/>
      <c r="P187" s="30"/>
      <c r="Q187" s="30"/>
      <c r="R187" s="30"/>
    </row>
    <row r="188" spans="2:18" x14ac:dyDescent="0.2">
      <c r="B188" s="29"/>
      <c r="C188" s="29"/>
      <c r="D188" s="67"/>
      <c r="E188" s="30"/>
      <c r="F188" s="30"/>
      <c r="G188" s="30"/>
      <c r="H188" s="30"/>
      <c r="I188" s="30"/>
      <c r="J188" s="30"/>
      <c r="K188" s="30"/>
      <c r="L188" s="30"/>
      <c r="M188" s="30"/>
      <c r="N188" s="30"/>
      <c r="O188" s="30"/>
      <c r="P188" s="30"/>
      <c r="Q188" s="30"/>
      <c r="R188" s="30"/>
    </row>
    <row r="189" spans="2:18" x14ac:dyDescent="0.2">
      <c r="B189" s="29"/>
      <c r="C189" s="29"/>
      <c r="D189" s="67"/>
      <c r="E189" s="30"/>
      <c r="F189" s="30"/>
      <c r="G189" s="30"/>
      <c r="H189" s="30"/>
      <c r="I189" s="30"/>
      <c r="J189" s="30"/>
      <c r="K189" s="30"/>
      <c r="L189" s="30"/>
      <c r="M189" s="30"/>
      <c r="N189" s="30"/>
      <c r="O189" s="30"/>
      <c r="P189" s="30"/>
      <c r="Q189" s="30"/>
      <c r="R189" s="30"/>
    </row>
    <row r="190" spans="2:18" x14ac:dyDescent="0.2">
      <c r="B190" s="29"/>
      <c r="C190" s="29"/>
      <c r="D190" s="67"/>
      <c r="E190" s="30"/>
      <c r="F190" s="30"/>
      <c r="G190" s="30"/>
      <c r="H190" s="30"/>
      <c r="I190" s="30"/>
      <c r="J190" s="30"/>
      <c r="K190" s="30"/>
      <c r="L190" s="30"/>
      <c r="M190" s="30"/>
      <c r="N190" s="30"/>
      <c r="O190" s="30"/>
      <c r="P190" s="30"/>
      <c r="Q190" s="30"/>
      <c r="R190" s="30"/>
    </row>
    <row r="191" spans="2:18" x14ac:dyDescent="0.2">
      <c r="B191" s="29"/>
      <c r="C191" s="29"/>
      <c r="D191" s="67"/>
      <c r="E191" s="30"/>
      <c r="F191" s="30"/>
      <c r="G191" s="30"/>
      <c r="H191" s="30"/>
      <c r="I191" s="30"/>
      <c r="J191" s="30"/>
      <c r="K191" s="30"/>
      <c r="L191" s="30"/>
      <c r="M191" s="30"/>
      <c r="N191" s="30"/>
      <c r="O191" s="30"/>
      <c r="P191" s="30"/>
      <c r="Q191" s="30"/>
      <c r="R191" s="30"/>
    </row>
    <row r="192" spans="2:18" x14ac:dyDescent="0.2">
      <c r="B192" s="29"/>
      <c r="C192" s="29"/>
      <c r="D192" s="67"/>
      <c r="E192" s="30"/>
      <c r="F192" s="30"/>
      <c r="G192" s="30"/>
      <c r="H192" s="30"/>
      <c r="I192" s="30"/>
      <c r="J192" s="30"/>
      <c r="K192" s="30"/>
      <c r="L192" s="30"/>
      <c r="M192" s="30"/>
      <c r="N192" s="30"/>
      <c r="O192" s="30"/>
      <c r="P192" s="30"/>
      <c r="Q192" s="30"/>
      <c r="R192" s="30"/>
    </row>
    <row r="193" spans="2:18" x14ac:dyDescent="0.2">
      <c r="B193" s="29"/>
      <c r="C193" s="29"/>
      <c r="D193" s="67"/>
      <c r="E193" s="30"/>
      <c r="F193" s="30"/>
      <c r="G193" s="30"/>
      <c r="H193" s="30"/>
      <c r="I193" s="30"/>
      <c r="J193" s="30"/>
      <c r="K193" s="30"/>
      <c r="L193" s="30"/>
      <c r="M193" s="30"/>
      <c r="N193" s="30"/>
      <c r="O193" s="30"/>
      <c r="P193" s="30"/>
      <c r="Q193" s="30"/>
      <c r="R193" s="30"/>
    </row>
    <row r="194" spans="2:18" x14ac:dyDescent="0.2">
      <c r="B194" s="29"/>
      <c r="C194" s="29"/>
      <c r="D194" s="67"/>
      <c r="E194" s="30"/>
      <c r="F194" s="30"/>
      <c r="G194" s="30"/>
      <c r="H194" s="30"/>
      <c r="I194" s="30"/>
      <c r="J194" s="30"/>
      <c r="K194" s="30"/>
      <c r="L194" s="30"/>
      <c r="M194" s="30"/>
      <c r="N194" s="30"/>
      <c r="O194" s="30"/>
      <c r="P194" s="30"/>
      <c r="Q194" s="30"/>
      <c r="R194" s="30"/>
    </row>
    <row r="195" spans="2:18" x14ac:dyDescent="0.2">
      <c r="B195" s="29"/>
      <c r="C195" s="29"/>
      <c r="D195" s="67"/>
      <c r="E195" s="30"/>
      <c r="F195" s="30"/>
      <c r="G195" s="30"/>
      <c r="H195" s="30"/>
      <c r="I195" s="30"/>
      <c r="J195" s="30"/>
      <c r="K195" s="30"/>
      <c r="L195" s="30"/>
      <c r="M195" s="30"/>
      <c r="N195" s="30"/>
      <c r="O195" s="30"/>
      <c r="P195" s="30"/>
      <c r="Q195" s="30"/>
      <c r="R195" s="30"/>
    </row>
    <row r="196" spans="2:18" x14ac:dyDescent="0.2">
      <c r="B196" s="29"/>
      <c r="C196" s="29"/>
      <c r="D196" s="67"/>
      <c r="E196" s="30"/>
      <c r="F196" s="30"/>
      <c r="G196" s="30"/>
      <c r="H196" s="30"/>
      <c r="I196" s="30"/>
      <c r="J196" s="30"/>
      <c r="K196" s="30"/>
      <c r="L196" s="30"/>
      <c r="M196" s="30"/>
      <c r="N196" s="30"/>
      <c r="O196" s="30"/>
      <c r="P196" s="30"/>
      <c r="Q196" s="30"/>
      <c r="R196" s="30"/>
    </row>
    <row r="197" spans="2:18" x14ac:dyDescent="0.2">
      <c r="B197" s="29"/>
      <c r="C197" s="29"/>
      <c r="D197" s="67"/>
      <c r="E197" s="30"/>
      <c r="F197" s="30"/>
      <c r="G197" s="30"/>
      <c r="H197" s="30"/>
      <c r="I197" s="30"/>
      <c r="J197" s="30"/>
      <c r="K197" s="30"/>
      <c r="L197" s="30"/>
      <c r="M197" s="30"/>
      <c r="N197" s="30"/>
      <c r="O197" s="30"/>
      <c r="P197" s="30"/>
      <c r="Q197" s="30"/>
      <c r="R197" s="30"/>
    </row>
    <row r="198" spans="2:18" x14ac:dyDescent="0.2">
      <c r="B198" s="29"/>
      <c r="C198" s="29"/>
      <c r="D198" s="67"/>
      <c r="E198" s="30"/>
      <c r="F198" s="30"/>
      <c r="G198" s="30"/>
      <c r="H198" s="30"/>
      <c r="I198" s="30"/>
      <c r="J198" s="30"/>
      <c r="K198" s="30"/>
      <c r="L198" s="30"/>
      <c r="M198" s="30"/>
      <c r="N198" s="30"/>
      <c r="O198" s="30"/>
      <c r="P198" s="30"/>
      <c r="Q198" s="30"/>
      <c r="R198" s="30"/>
    </row>
    <row r="199" spans="2:18" x14ac:dyDescent="0.2">
      <c r="B199" s="29"/>
      <c r="C199" s="29"/>
      <c r="D199" s="67"/>
      <c r="E199" s="30"/>
      <c r="F199" s="30"/>
      <c r="G199" s="30"/>
      <c r="H199" s="30"/>
      <c r="I199" s="30"/>
      <c r="J199" s="30"/>
      <c r="K199" s="30"/>
      <c r="L199" s="30"/>
      <c r="M199" s="30"/>
      <c r="N199" s="30"/>
      <c r="O199" s="30"/>
      <c r="P199" s="30"/>
      <c r="Q199" s="30"/>
      <c r="R199" s="30"/>
    </row>
    <row r="200" spans="2:18" x14ac:dyDescent="0.2">
      <c r="B200" s="29"/>
      <c r="C200" s="29"/>
      <c r="D200" s="67"/>
      <c r="E200" s="30"/>
      <c r="F200" s="30"/>
      <c r="G200" s="30"/>
      <c r="H200" s="30"/>
      <c r="I200" s="30"/>
      <c r="J200" s="30"/>
      <c r="K200" s="30"/>
      <c r="L200" s="30"/>
      <c r="M200" s="30"/>
      <c r="N200" s="30"/>
      <c r="O200" s="30"/>
      <c r="P200" s="30"/>
      <c r="Q200" s="30"/>
      <c r="R200" s="30"/>
    </row>
    <row r="201" spans="2:18" x14ac:dyDescent="0.2">
      <c r="B201" s="29"/>
      <c r="C201" s="29"/>
      <c r="D201" s="67"/>
      <c r="E201" s="30"/>
      <c r="F201" s="30"/>
      <c r="G201" s="30"/>
      <c r="H201" s="30"/>
      <c r="I201" s="30"/>
      <c r="J201" s="30"/>
      <c r="K201" s="30"/>
      <c r="L201" s="30"/>
      <c r="M201" s="30"/>
      <c r="N201" s="30"/>
      <c r="O201" s="30"/>
      <c r="P201" s="30"/>
      <c r="Q201" s="30"/>
      <c r="R201" s="30"/>
    </row>
    <row r="202" spans="2:18" x14ac:dyDescent="0.2">
      <c r="B202" s="29"/>
      <c r="C202" s="29"/>
      <c r="D202" s="67"/>
      <c r="E202" s="30"/>
      <c r="F202" s="30"/>
      <c r="G202" s="30"/>
      <c r="H202" s="30"/>
      <c r="I202" s="30"/>
      <c r="J202" s="30"/>
      <c r="K202" s="30"/>
      <c r="L202" s="30"/>
      <c r="M202" s="30"/>
      <c r="N202" s="30"/>
      <c r="O202" s="30"/>
      <c r="P202" s="30"/>
      <c r="Q202" s="30"/>
      <c r="R202" s="30"/>
    </row>
    <row r="203" spans="2:18" x14ac:dyDescent="0.2">
      <c r="B203" s="29"/>
      <c r="C203" s="29"/>
      <c r="D203" s="67"/>
      <c r="E203" s="30"/>
      <c r="F203" s="30"/>
      <c r="G203" s="30"/>
      <c r="H203" s="30"/>
      <c r="I203" s="30"/>
      <c r="J203" s="30"/>
      <c r="K203" s="30"/>
      <c r="L203" s="30"/>
      <c r="M203" s="30"/>
      <c r="N203" s="30"/>
      <c r="O203" s="30"/>
      <c r="P203" s="30"/>
      <c r="Q203" s="30"/>
      <c r="R203" s="30"/>
    </row>
    <row r="204" spans="2:18" x14ac:dyDescent="0.2">
      <c r="B204" s="29"/>
      <c r="C204" s="29"/>
      <c r="D204" s="67"/>
      <c r="E204" s="30"/>
      <c r="F204" s="30"/>
      <c r="G204" s="30"/>
      <c r="H204" s="30"/>
      <c r="I204" s="30"/>
      <c r="J204" s="30"/>
      <c r="K204" s="30"/>
      <c r="L204" s="30"/>
      <c r="M204" s="30"/>
      <c r="N204" s="30"/>
      <c r="O204" s="30"/>
      <c r="P204" s="30"/>
      <c r="Q204" s="30"/>
      <c r="R204" s="30"/>
    </row>
    <row r="205" spans="2:18" x14ac:dyDescent="0.2">
      <c r="B205" s="29"/>
      <c r="C205" s="29"/>
      <c r="D205" s="67"/>
      <c r="E205" s="30"/>
      <c r="F205" s="30"/>
      <c r="G205" s="30"/>
      <c r="H205" s="30"/>
      <c r="I205" s="30"/>
      <c r="J205" s="30"/>
      <c r="K205" s="30"/>
      <c r="L205" s="30"/>
      <c r="M205" s="30"/>
      <c r="N205" s="30"/>
      <c r="O205" s="30"/>
      <c r="P205" s="30"/>
      <c r="Q205" s="30"/>
      <c r="R205" s="30"/>
    </row>
    <row r="206" spans="2:18" x14ac:dyDescent="0.2">
      <c r="B206" s="29"/>
      <c r="C206" s="29"/>
      <c r="D206" s="67"/>
      <c r="E206" s="30"/>
      <c r="F206" s="30"/>
      <c r="G206" s="30"/>
      <c r="H206" s="30"/>
      <c r="I206" s="30"/>
      <c r="J206" s="30"/>
      <c r="K206" s="30"/>
      <c r="L206" s="30"/>
      <c r="M206" s="30"/>
      <c r="N206" s="30"/>
      <c r="O206" s="30"/>
      <c r="P206" s="30"/>
      <c r="Q206" s="30"/>
      <c r="R206" s="30"/>
    </row>
    <row r="207" spans="2:18" x14ac:dyDescent="0.2">
      <c r="B207" s="29"/>
      <c r="C207" s="29"/>
      <c r="D207" s="67"/>
      <c r="E207" s="30"/>
      <c r="F207" s="30"/>
      <c r="G207" s="30"/>
      <c r="H207" s="30"/>
      <c r="I207" s="30"/>
      <c r="J207" s="30"/>
      <c r="K207" s="30"/>
      <c r="L207" s="30"/>
      <c r="M207" s="30"/>
      <c r="N207" s="30"/>
      <c r="O207" s="30"/>
      <c r="P207" s="30"/>
      <c r="Q207" s="30"/>
      <c r="R207" s="30"/>
    </row>
    <row r="208" spans="2:18" x14ac:dyDescent="0.2">
      <c r="B208" s="29"/>
      <c r="C208" s="29"/>
      <c r="D208" s="67"/>
      <c r="E208" s="30"/>
      <c r="F208" s="30"/>
      <c r="G208" s="30"/>
      <c r="H208" s="30"/>
      <c r="I208" s="30"/>
      <c r="J208" s="30"/>
      <c r="K208" s="30"/>
      <c r="L208" s="30"/>
      <c r="M208" s="30"/>
      <c r="N208" s="30"/>
      <c r="O208" s="30"/>
      <c r="P208" s="30"/>
      <c r="Q208" s="30"/>
      <c r="R208" s="30"/>
    </row>
    <row r="209" spans="2:18" x14ac:dyDescent="0.2">
      <c r="B209" s="29"/>
      <c r="C209" s="29"/>
      <c r="D209" s="67"/>
      <c r="E209" s="30"/>
      <c r="F209" s="30"/>
      <c r="G209" s="30"/>
      <c r="H209" s="30"/>
      <c r="I209" s="30"/>
      <c r="J209" s="30"/>
      <c r="K209" s="30"/>
      <c r="L209" s="30"/>
      <c r="M209" s="30"/>
      <c r="N209" s="30"/>
      <c r="O209" s="30"/>
      <c r="P209" s="30"/>
      <c r="Q209" s="30"/>
      <c r="R209" s="30"/>
    </row>
    <row r="210" spans="2:18" x14ac:dyDescent="0.2">
      <c r="B210" s="29"/>
      <c r="C210" s="29"/>
      <c r="D210" s="67"/>
      <c r="E210" s="30"/>
      <c r="F210" s="30"/>
      <c r="G210" s="30"/>
      <c r="H210" s="30"/>
      <c r="I210" s="30"/>
      <c r="J210" s="30"/>
      <c r="K210" s="30"/>
      <c r="L210" s="30"/>
      <c r="M210" s="30"/>
      <c r="N210" s="30"/>
      <c r="O210" s="30"/>
      <c r="P210" s="30"/>
      <c r="Q210" s="30"/>
      <c r="R210" s="30"/>
    </row>
    <row r="211" spans="2:18" x14ac:dyDescent="0.2">
      <c r="B211" s="29"/>
      <c r="C211" s="29"/>
      <c r="D211" s="67"/>
      <c r="E211" s="30"/>
      <c r="F211" s="30"/>
      <c r="G211" s="30"/>
      <c r="H211" s="30"/>
      <c r="I211" s="30"/>
      <c r="J211" s="30"/>
      <c r="K211" s="30"/>
      <c r="L211" s="30"/>
      <c r="M211" s="30"/>
      <c r="N211" s="30"/>
      <c r="O211" s="30"/>
      <c r="P211" s="30"/>
      <c r="Q211" s="30"/>
      <c r="R211" s="30"/>
    </row>
    <row r="212" spans="2:18" x14ac:dyDescent="0.2">
      <c r="B212" s="29"/>
      <c r="C212" s="29"/>
      <c r="D212" s="67"/>
      <c r="E212" s="30"/>
      <c r="F212" s="30"/>
      <c r="G212" s="30"/>
      <c r="H212" s="30"/>
      <c r="I212" s="30"/>
      <c r="J212" s="30"/>
      <c r="K212" s="30"/>
      <c r="L212" s="30"/>
      <c r="M212" s="30"/>
      <c r="N212" s="30"/>
      <c r="O212" s="30"/>
      <c r="P212" s="30"/>
      <c r="Q212" s="30"/>
      <c r="R212" s="30"/>
    </row>
    <row r="213" spans="2:18" x14ac:dyDescent="0.2">
      <c r="B213" s="29"/>
      <c r="C213" s="29"/>
      <c r="D213" s="67"/>
      <c r="E213" s="30"/>
      <c r="F213" s="30"/>
      <c r="G213" s="30"/>
      <c r="H213" s="30"/>
      <c r="I213" s="30"/>
      <c r="J213" s="30"/>
      <c r="K213" s="30"/>
      <c r="L213" s="30"/>
      <c r="M213" s="30"/>
      <c r="N213" s="30"/>
      <c r="O213" s="30"/>
      <c r="P213" s="30"/>
      <c r="Q213" s="30"/>
      <c r="R213" s="30"/>
    </row>
    <row r="214" spans="2:18" x14ac:dyDescent="0.2">
      <c r="B214" s="29"/>
      <c r="C214" s="29"/>
      <c r="D214" s="67"/>
      <c r="E214" s="30"/>
      <c r="F214" s="30"/>
      <c r="G214" s="30"/>
      <c r="H214" s="30"/>
      <c r="I214" s="30"/>
      <c r="J214" s="30"/>
      <c r="K214" s="30"/>
      <c r="L214" s="30"/>
      <c r="M214" s="30"/>
      <c r="N214" s="30"/>
      <c r="O214" s="30"/>
      <c r="P214" s="30"/>
      <c r="Q214" s="30"/>
      <c r="R214" s="30"/>
    </row>
    <row r="215" spans="2:18" x14ac:dyDescent="0.2">
      <c r="B215" s="29"/>
      <c r="C215" s="29"/>
      <c r="D215" s="67"/>
      <c r="E215" s="30"/>
      <c r="F215" s="30"/>
      <c r="G215" s="30"/>
      <c r="H215" s="30"/>
      <c r="I215" s="30"/>
      <c r="J215" s="30"/>
      <c r="K215" s="30"/>
      <c r="L215" s="30"/>
      <c r="M215" s="30"/>
      <c r="N215" s="30"/>
      <c r="O215" s="30"/>
      <c r="P215" s="30"/>
      <c r="Q215" s="30"/>
      <c r="R215" s="30"/>
    </row>
    <row r="216" spans="2:18" x14ac:dyDescent="0.2">
      <c r="B216" s="29"/>
      <c r="C216" s="29"/>
      <c r="D216" s="67"/>
      <c r="E216" s="30"/>
      <c r="F216" s="30"/>
      <c r="G216" s="30"/>
      <c r="H216" s="30"/>
      <c r="I216" s="30"/>
      <c r="J216" s="30"/>
      <c r="K216" s="30"/>
      <c r="L216" s="30"/>
      <c r="M216" s="30"/>
      <c r="N216" s="30"/>
      <c r="O216" s="30"/>
      <c r="P216" s="30"/>
      <c r="Q216" s="30"/>
      <c r="R216" s="30"/>
    </row>
    <row r="217" spans="2:18" x14ac:dyDescent="0.2">
      <c r="B217" s="29"/>
      <c r="C217" s="29"/>
      <c r="D217" s="67"/>
      <c r="E217" s="30"/>
      <c r="F217" s="30"/>
      <c r="G217" s="30"/>
      <c r="H217" s="30"/>
      <c r="I217" s="30"/>
      <c r="J217" s="30"/>
      <c r="K217" s="30"/>
      <c r="L217" s="30"/>
      <c r="M217" s="30"/>
      <c r="N217" s="30"/>
      <c r="O217" s="30"/>
      <c r="P217" s="30"/>
      <c r="Q217" s="30"/>
      <c r="R217" s="30"/>
    </row>
    <row r="218" spans="2:18" x14ac:dyDescent="0.2">
      <c r="B218" s="29"/>
      <c r="C218" s="29"/>
      <c r="D218" s="67"/>
      <c r="E218" s="30"/>
      <c r="F218" s="30"/>
      <c r="G218" s="30"/>
      <c r="H218" s="30"/>
      <c r="I218" s="30"/>
      <c r="J218" s="30"/>
      <c r="K218" s="30"/>
      <c r="L218" s="30"/>
      <c r="M218" s="30"/>
      <c r="N218" s="30"/>
      <c r="O218" s="30"/>
      <c r="P218" s="30"/>
      <c r="Q218" s="30"/>
      <c r="R218" s="30"/>
    </row>
    <row r="219" spans="2:18" x14ac:dyDescent="0.2">
      <c r="B219" s="29"/>
      <c r="C219" s="29"/>
      <c r="D219" s="67"/>
      <c r="E219" s="30"/>
      <c r="F219" s="30"/>
      <c r="G219" s="30"/>
      <c r="H219" s="30"/>
      <c r="I219" s="30"/>
      <c r="J219" s="30"/>
      <c r="K219" s="30"/>
      <c r="L219" s="30"/>
      <c r="M219" s="30"/>
      <c r="N219" s="30"/>
      <c r="O219" s="30"/>
      <c r="P219" s="30"/>
      <c r="Q219" s="30"/>
      <c r="R219" s="30"/>
    </row>
    <row r="220" spans="2:18" x14ac:dyDescent="0.2">
      <c r="B220" s="29"/>
      <c r="C220" s="29"/>
      <c r="D220" s="67"/>
      <c r="E220" s="30"/>
      <c r="F220" s="30"/>
      <c r="G220" s="30"/>
      <c r="H220" s="30"/>
      <c r="I220" s="30"/>
      <c r="J220" s="30"/>
      <c r="K220" s="30"/>
      <c r="L220" s="30"/>
      <c r="M220" s="30"/>
      <c r="N220" s="30"/>
      <c r="O220" s="30"/>
      <c r="P220" s="30"/>
      <c r="Q220" s="30"/>
      <c r="R220" s="30"/>
    </row>
    <row r="221" spans="2:18" x14ac:dyDescent="0.2">
      <c r="B221" s="29"/>
      <c r="C221" s="29"/>
      <c r="D221" s="67"/>
      <c r="E221" s="30"/>
      <c r="F221" s="30"/>
      <c r="G221" s="30"/>
      <c r="H221" s="30"/>
      <c r="I221" s="30"/>
      <c r="J221" s="30"/>
      <c r="K221" s="30"/>
      <c r="L221" s="30"/>
      <c r="M221" s="30"/>
      <c r="N221" s="30"/>
      <c r="O221" s="30"/>
      <c r="P221" s="30"/>
      <c r="Q221" s="30"/>
      <c r="R221" s="30"/>
    </row>
    <row r="222" spans="2:18" x14ac:dyDescent="0.2">
      <c r="B222" s="29"/>
      <c r="C222" s="29"/>
      <c r="D222" s="67"/>
      <c r="E222" s="30"/>
      <c r="F222" s="30"/>
      <c r="G222" s="30"/>
      <c r="H222" s="30"/>
      <c r="I222" s="30"/>
      <c r="J222" s="30"/>
      <c r="K222" s="30"/>
      <c r="L222" s="30"/>
      <c r="M222" s="30"/>
      <c r="N222" s="30"/>
      <c r="O222" s="30"/>
      <c r="P222" s="30"/>
      <c r="Q222" s="30"/>
      <c r="R222" s="30"/>
    </row>
    <row r="223" spans="2:18" x14ac:dyDescent="0.2">
      <c r="B223" s="29"/>
      <c r="C223" s="29"/>
      <c r="D223" s="67"/>
      <c r="E223" s="30"/>
      <c r="F223" s="30"/>
      <c r="G223" s="30"/>
      <c r="H223" s="30"/>
      <c r="I223" s="30"/>
      <c r="J223" s="30"/>
      <c r="K223" s="30"/>
      <c r="L223" s="30"/>
      <c r="M223" s="30"/>
      <c r="N223" s="30"/>
      <c r="O223" s="30"/>
      <c r="P223" s="30"/>
      <c r="Q223" s="30"/>
      <c r="R223" s="30"/>
    </row>
    <row r="224" spans="2:18" x14ac:dyDescent="0.2">
      <c r="B224" s="29"/>
      <c r="C224" s="29"/>
      <c r="D224" s="67"/>
      <c r="E224" s="30"/>
      <c r="F224" s="30"/>
      <c r="G224" s="30"/>
      <c r="H224" s="30"/>
      <c r="I224" s="30"/>
      <c r="J224" s="30"/>
      <c r="K224" s="30"/>
      <c r="L224" s="30"/>
      <c r="M224" s="30"/>
      <c r="N224" s="30"/>
      <c r="O224" s="30"/>
      <c r="P224" s="30"/>
      <c r="Q224" s="30"/>
      <c r="R224" s="30"/>
    </row>
    <row r="225" spans="2:18" x14ac:dyDescent="0.2">
      <c r="B225" s="29"/>
      <c r="C225" s="29"/>
      <c r="D225" s="67"/>
      <c r="E225" s="30"/>
      <c r="F225" s="30"/>
      <c r="G225" s="30"/>
      <c r="H225" s="30"/>
      <c r="I225" s="30"/>
      <c r="J225" s="30"/>
      <c r="K225" s="30"/>
      <c r="L225" s="30"/>
      <c r="M225" s="30"/>
      <c r="N225" s="30"/>
      <c r="O225" s="30"/>
      <c r="P225" s="30"/>
      <c r="Q225" s="30"/>
      <c r="R225" s="30"/>
    </row>
    <row r="226" spans="2:18" x14ac:dyDescent="0.2">
      <c r="B226" s="29"/>
      <c r="C226" s="29"/>
      <c r="D226" s="67"/>
      <c r="E226" s="30"/>
      <c r="F226" s="30"/>
      <c r="G226" s="30"/>
      <c r="H226" s="30"/>
      <c r="I226" s="30"/>
      <c r="J226" s="30"/>
      <c r="K226" s="30"/>
      <c r="L226" s="30"/>
      <c r="M226" s="30"/>
      <c r="N226" s="30"/>
      <c r="O226" s="30"/>
      <c r="P226" s="30"/>
      <c r="Q226" s="30"/>
      <c r="R226" s="30"/>
    </row>
    <row r="227" spans="2:18" x14ac:dyDescent="0.2">
      <c r="B227" s="29"/>
      <c r="C227" s="29"/>
      <c r="D227" s="67"/>
      <c r="E227" s="30"/>
      <c r="F227" s="30"/>
      <c r="G227" s="30"/>
      <c r="H227" s="30"/>
      <c r="I227" s="30"/>
      <c r="J227" s="30"/>
      <c r="K227" s="30"/>
      <c r="L227" s="30"/>
      <c r="M227" s="30"/>
      <c r="N227" s="30"/>
      <c r="O227" s="30"/>
      <c r="P227" s="30"/>
      <c r="Q227" s="30"/>
      <c r="R227" s="30"/>
    </row>
    <row r="228" spans="2:18" x14ac:dyDescent="0.2">
      <c r="B228" s="29"/>
      <c r="C228" s="29"/>
      <c r="D228" s="67"/>
      <c r="E228" s="30"/>
      <c r="F228" s="30"/>
      <c r="G228" s="30"/>
      <c r="H228" s="30"/>
      <c r="I228" s="30"/>
      <c r="J228" s="30"/>
      <c r="K228" s="30"/>
      <c r="L228" s="30"/>
      <c r="M228" s="30"/>
      <c r="N228" s="30"/>
      <c r="O228" s="30"/>
      <c r="P228" s="30"/>
      <c r="Q228" s="30"/>
      <c r="R228" s="30"/>
    </row>
    <row r="229" spans="2:18" x14ac:dyDescent="0.2">
      <c r="B229" s="29"/>
      <c r="C229" s="29"/>
      <c r="D229" s="67"/>
      <c r="E229" s="30"/>
      <c r="F229" s="30"/>
      <c r="G229" s="30"/>
      <c r="H229" s="30"/>
      <c r="I229" s="30"/>
      <c r="J229" s="30"/>
      <c r="K229" s="30"/>
      <c r="L229" s="30"/>
      <c r="M229" s="30"/>
      <c r="N229" s="30"/>
      <c r="O229" s="30"/>
      <c r="P229" s="30"/>
      <c r="Q229" s="30"/>
      <c r="R229" s="30"/>
    </row>
    <row r="230" spans="2:18" x14ac:dyDescent="0.2">
      <c r="B230" s="29"/>
      <c r="C230" s="29"/>
      <c r="D230" s="67"/>
      <c r="E230" s="30"/>
      <c r="F230" s="30"/>
      <c r="G230" s="30"/>
      <c r="H230" s="30"/>
      <c r="I230" s="30"/>
      <c r="J230" s="30"/>
      <c r="K230" s="30"/>
      <c r="L230" s="30"/>
      <c r="M230" s="30"/>
      <c r="N230" s="30"/>
      <c r="O230" s="30"/>
      <c r="P230" s="30"/>
      <c r="Q230" s="30"/>
      <c r="R230" s="30"/>
    </row>
    <row r="231" spans="2:18" x14ac:dyDescent="0.2">
      <c r="B231" s="29"/>
      <c r="C231" s="29"/>
      <c r="D231" s="67"/>
      <c r="E231" s="30"/>
      <c r="F231" s="30"/>
      <c r="G231" s="30"/>
      <c r="H231" s="30"/>
      <c r="I231" s="30"/>
      <c r="J231" s="30"/>
      <c r="K231" s="30"/>
      <c r="L231" s="30"/>
      <c r="M231" s="30"/>
      <c r="N231" s="30"/>
      <c r="O231" s="30"/>
      <c r="P231" s="30"/>
      <c r="Q231" s="30"/>
      <c r="R231" s="30"/>
    </row>
    <row r="232" spans="2:18" x14ac:dyDescent="0.2">
      <c r="B232" s="29"/>
      <c r="C232" s="29"/>
      <c r="D232" s="67"/>
      <c r="E232" s="30"/>
      <c r="F232" s="30"/>
      <c r="G232" s="30"/>
      <c r="H232" s="30"/>
      <c r="I232" s="30"/>
      <c r="J232" s="30"/>
      <c r="K232" s="30"/>
      <c r="L232" s="30"/>
      <c r="M232" s="30"/>
      <c r="N232" s="30"/>
      <c r="O232" s="30"/>
      <c r="P232" s="30"/>
      <c r="Q232" s="30"/>
      <c r="R232" s="30"/>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Лист15">
    <tabColor indexed="20"/>
    <outlinePr applyStyles="1" summaryBelow="0"/>
    <pageSetUpPr fitToPage="1"/>
  </sheetPr>
  <dimension ref="A2:S183"/>
  <sheetViews>
    <sheetView workbookViewId="0">
      <selection activeCell="A8" sqref="A8"/>
    </sheetView>
  </sheetViews>
  <sheetFormatPr defaultColWidth="9.140625" defaultRowHeight="12.75" outlineLevelRow="3" x14ac:dyDescent="0.2"/>
  <cols>
    <col min="1" max="1" width="81.42578125" style="26" customWidth="1"/>
    <col min="2" max="2" width="14.28515625" style="27" customWidth="1"/>
    <col min="3" max="3" width="15.42578125" style="27" customWidth="1"/>
    <col min="4" max="4" width="10.28515625" style="76" customWidth="1"/>
    <col min="5" max="5" width="9.140625" style="26" customWidth="1"/>
    <col min="6" max="16384" width="9.140625" style="26"/>
  </cols>
  <sheetData>
    <row r="2" spans="1:19" ht="36" customHeight="1" x14ac:dyDescent="0.3">
      <c r="A2" s="4" t="str">
        <f>DEBT_AS_OF_DATE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BY_CREDITOR_TYPE</f>
        <v>(by creditor type)</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B5" s="32"/>
      <c r="C5" s="32"/>
      <c r="D5" s="31" t="str">
        <f>VALVAL</f>
        <v>bn units</v>
      </c>
    </row>
    <row r="6" spans="1:19" s="18" customFormat="1" x14ac:dyDescent="0.2">
      <c r="A6" s="16"/>
      <c r="B6" s="72" t="str">
        <f>USD</f>
        <v>USD</v>
      </c>
      <c r="C6" s="72" t="str">
        <f>UAH</f>
        <v>UAH</v>
      </c>
      <c r="D6" s="73" t="s">
        <v>0</v>
      </c>
    </row>
    <row r="7" spans="1:19" s="19" customFormat="1" ht="15.75" x14ac:dyDescent="0.2">
      <c r="A7" s="149" t="str">
        <f>DEBT_TOTAL</f>
        <v>The total amount of state and state-guaranteed debt</v>
      </c>
      <c r="B7" s="143">
        <f>SUM(B8:B46)</f>
        <v>180.96504082336997</v>
      </c>
      <c r="C7" s="143">
        <f>SUM(C8:C46)</f>
        <v>7515.2066978449202</v>
      </c>
      <c r="D7" s="142">
        <f>SUM(D8:D46)</f>
        <v>1.0000009999999999</v>
      </c>
    </row>
    <row r="8" spans="1:19" s="20" customFormat="1" outlineLevel="3" x14ac:dyDescent="0.2">
      <c r="A8" s="176" t="s">
        <v>189</v>
      </c>
      <c r="B8" s="221">
        <v>2.2987829999999999E-5</v>
      </c>
      <c r="C8" s="221">
        <v>9.5465000000000003E-4</v>
      </c>
      <c r="D8" s="222">
        <v>0</v>
      </c>
    </row>
    <row r="9" spans="1:19" s="21" customFormat="1" outlineLevel="3" x14ac:dyDescent="0.2">
      <c r="A9" s="176" t="s">
        <v>190</v>
      </c>
      <c r="B9" s="221">
        <v>44.661107913919999</v>
      </c>
      <c r="C9" s="221">
        <v>1854.7088200131</v>
      </c>
      <c r="D9" s="222">
        <v>0.24679400000000001</v>
      </c>
    </row>
    <row r="10" spans="1:19" s="22" customFormat="1" outlineLevel="3" x14ac:dyDescent="0.2">
      <c r="A10" s="224" t="s">
        <v>191</v>
      </c>
      <c r="B10" s="177">
        <v>1.82284427483</v>
      </c>
      <c r="C10" s="177">
        <v>75.699988466240001</v>
      </c>
      <c r="D10" s="223">
        <v>1.0073E-2</v>
      </c>
    </row>
    <row r="11" spans="1:19" outlineLevel="3" x14ac:dyDescent="0.2">
      <c r="A11" s="181" t="s">
        <v>192</v>
      </c>
      <c r="B11" s="180">
        <v>19.044165083999999</v>
      </c>
      <c r="C11" s="180">
        <v>790.87560969089998</v>
      </c>
      <c r="D11" s="199">
        <v>0.105237</v>
      </c>
      <c r="E11" s="30"/>
      <c r="F11" s="30"/>
      <c r="G11" s="30"/>
      <c r="H11" s="30"/>
      <c r="I11" s="30"/>
      <c r="J11" s="30"/>
      <c r="K11" s="30"/>
      <c r="L11" s="30"/>
      <c r="M11" s="30"/>
      <c r="N11" s="30"/>
      <c r="O11" s="30"/>
      <c r="P11" s="30"/>
      <c r="Q11" s="30"/>
    </row>
    <row r="12" spans="1:19" outlineLevel="3" x14ac:dyDescent="0.2">
      <c r="A12" s="181" t="s">
        <v>193</v>
      </c>
      <c r="B12" s="180">
        <v>1.7218753449399999</v>
      </c>
      <c r="C12" s="180">
        <v>71.50690026302</v>
      </c>
      <c r="D12" s="199">
        <v>9.5149999999999992E-3</v>
      </c>
      <c r="E12" s="30"/>
      <c r="F12" s="30"/>
      <c r="G12" s="30"/>
      <c r="H12" s="30"/>
      <c r="I12" s="30"/>
      <c r="J12" s="30"/>
      <c r="K12" s="30"/>
      <c r="L12" s="30"/>
      <c r="M12" s="30"/>
      <c r="N12" s="30"/>
      <c r="O12" s="30"/>
      <c r="P12" s="30"/>
      <c r="Q12" s="30"/>
    </row>
    <row r="13" spans="1:19" outlineLevel="3" x14ac:dyDescent="0.2">
      <c r="A13" s="181" t="s">
        <v>194</v>
      </c>
      <c r="B13" s="180">
        <v>99.834714756539995</v>
      </c>
      <c r="C13" s="180">
        <v>4145.9859517690802</v>
      </c>
      <c r="D13" s="199">
        <v>0.55167999999999995</v>
      </c>
      <c r="E13" s="30"/>
      <c r="F13" s="30"/>
      <c r="G13" s="30"/>
      <c r="H13" s="30"/>
      <c r="I13" s="30"/>
      <c r="J13" s="30"/>
      <c r="K13" s="30"/>
      <c r="L13" s="30"/>
      <c r="M13" s="30"/>
      <c r="N13" s="30"/>
      <c r="O13" s="30"/>
      <c r="P13" s="30"/>
      <c r="Q13" s="30"/>
    </row>
    <row r="14" spans="1:19" outlineLevel="3" x14ac:dyDescent="0.2">
      <c r="A14" s="181" t="s">
        <v>195</v>
      </c>
      <c r="B14" s="180">
        <v>9.4877451586300001</v>
      </c>
      <c r="C14" s="180">
        <v>394.01182482052002</v>
      </c>
      <c r="D14" s="199">
        <v>5.2429000000000003E-2</v>
      </c>
      <c r="E14" s="30"/>
      <c r="F14" s="30"/>
      <c r="G14" s="30"/>
      <c r="H14" s="30"/>
      <c r="I14" s="30"/>
      <c r="J14" s="30"/>
      <c r="K14" s="30"/>
      <c r="L14" s="30"/>
      <c r="M14" s="30"/>
      <c r="N14" s="30"/>
      <c r="O14" s="30"/>
      <c r="P14" s="30"/>
      <c r="Q14" s="30"/>
    </row>
    <row r="15" spans="1:19" outlineLevel="3" x14ac:dyDescent="0.2">
      <c r="A15" s="181" t="s">
        <v>196</v>
      </c>
      <c r="B15" s="180">
        <v>4.3925653026799996</v>
      </c>
      <c r="C15" s="180">
        <v>182.41664817206001</v>
      </c>
      <c r="D15" s="199">
        <v>2.4272999999999999E-2</v>
      </c>
      <c r="E15" s="30"/>
      <c r="F15" s="30"/>
      <c r="G15" s="30"/>
      <c r="H15" s="30"/>
      <c r="I15" s="30"/>
      <c r="J15" s="30"/>
      <c r="K15" s="30"/>
      <c r="L15" s="30"/>
      <c r="M15" s="30"/>
      <c r="N15" s="30"/>
      <c r="O15" s="30"/>
      <c r="P15" s="30"/>
      <c r="Q15" s="30"/>
    </row>
    <row r="16" spans="1:19" x14ac:dyDescent="0.2">
      <c r="B16" s="29"/>
      <c r="C16" s="29"/>
      <c r="D16" s="67"/>
      <c r="E16" s="30"/>
      <c r="F16" s="30"/>
      <c r="G16" s="30"/>
      <c r="H16" s="30"/>
      <c r="I16" s="30"/>
      <c r="J16" s="30"/>
      <c r="K16" s="30"/>
      <c r="L16" s="30"/>
      <c r="M16" s="30"/>
      <c r="N16" s="30"/>
      <c r="O16" s="30"/>
      <c r="P16" s="30"/>
      <c r="Q16" s="30"/>
    </row>
    <row r="17" spans="2:17" x14ac:dyDescent="0.2">
      <c r="B17" s="29"/>
      <c r="C17" s="29"/>
      <c r="D17" s="67"/>
      <c r="E17" s="30"/>
      <c r="F17" s="30"/>
      <c r="G17" s="30"/>
      <c r="H17" s="30"/>
      <c r="I17" s="30"/>
      <c r="J17" s="30"/>
      <c r="K17" s="30"/>
      <c r="L17" s="30"/>
      <c r="M17" s="30"/>
      <c r="N17" s="30"/>
      <c r="O17" s="30"/>
      <c r="P17" s="30"/>
      <c r="Q17" s="30"/>
    </row>
    <row r="18" spans="2:17" x14ac:dyDescent="0.2">
      <c r="B18" s="29"/>
      <c r="C18" s="29"/>
      <c r="D18" s="67"/>
      <c r="E18" s="30"/>
      <c r="F18" s="30"/>
      <c r="G18" s="30"/>
      <c r="H18" s="30"/>
      <c r="I18" s="30"/>
      <c r="J18" s="30"/>
      <c r="K18" s="30"/>
      <c r="L18" s="30"/>
      <c r="M18" s="30"/>
      <c r="N18" s="30"/>
      <c r="O18" s="30"/>
      <c r="P18" s="30"/>
      <c r="Q18" s="30"/>
    </row>
    <row r="19" spans="2:17" x14ac:dyDescent="0.2">
      <c r="B19" s="29"/>
      <c r="C19" s="29"/>
      <c r="D19" s="67"/>
      <c r="E19" s="30"/>
      <c r="F19" s="30"/>
      <c r="G19" s="30"/>
      <c r="H19" s="30"/>
      <c r="I19" s="30"/>
      <c r="J19" s="30"/>
      <c r="K19" s="30"/>
      <c r="L19" s="30"/>
      <c r="M19" s="30"/>
      <c r="N19" s="30"/>
      <c r="O19" s="30"/>
      <c r="P19" s="30"/>
      <c r="Q19" s="30"/>
    </row>
    <row r="20" spans="2:17" x14ac:dyDescent="0.2">
      <c r="B20" s="29"/>
      <c r="C20" s="29"/>
      <c r="D20" s="67"/>
      <c r="E20" s="30"/>
      <c r="F20" s="30"/>
      <c r="G20" s="30"/>
      <c r="H20" s="30"/>
      <c r="I20" s="30"/>
      <c r="J20" s="30"/>
      <c r="K20" s="30"/>
      <c r="L20" s="30"/>
      <c r="M20" s="30"/>
      <c r="N20" s="30"/>
      <c r="O20" s="30"/>
      <c r="P20" s="30"/>
      <c r="Q20" s="30"/>
    </row>
    <row r="21" spans="2:17" x14ac:dyDescent="0.2">
      <c r="B21" s="29"/>
      <c r="C21" s="29"/>
      <c r="D21" s="67"/>
      <c r="E21" s="30"/>
      <c r="F21" s="30"/>
      <c r="G21" s="30"/>
      <c r="H21" s="30"/>
      <c r="I21" s="30"/>
      <c r="J21" s="30"/>
      <c r="K21" s="30"/>
      <c r="L21" s="30"/>
      <c r="M21" s="30"/>
      <c r="N21" s="30"/>
      <c r="O21" s="30"/>
      <c r="P21" s="30"/>
      <c r="Q21" s="30"/>
    </row>
    <row r="22" spans="2:17" x14ac:dyDescent="0.2">
      <c r="B22" s="29"/>
      <c r="C22" s="29"/>
      <c r="D22" s="67"/>
      <c r="E22" s="30"/>
      <c r="F22" s="30"/>
      <c r="G22" s="30"/>
      <c r="H22" s="30"/>
      <c r="I22" s="30"/>
      <c r="J22" s="30"/>
      <c r="K22" s="30"/>
      <c r="L22" s="30"/>
      <c r="M22" s="30"/>
      <c r="N22" s="30"/>
      <c r="O22" s="30"/>
      <c r="P22" s="30"/>
      <c r="Q22" s="30"/>
    </row>
    <row r="23" spans="2:17" x14ac:dyDescent="0.2">
      <c r="B23" s="29"/>
      <c r="C23" s="29"/>
      <c r="D23" s="67"/>
      <c r="E23" s="30"/>
      <c r="F23" s="30"/>
      <c r="G23" s="30"/>
      <c r="H23" s="30"/>
      <c r="I23" s="30"/>
      <c r="J23" s="30"/>
      <c r="K23" s="30"/>
      <c r="L23" s="30"/>
      <c r="M23" s="30"/>
      <c r="N23" s="30"/>
      <c r="O23" s="30"/>
      <c r="P23" s="30"/>
      <c r="Q23" s="30"/>
    </row>
    <row r="24" spans="2:17" x14ac:dyDescent="0.2">
      <c r="B24" s="29"/>
      <c r="C24" s="29"/>
      <c r="D24" s="67"/>
      <c r="E24" s="30"/>
      <c r="F24" s="30"/>
      <c r="G24" s="30"/>
      <c r="H24" s="30"/>
      <c r="I24" s="30"/>
      <c r="J24" s="30"/>
      <c r="K24" s="30"/>
      <c r="L24" s="30"/>
      <c r="M24" s="30"/>
      <c r="N24" s="30"/>
      <c r="O24" s="30"/>
      <c r="P24" s="30"/>
      <c r="Q24" s="30"/>
    </row>
    <row r="25" spans="2:17" x14ac:dyDescent="0.2">
      <c r="B25" s="29"/>
      <c r="C25" s="29"/>
      <c r="D25" s="67"/>
      <c r="E25" s="30"/>
      <c r="F25" s="30"/>
      <c r="G25" s="30"/>
      <c r="H25" s="30"/>
      <c r="I25" s="30"/>
      <c r="J25" s="30"/>
      <c r="K25" s="30"/>
      <c r="L25" s="30"/>
      <c r="M25" s="30"/>
      <c r="N25" s="30"/>
      <c r="O25" s="30"/>
      <c r="P25" s="30"/>
      <c r="Q25" s="30"/>
    </row>
    <row r="26" spans="2:17" x14ac:dyDescent="0.2">
      <c r="B26" s="29"/>
      <c r="C26" s="29"/>
      <c r="D26" s="67"/>
      <c r="E26" s="30"/>
      <c r="F26" s="30"/>
      <c r="G26" s="30"/>
      <c r="H26" s="30"/>
      <c r="I26" s="30"/>
      <c r="J26" s="30"/>
      <c r="K26" s="30"/>
      <c r="L26" s="30"/>
      <c r="M26" s="30"/>
      <c r="N26" s="30"/>
      <c r="O26" s="30"/>
      <c r="P26" s="30"/>
      <c r="Q26" s="30"/>
    </row>
    <row r="27" spans="2:17" x14ac:dyDescent="0.2">
      <c r="B27" s="29"/>
      <c r="C27" s="29"/>
      <c r="D27" s="67"/>
      <c r="E27" s="30"/>
      <c r="F27" s="30"/>
      <c r="G27" s="30"/>
      <c r="H27" s="30"/>
      <c r="I27" s="30"/>
      <c r="J27" s="30"/>
      <c r="K27" s="30"/>
      <c r="L27" s="30"/>
      <c r="M27" s="30"/>
      <c r="N27" s="30"/>
      <c r="O27" s="30"/>
      <c r="P27" s="30"/>
      <c r="Q27" s="30"/>
    </row>
    <row r="28" spans="2:17" x14ac:dyDescent="0.2">
      <c r="B28" s="29"/>
      <c r="C28" s="29"/>
      <c r="D28" s="67"/>
      <c r="E28" s="30"/>
      <c r="F28" s="30"/>
      <c r="G28" s="30"/>
      <c r="H28" s="30"/>
      <c r="I28" s="30"/>
      <c r="J28" s="30"/>
      <c r="K28" s="30"/>
      <c r="L28" s="30"/>
      <c r="M28" s="30"/>
      <c r="N28" s="30"/>
      <c r="O28" s="30"/>
      <c r="P28" s="30"/>
      <c r="Q28" s="30"/>
    </row>
    <row r="29" spans="2:17" x14ac:dyDescent="0.2">
      <c r="B29" s="29"/>
      <c r="C29" s="29"/>
      <c r="D29" s="67"/>
      <c r="E29" s="30"/>
      <c r="F29" s="30"/>
      <c r="G29" s="30"/>
      <c r="H29" s="30"/>
      <c r="I29" s="30"/>
      <c r="J29" s="30"/>
      <c r="K29" s="30"/>
      <c r="L29" s="30"/>
      <c r="M29" s="30"/>
      <c r="N29" s="30"/>
      <c r="O29" s="30"/>
      <c r="P29" s="30"/>
      <c r="Q29" s="30"/>
    </row>
    <row r="30" spans="2:17" x14ac:dyDescent="0.2">
      <c r="B30" s="29"/>
      <c r="C30" s="29"/>
      <c r="D30" s="67"/>
      <c r="E30" s="30"/>
      <c r="F30" s="30"/>
      <c r="G30" s="30"/>
      <c r="H30" s="30"/>
      <c r="I30" s="30"/>
      <c r="J30" s="30"/>
      <c r="K30" s="30"/>
      <c r="L30" s="30"/>
      <c r="M30" s="30"/>
      <c r="N30" s="30"/>
      <c r="O30" s="30"/>
      <c r="P30" s="30"/>
      <c r="Q30" s="30"/>
    </row>
    <row r="31" spans="2:17" x14ac:dyDescent="0.2">
      <c r="B31" s="29"/>
      <c r="C31" s="29"/>
      <c r="D31" s="67"/>
      <c r="E31" s="30"/>
      <c r="F31" s="30"/>
      <c r="G31" s="30"/>
      <c r="H31" s="30"/>
      <c r="I31" s="30"/>
      <c r="J31" s="30"/>
      <c r="K31" s="30"/>
      <c r="L31" s="30"/>
      <c r="M31" s="30"/>
      <c r="N31" s="30"/>
      <c r="O31" s="30"/>
      <c r="P31" s="30"/>
      <c r="Q31" s="30"/>
    </row>
    <row r="32" spans="2:17" x14ac:dyDescent="0.2">
      <c r="B32" s="29"/>
      <c r="C32" s="29"/>
      <c r="D32" s="67"/>
      <c r="E32" s="30"/>
      <c r="F32" s="30"/>
      <c r="G32" s="30"/>
      <c r="H32" s="30"/>
      <c r="I32" s="30"/>
      <c r="J32" s="30"/>
      <c r="K32" s="30"/>
      <c r="L32" s="30"/>
      <c r="M32" s="30"/>
      <c r="N32" s="30"/>
      <c r="O32" s="30"/>
      <c r="P32" s="30"/>
      <c r="Q32" s="30"/>
    </row>
    <row r="33" spans="2:17" x14ac:dyDescent="0.2">
      <c r="B33" s="29"/>
      <c r="C33" s="29"/>
      <c r="D33" s="67"/>
      <c r="E33" s="30"/>
      <c r="F33" s="30"/>
      <c r="G33" s="30"/>
      <c r="H33" s="30"/>
      <c r="I33" s="30"/>
      <c r="J33" s="30"/>
      <c r="K33" s="30"/>
      <c r="L33" s="30"/>
      <c r="M33" s="30"/>
      <c r="N33" s="30"/>
      <c r="O33" s="30"/>
      <c r="P33" s="30"/>
      <c r="Q33" s="30"/>
    </row>
    <row r="34" spans="2:17" x14ac:dyDescent="0.2">
      <c r="B34" s="29"/>
      <c r="C34" s="29"/>
      <c r="D34" s="67"/>
      <c r="E34" s="30"/>
      <c r="F34" s="30"/>
      <c r="G34" s="30"/>
      <c r="H34" s="30"/>
      <c r="I34" s="30"/>
      <c r="J34" s="30"/>
      <c r="K34" s="30"/>
      <c r="L34" s="30"/>
      <c r="M34" s="30"/>
      <c r="N34" s="30"/>
      <c r="O34" s="30"/>
      <c r="P34" s="30"/>
      <c r="Q34" s="30"/>
    </row>
    <row r="35" spans="2:17" x14ac:dyDescent="0.2">
      <c r="B35" s="29"/>
      <c r="C35" s="29"/>
      <c r="D35" s="67"/>
      <c r="E35" s="30"/>
      <c r="F35" s="30"/>
      <c r="G35" s="30"/>
      <c r="H35" s="30"/>
      <c r="I35" s="30"/>
      <c r="J35" s="30"/>
      <c r="K35" s="30"/>
      <c r="L35" s="30"/>
      <c r="M35" s="30"/>
      <c r="N35" s="30"/>
      <c r="O35" s="30"/>
      <c r="P35" s="30"/>
      <c r="Q35" s="30"/>
    </row>
    <row r="36" spans="2:17" x14ac:dyDescent="0.2">
      <c r="B36" s="29"/>
      <c r="C36" s="29"/>
      <c r="D36" s="67"/>
      <c r="E36" s="30"/>
      <c r="F36" s="30"/>
      <c r="G36" s="30"/>
      <c r="H36" s="30"/>
      <c r="I36" s="30"/>
      <c r="J36" s="30"/>
      <c r="K36" s="30"/>
      <c r="L36" s="30"/>
      <c r="M36" s="30"/>
      <c r="N36" s="30"/>
      <c r="O36" s="30"/>
      <c r="P36" s="30"/>
      <c r="Q36" s="30"/>
    </row>
    <row r="37" spans="2:17" x14ac:dyDescent="0.2">
      <c r="B37" s="29"/>
      <c r="C37" s="29"/>
      <c r="D37" s="67"/>
      <c r="E37" s="30"/>
      <c r="F37" s="30"/>
      <c r="G37" s="30"/>
      <c r="H37" s="30"/>
      <c r="I37" s="30"/>
      <c r="J37" s="30"/>
      <c r="K37" s="30"/>
      <c r="L37" s="30"/>
      <c r="M37" s="30"/>
      <c r="N37" s="30"/>
      <c r="O37" s="30"/>
      <c r="P37" s="30"/>
      <c r="Q37" s="30"/>
    </row>
    <row r="38" spans="2:17" x14ac:dyDescent="0.2">
      <c r="B38" s="29"/>
      <c r="C38" s="29"/>
      <c r="D38" s="67"/>
      <c r="E38" s="30"/>
      <c r="F38" s="30"/>
      <c r="G38" s="30"/>
      <c r="H38" s="30"/>
      <c r="I38" s="30"/>
      <c r="J38" s="30"/>
      <c r="K38" s="30"/>
      <c r="L38" s="30"/>
      <c r="M38" s="30"/>
      <c r="N38" s="30"/>
      <c r="O38" s="30"/>
      <c r="P38" s="30"/>
      <c r="Q38" s="30"/>
    </row>
    <row r="39" spans="2:17" x14ac:dyDescent="0.2">
      <c r="B39" s="29"/>
      <c r="C39" s="29"/>
      <c r="D39" s="67"/>
      <c r="E39" s="30"/>
      <c r="F39" s="30"/>
      <c r="G39" s="30"/>
      <c r="H39" s="30"/>
      <c r="I39" s="30"/>
      <c r="J39" s="30"/>
      <c r="K39" s="30"/>
      <c r="L39" s="30"/>
      <c r="M39" s="30"/>
      <c r="N39" s="30"/>
      <c r="O39" s="30"/>
      <c r="P39" s="30"/>
      <c r="Q39" s="30"/>
    </row>
    <row r="40" spans="2:17" x14ac:dyDescent="0.2">
      <c r="B40" s="29"/>
      <c r="C40" s="29"/>
      <c r="D40" s="67"/>
      <c r="E40" s="30"/>
      <c r="F40" s="30"/>
      <c r="G40" s="30"/>
      <c r="H40" s="30"/>
      <c r="I40" s="30"/>
      <c r="J40" s="30"/>
      <c r="K40" s="30"/>
      <c r="L40" s="30"/>
      <c r="M40" s="30"/>
      <c r="N40" s="30"/>
      <c r="O40" s="30"/>
      <c r="P40" s="30"/>
      <c r="Q40" s="30"/>
    </row>
    <row r="41" spans="2:17" x14ac:dyDescent="0.2">
      <c r="B41" s="29"/>
      <c r="C41" s="29"/>
      <c r="D41" s="67"/>
      <c r="E41" s="30"/>
      <c r="F41" s="30"/>
      <c r="G41" s="30"/>
      <c r="H41" s="30"/>
      <c r="I41" s="30"/>
      <c r="J41" s="30"/>
      <c r="K41" s="30"/>
      <c r="L41" s="30"/>
      <c r="M41" s="30"/>
      <c r="N41" s="30"/>
      <c r="O41" s="30"/>
      <c r="P41" s="30"/>
      <c r="Q41" s="30"/>
    </row>
    <row r="42" spans="2:17" x14ac:dyDescent="0.2">
      <c r="B42" s="29"/>
      <c r="C42" s="29"/>
      <c r="D42" s="67"/>
      <c r="E42" s="30"/>
      <c r="F42" s="30"/>
      <c r="G42" s="30"/>
      <c r="H42" s="30"/>
      <c r="I42" s="30"/>
      <c r="J42" s="30"/>
      <c r="K42" s="30"/>
      <c r="L42" s="30"/>
      <c r="M42" s="30"/>
      <c r="N42" s="30"/>
      <c r="O42" s="30"/>
      <c r="P42" s="30"/>
      <c r="Q42" s="30"/>
    </row>
    <row r="43" spans="2:17" x14ac:dyDescent="0.2">
      <c r="B43" s="29"/>
      <c r="C43" s="29"/>
      <c r="D43" s="67"/>
      <c r="E43" s="30"/>
      <c r="F43" s="30"/>
      <c r="G43" s="30"/>
      <c r="H43" s="30"/>
      <c r="I43" s="30"/>
      <c r="J43" s="30"/>
      <c r="K43" s="30"/>
      <c r="L43" s="30"/>
      <c r="M43" s="30"/>
      <c r="N43" s="30"/>
      <c r="O43" s="30"/>
      <c r="P43" s="30"/>
      <c r="Q43" s="30"/>
    </row>
    <row r="44" spans="2:17" x14ac:dyDescent="0.2">
      <c r="B44" s="29"/>
      <c r="C44" s="29"/>
      <c r="D44" s="67"/>
      <c r="E44" s="30"/>
      <c r="F44" s="30"/>
      <c r="G44" s="30"/>
      <c r="H44" s="30"/>
      <c r="I44" s="30"/>
      <c r="J44" s="30"/>
      <c r="K44" s="30"/>
      <c r="L44" s="30"/>
      <c r="M44" s="30"/>
      <c r="N44" s="30"/>
      <c r="O44" s="30"/>
      <c r="P44" s="30"/>
      <c r="Q44" s="30"/>
    </row>
    <row r="45" spans="2:17" x14ac:dyDescent="0.2">
      <c r="B45" s="29"/>
      <c r="C45" s="29"/>
      <c r="D45" s="67"/>
      <c r="E45" s="30"/>
      <c r="F45" s="30"/>
      <c r="G45" s="30"/>
      <c r="H45" s="30"/>
      <c r="I45" s="30"/>
      <c r="J45" s="30"/>
      <c r="K45" s="30"/>
      <c r="L45" s="30"/>
      <c r="M45" s="30"/>
      <c r="N45" s="30"/>
      <c r="O45" s="30"/>
      <c r="P45" s="30"/>
      <c r="Q45" s="30"/>
    </row>
    <row r="46" spans="2:17" x14ac:dyDescent="0.2">
      <c r="B46" s="29"/>
      <c r="C46" s="29"/>
      <c r="D46" s="67"/>
      <c r="E46" s="30"/>
      <c r="F46" s="30"/>
      <c r="G46" s="30"/>
      <c r="H46" s="30"/>
      <c r="I46" s="30"/>
      <c r="J46" s="30"/>
      <c r="K46" s="30"/>
      <c r="L46" s="30"/>
      <c r="M46" s="30"/>
      <c r="N46" s="30"/>
      <c r="O46" s="30"/>
      <c r="P46" s="30"/>
      <c r="Q46" s="30"/>
    </row>
    <row r="47" spans="2:17" x14ac:dyDescent="0.2">
      <c r="B47" s="29"/>
      <c r="C47" s="29"/>
      <c r="D47" s="67"/>
      <c r="E47" s="30"/>
      <c r="F47" s="30"/>
      <c r="G47" s="30"/>
      <c r="H47" s="30"/>
      <c r="I47" s="30"/>
      <c r="J47" s="30"/>
      <c r="K47" s="30"/>
      <c r="L47" s="30"/>
      <c r="M47" s="30"/>
      <c r="N47" s="30"/>
      <c r="O47" s="30"/>
      <c r="P47" s="30"/>
      <c r="Q47" s="30"/>
    </row>
    <row r="48" spans="2:17" x14ac:dyDescent="0.2">
      <c r="B48" s="29"/>
      <c r="C48" s="29"/>
      <c r="D48" s="67"/>
      <c r="E48" s="30"/>
      <c r="F48" s="30"/>
      <c r="G48" s="30"/>
      <c r="H48" s="30"/>
      <c r="I48" s="30"/>
      <c r="J48" s="30"/>
      <c r="K48" s="30"/>
      <c r="L48" s="30"/>
      <c r="M48" s="30"/>
      <c r="N48" s="30"/>
      <c r="O48" s="30"/>
      <c r="P48" s="30"/>
      <c r="Q48" s="30"/>
    </row>
    <row r="49" spans="2:17" x14ac:dyDescent="0.2">
      <c r="B49" s="29"/>
      <c r="C49" s="29"/>
      <c r="D49" s="67"/>
      <c r="E49" s="30"/>
      <c r="F49" s="30"/>
      <c r="G49" s="30"/>
      <c r="H49" s="30"/>
      <c r="I49" s="30"/>
      <c r="J49" s="30"/>
      <c r="K49" s="30"/>
      <c r="L49" s="30"/>
      <c r="M49" s="30"/>
      <c r="N49" s="30"/>
      <c r="O49" s="30"/>
      <c r="P49" s="30"/>
      <c r="Q49" s="30"/>
    </row>
    <row r="50" spans="2:17" x14ac:dyDescent="0.2">
      <c r="B50" s="29"/>
      <c r="C50" s="29"/>
      <c r="D50" s="67"/>
      <c r="E50" s="30"/>
      <c r="F50" s="30"/>
      <c r="G50" s="30"/>
      <c r="H50" s="30"/>
      <c r="I50" s="30"/>
      <c r="J50" s="30"/>
      <c r="K50" s="30"/>
      <c r="L50" s="30"/>
      <c r="M50" s="30"/>
      <c r="N50" s="30"/>
      <c r="O50" s="30"/>
      <c r="P50" s="30"/>
      <c r="Q50" s="30"/>
    </row>
    <row r="51" spans="2:17" x14ac:dyDescent="0.2">
      <c r="B51" s="29"/>
      <c r="C51" s="29"/>
      <c r="D51" s="67"/>
      <c r="E51" s="30"/>
      <c r="F51" s="30"/>
      <c r="G51" s="30"/>
      <c r="H51" s="30"/>
      <c r="I51" s="30"/>
      <c r="J51" s="30"/>
      <c r="K51" s="30"/>
      <c r="L51" s="30"/>
      <c r="M51" s="30"/>
      <c r="N51" s="30"/>
      <c r="O51" s="30"/>
      <c r="P51" s="30"/>
      <c r="Q51" s="30"/>
    </row>
    <row r="52" spans="2:17" x14ac:dyDescent="0.2">
      <c r="B52" s="29"/>
      <c r="C52" s="29"/>
      <c r="D52" s="67"/>
      <c r="E52" s="30"/>
      <c r="F52" s="30"/>
      <c r="G52" s="30"/>
      <c r="H52" s="30"/>
      <c r="I52" s="30"/>
      <c r="J52" s="30"/>
      <c r="K52" s="30"/>
      <c r="L52" s="30"/>
      <c r="M52" s="30"/>
      <c r="N52" s="30"/>
      <c r="O52" s="30"/>
      <c r="P52" s="30"/>
      <c r="Q52" s="30"/>
    </row>
    <row r="53" spans="2:17" x14ac:dyDescent="0.2">
      <c r="B53" s="29"/>
      <c r="C53" s="29"/>
      <c r="D53" s="67"/>
      <c r="E53" s="30"/>
      <c r="F53" s="30"/>
      <c r="G53" s="30"/>
      <c r="H53" s="30"/>
      <c r="I53" s="30"/>
      <c r="J53" s="30"/>
      <c r="K53" s="30"/>
      <c r="L53" s="30"/>
      <c r="M53" s="30"/>
      <c r="N53" s="30"/>
      <c r="O53" s="30"/>
      <c r="P53" s="30"/>
      <c r="Q53" s="30"/>
    </row>
    <row r="54" spans="2:17" x14ac:dyDescent="0.2">
      <c r="B54" s="29"/>
      <c r="C54" s="29"/>
      <c r="D54" s="67"/>
      <c r="E54" s="30"/>
      <c r="F54" s="30"/>
      <c r="G54" s="30"/>
      <c r="H54" s="30"/>
      <c r="I54" s="30"/>
      <c r="J54" s="30"/>
      <c r="K54" s="30"/>
      <c r="L54" s="30"/>
      <c r="M54" s="30"/>
      <c r="N54" s="30"/>
      <c r="O54" s="30"/>
      <c r="P54" s="30"/>
      <c r="Q54" s="30"/>
    </row>
    <row r="55" spans="2:17" x14ac:dyDescent="0.2">
      <c r="B55" s="29"/>
      <c r="C55" s="29"/>
      <c r="D55" s="67"/>
      <c r="E55" s="30"/>
      <c r="F55" s="30"/>
      <c r="G55" s="30"/>
      <c r="H55" s="30"/>
      <c r="I55" s="30"/>
      <c r="J55" s="30"/>
      <c r="K55" s="30"/>
      <c r="L55" s="30"/>
      <c r="M55" s="30"/>
      <c r="N55" s="30"/>
      <c r="O55" s="30"/>
      <c r="P55" s="30"/>
      <c r="Q55" s="30"/>
    </row>
    <row r="56" spans="2:17" x14ac:dyDescent="0.2">
      <c r="B56" s="29"/>
      <c r="C56" s="29"/>
      <c r="D56" s="67"/>
      <c r="E56" s="30"/>
      <c r="F56" s="30"/>
      <c r="G56" s="30"/>
      <c r="H56" s="30"/>
      <c r="I56" s="30"/>
      <c r="J56" s="30"/>
      <c r="K56" s="30"/>
      <c r="L56" s="30"/>
      <c r="M56" s="30"/>
      <c r="N56" s="30"/>
      <c r="O56" s="30"/>
      <c r="P56" s="30"/>
      <c r="Q56" s="30"/>
    </row>
    <row r="57" spans="2:17" x14ac:dyDescent="0.2">
      <c r="B57" s="29"/>
      <c r="C57" s="29"/>
      <c r="D57" s="67"/>
      <c r="E57" s="30"/>
      <c r="F57" s="30"/>
      <c r="G57" s="30"/>
      <c r="H57" s="30"/>
      <c r="I57" s="30"/>
      <c r="J57" s="30"/>
      <c r="K57" s="30"/>
      <c r="L57" s="30"/>
      <c r="M57" s="30"/>
      <c r="N57" s="30"/>
      <c r="O57" s="30"/>
      <c r="P57" s="30"/>
      <c r="Q57" s="30"/>
    </row>
    <row r="58" spans="2:17" x14ac:dyDescent="0.2">
      <c r="B58" s="29"/>
      <c r="C58" s="29"/>
      <c r="D58" s="67"/>
      <c r="E58" s="30"/>
      <c r="F58" s="30"/>
      <c r="G58" s="30"/>
      <c r="H58" s="30"/>
      <c r="I58" s="30"/>
      <c r="J58" s="30"/>
      <c r="K58" s="30"/>
      <c r="L58" s="30"/>
      <c r="M58" s="30"/>
      <c r="N58" s="30"/>
      <c r="O58" s="30"/>
      <c r="P58" s="30"/>
      <c r="Q58" s="30"/>
    </row>
    <row r="59" spans="2:17" x14ac:dyDescent="0.2">
      <c r="B59" s="29"/>
      <c r="C59" s="29"/>
      <c r="D59" s="67"/>
      <c r="E59" s="30"/>
      <c r="F59" s="30"/>
      <c r="G59" s="30"/>
      <c r="H59" s="30"/>
      <c r="I59" s="30"/>
      <c r="J59" s="30"/>
      <c r="K59" s="30"/>
      <c r="L59" s="30"/>
      <c r="M59" s="30"/>
      <c r="N59" s="30"/>
      <c r="O59" s="30"/>
      <c r="P59" s="30"/>
      <c r="Q59" s="30"/>
    </row>
    <row r="60" spans="2:17" x14ac:dyDescent="0.2">
      <c r="B60" s="29"/>
      <c r="C60" s="29"/>
      <c r="D60" s="67"/>
      <c r="E60" s="30"/>
      <c r="F60" s="30"/>
      <c r="G60" s="30"/>
      <c r="H60" s="30"/>
      <c r="I60" s="30"/>
      <c r="J60" s="30"/>
      <c r="K60" s="30"/>
      <c r="L60" s="30"/>
      <c r="M60" s="30"/>
      <c r="N60" s="30"/>
      <c r="O60" s="30"/>
      <c r="P60" s="30"/>
      <c r="Q60" s="30"/>
    </row>
    <row r="61" spans="2:17" x14ac:dyDescent="0.2">
      <c r="B61" s="29"/>
      <c r="C61" s="29"/>
      <c r="D61" s="67"/>
      <c r="E61" s="30"/>
      <c r="F61" s="30"/>
      <c r="G61" s="30"/>
      <c r="H61" s="30"/>
      <c r="I61" s="30"/>
      <c r="J61" s="30"/>
      <c r="K61" s="30"/>
      <c r="L61" s="30"/>
      <c r="M61" s="30"/>
      <c r="N61" s="30"/>
      <c r="O61" s="30"/>
      <c r="P61" s="30"/>
      <c r="Q61" s="30"/>
    </row>
    <row r="62" spans="2:17" x14ac:dyDescent="0.2">
      <c r="B62" s="29"/>
      <c r="C62" s="29"/>
      <c r="D62" s="67"/>
      <c r="E62" s="30"/>
      <c r="F62" s="30"/>
      <c r="G62" s="30"/>
      <c r="H62" s="30"/>
      <c r="I62" s="30"/>
      <c r="J62" s="30"/>
      <c r="K62" s="30"/>
      <c r="L62" s="30"/>
      <c r="M62" s="30"/>
      <c r="N62" s="30"/>
      <c r="O62" s="30"/>
      <c r="P62" s="30"/>
      <c r="Q62" s="30"/>
    </row>
    <row r="63" spans="2:17" x14ac:dyDescent="0.2">
      <c r="B63" s="29"/>
      <c r="C63" s="29"/>
      <c r="D63" s="67"/>
      <c r="E63" s="30"/>
      <c r="F63" s="30"/>
      <c r="G63" s="30"/>
      <c r="H63" s="30"/>
      <c r="I63" s="30"/>
      <c r="J63" s="30"/>
      <c r="K63" s="30"/>
      <c r="L63" s="30"/>
      <c r="M63" s="30"/>
      <c r="N63" s="30"/>
      <c r="O63" s="30"/>
      <c r="P63" s="30"/>
      <c r="Q63" s="30"/>
    </row>
    <row r="64" spans="2:17" x14ac:dyDescent="0.2">
      <c r="B64" s="29"/>
      <c r="C64" s="29"/>
      <c r="D64" s="67"/>
      <c r="E64" s="30"/>
      <c r="F64" s="30"/>
      <c r="G64" s="30"/>
      <c r="H64" s="30"/>
      <c r="I64" s="30"/>
      <c r="J64" s="30"/>
      <c r="K64" s="30"/>
      <c r="L64" s="30"/>
      <c r="M64" s="30"/>
      <c r="N64" s="30"/>
      <c r="O64" s="30"/>
      <c r="P64" s="30"/>
      <c r="Q64" s="30"/>
    </row>
    <row r="65" spans="2:17" x14ac:dyDescent="0.2">
      <c r="B65" s="29"/>
      <c r="C65" s="29"/>
      <c r="D65" s="67"/>
      <c r="E65" s="30"/>
      <c r="F65" s="30"/>
      <c r="G65" s="30"/>
      <c r="H65" s="30"/>
      <c r="I65" s="30"/>
      <c r="J65" s="30"/>
      <c r="K65" s="30"/>
      <c r="L65" s="30"/>
      <c r="M65" s="30"/>
      <c r="N65" s="30"/>
      <c r="O65" s="30"/>
      <c r="P65" s="30"/>
      <c r="Q65" s="30"/>
    </row>
    <row r="66" spans="2:17" x14ac:dyDescent="0.2">
      <c r="B66" s="29"/>
      <c r="C66" s="29"/>
      <c r="D66" s="67"/>
      <c r="E66" s="30"/>
      <c r="F66" s="30"/>
      <c r="G66" s="30"/>
      <c r="H66" s="30"/>
      <c r="I66" s="30"/>
      <c r="J66" s="30"/>
      <c r="K66" s="30"/>
      <c r="L66" s="30"/>
      <c r="M66" s="30"/>
      <c r="N66" s="30"/>
      <c r="O66" s="30"/>
      <c r="P66" s="30"/>
      <c r="Q66" s="30"/>
    </row>
    <row r="67" spans="2:17" x14ac:dyDescent="0.2">
      <c r="B67" s="29"/>
      <c r="C67" s="29"/>
      <c r="D67" s="67"/>
      <c r="E67" s="30"/>
      <c r="F67" s="30"/>
      <c r="G67" s="30"/>
      <c r="H67" s="30"/>
      <c r="I67" s="30"/>
      <c r="J67" s="30"/>
      <c r="K67" s="30"/>
      <c r="L67" s="30"/>
      <c r="M67" s="30"/>
      <c r="N67" s="30"/>
      <c r="O67" s="30"/>
      <c r="P67" s="30"/>
      <c r="Q67" s="30"/>
    </row>
    <row r="68" spans="2:17" x14ac:dyDescent="0.2">
      <c r="B68" s="29"/>
      <c r="C68" s="29"/>
      <c r="D68" s="67"/>
      <c r="E68" s="30"/>
      <c r="F68" s="30"/>
      <c r="G68" s="30"/>
      <c r="H68" s="30"/>
      <c r="I68" s="30"/>
      <c r="J68" s="30"/>
      <c r="K68" s="30"/>
      <c r="L68" s="30"/>
      <c r="M68" s="30"/>
      <c r="N68" s="30"/>
      <c r="O68" s="30"/>
      <c r="P68" s="30"/>
      <c r="Q68" s="30"/>
    </row>
    <row r="69" spans="2:17" x14ac:dyDescent="0.2">
      <c r="B69" s="29"/>
      <c r="C69" s="29"/>
      <c r="D69" s="67"/>
      <c r="E69" s="30"/>
      <c r="F69" s="30"/>
      <c r="G69" s="30"/>
      <c r="H69" s="30"/>
      <c r="I69" s="30"/>
      <c r="J69" s="30"/>
      <c r="K69" s="30"/>
      <c r="L69" s="30"/>
      <c r="M69" s="30"/>
      <c r="N69" s="30"/>
      <c r="O69" s="30"/>
      <c r="P69" s="30"/>
      <c r="Q69" s="30"/>
    </row>
    <row r="70" spans="2:17" x14ac:dyDescent="0.2">
      <c r="B70" s="29"/>
      <c r="C70" s="29"/>
      <c r="D70" s="67"/>
      <c r="E70" s="30"/>
      <c r="F70" s="30"/>
      <c r="G70" s="30"/>
      <c r="H70" s="30"/>
      <c r="I70" s="30"/>
      <c r="J70" s="30"/>
      <c r="K70" s="30"/>
      <c r="L70" s="30"/>
      <c r="M70" s="30"/>
      <c r="N70" s="30"/>
      <c r="O70" s="30"/>
      <c r="P70" s="30"/>
      <c r="Q70" s="30"/>
    </row>
    <row r="71" spans="2:17" x14ac:dyDescent="0.2">
      <c r="B71" s="29"/>
      <c r="C71" s="29"/>
      <c r="D71" s="67"/>
      <c r="E71" s="30"/>
      <c r="F71" s="30"/>
      <c r="G71" s="30"/>
      <c r="H71" s="30"/>
      <c r="I71" s="30"/>
      <c r="J71" s="30"/>
      <c r="K71" s="30"/>
      <c r="L71" s="30"/>
      <c r="M71" s="30"/>
      <c r="N71" s="30"/>
      <c r="O71" s="30"/>
      <c r="P71" s="30"/>
      <c r="Q71" s="30"/>
    </row>
    <row r="72" spans="2:17" x14ac:dyDescent="0.2">
      <c r="B72" s="29"/>
      <c r="C72" s="29"/>
      <c r="D72" s="67"/>
      <c r="E72" s="30"/>
      <c r="F72" s="30"/>
      <c r="G72" s="30"/>
      <c r="H72" s="30"/>
      <c r="I72" s="30"/>
      <c r="J72" s="30"/>
      <c r="K72" s="30"/>
      <c r="L72" s="30"/>
      <c r="M72" s="30"/>
      <c r="N72" s="30"/>
      <c r="O72" s="30"/>
      <c r="P72" s="30"/>
      <c r="Q72" s="30"/>
    </row>
    <row r="73" spans="2:17" x14ac:dyDescent="0.2">
      <c r="B73" s="29"/>
      <c r="C73" s="29"/>
      <c r="D73" s="67"/>
      <c r="E73" s="30"/>
      <c r="F73" s="30"/>
      <c r="G73" s="30"/>
      <c r="H73" s="30"/>
      <c r="I73" s="30"/>
      <c r="J73" s="30"/>
      <c r="K73" s="30"/>
      <c r="L73" s="30"/>
      <c r="M73" s="30"/>
      <c r="N73" s="30"/>
      <c r="O73" s="30"/>
      <c r="P73" s="30"/>
      <c r="Q73" s="30"/>
    </row>
    <row r="74" spans="2:17" x14ac:dyDescent="0.2">
      <c r="B74" s="29"/>
      <c r="C74" s="29"/>
      <c r="D74" s="67"/>
      <c r="E74" s="30"/>
      <c r="F74" s="30"/>
      <c r="G74" s="30"/>
      <c r="H74" s="30"/>
      <c r="I74" s="30"/>
      <c r="J74" s="30"/>
      <c r="K74" s="30"/>
      <c r="L74" s="30"/>
      <c r="M74" s="30"/>
      <c r="N74" s="30"/>
      <c r="O74" s="30"/>
      <c r="P74" s="30"/>
      <c r="Q74" s="30"/>
    </row>
    <row r="75" spans="2:17" x14ac:dyDescent="0.2">
      <c r="B75" s="29"/>
      <c r="C75" s="29"/>
      <c r="D75" s="67"/>
      <c r="E75" s="30"/>
      <c r="F75" s="30"/>
      <c r="G75" s="30"/>
      <c r="H75" s="30"/>
      <c r="I75" s="30"/>
      <c r="J75" s="30"/>
      <c r="K75" s="30"/>
      <c r="L75" s="30"/>
      <c r="M75" s="30"/>
      <c r="N75" s="30"/>
      <c r="O75" s="30"/>
      <c r="P75" s="30"/>
      <c r="Q75" s="30"/>
    </row>
    <row r="76" spans="2:17" x14ac:dyDescent="0.2">
      <c r="B76" s="29"/>
      <c r="C76" s="29"/>
      <c r="D76" s="67"/>
      <c r="E76" s="30"/>
      <c r="F76" s="30"/>
      <c r="G76" s="30"/>
      <c r="H76" s="30"/>
      <c r="I76" s="30"/>
      <c r="J76" s="30"/>
      <c r="K76" s="30"/>
      <c r="L76" s="30"/>
      <c r="M76" s="30"/>
      <c r="N76" s="30"/>
      <c r="O76" s="30"/>
      <c r="P76" s="30"/>
      <c r="Q76" s="30"/>
    </row>
    <row r="77" spans="2:17" x14ac:dyDescent="0.2">
      <c r="B77" s="29"/>
      <c r="C77" s="29"/>
      <c r="D77" s="67"/>
      <c r="E77" s="30"/>
      <c r="F77" s="30"/>
      <c r="G77" s="30"/>
      <c r="H77" s="30"/>
      <c r="I77" s="30"/>
      <c r="J77" s="30"/>
      <c r="K77" s="30"/>
      <c r="L77" s="30"/>
      <c r="M77" s="30"/>
      <c r="N77" s="30"/>
      <c r="O77" s="30"/>
      <c r="P77" s="30"/>
      <c r="Q77" s="30"/>
    </row>
    <row r="78" spans="2:17" x14ac:dyDescent="0.2">
      <c r="B78" s="29"/>
      <c r="C78" s="29"/>
      <c r="D78" s="67"/>
      <c r="E78" s="30"/>
      <c r="F78" s="30"/>
      <c r="G78" s="30"/>
      <c r="H78" s="30"/>
      <c r="I78" s="30"/>
      <c r="J78" s="30"/>
      <c r="K78" s="30"/>
      <c r="L78" s="30"/>
      <c r="M78" s="30"/>
      <c r="N78" s="30"/>
      <c r="O78" s="30"/>
      <c r="P78" s="30"/>
      <c r="Q78" s="30"/>
    </row>
    <row r="79" spans="2:17" x14ac:dyDescent="0.2">
      <c r="B79" s="29"/>
      <c r="C79" s="29"/>
      <c r="D79" s="67"/>
      <c r="E79" s="30"/>
      <c r="F79" s="30"/>
      <c r="G79" s="30"/>
      <c r="H79" s="30"/>
      <c r="I79" s="30"/>
      <c r="J79" s="30"/>
      <c r="K79" s="30"/>
      <c r="L79" s="30"/>
      <c r="M79" s="30"/>
      <c r="N79" s="30"/>
      <c r="O79" s="30"/>
      <c r="P79" s="30"/>
      <c r="Q79" s="30"/>
    </row>
    <row r="80" spans="2:17" x14ac:dyDescent="0.2">
      <c r="B80" s="29"/>
      <c r="C80" s="29"/>
      <c r="D80" s="67"/>
      <c r="E80" s="30"/>
      <c r="F80" s="30"/>
      <c r="G80" s="30"/>
      <c r="H80" s="30"/>
      <c r="I80" s="30"/>
      <c r="J80" s="30"/>
      <c r="K80" s="30"/>
      <c r="L80" s="30"/>
      <c r="M80" s="30"/>
      <c r="N80" s="30"/>
      <c r="O80" s="30"/>
      <c r="P80" s="30"/>
      <c r="Q80" s="30"/>
    </row>
    <row r="81" spans="2:17" x14ac:dyDescent="0.2">
      <c r="B81" s="29"/>
      <c r="C81" s="29"/>
      <c r="D81" s="67"/>
      <c r="E81" s="30"/>
      <c r="F81" s="30"/>
      <c r="G81" s="30"/>
      <c r="H81" s="30"/>
      <c r="I81" s="30"/>
      <c r="J81" s="30"/>
      <c r="K81" s="30"/>
      <c r="L81" s="30"/>
      <c r="M81" s="30"/>
      <c r="N81" s="30"/>
      <c r="O81" s="30"/>
      <c r="P81" s="30"/>
      <c r="Q81" s="30"/>
    </row>
    <row r="82" spans="2:17" x14ac:dyDescent="0.2">
      <c r="B82" s="29"/>
      <c r="C82" s="29"/>
      <c r="D82" s="67"/>
      <c r="E82" s="30"/>
      <c r="F82" s="30"/>
      <c r="G82" s="30"/>
      <c r="H82" s="30"/>
      <c r="I82" s="30"/>
      <c r="J82" s="30"/>
      <c r="K82" s="30"/>
      <c r="L82" s="30"/>
      <c r="M82" s="30"/>
      <c r="N82" s="30"/>
      <c r="O82" s="30"/>
      <c r="P82" s="30"/>
      <c r="Q82" s="30"/>
    </row>
    <row r="83" spans="2:17" x14ac:dyDescent="0.2">
      <c r="B83" s="29"/>
      <c r="C83" s="29"/>
      <c r="D83" s="67"/>
      <c r="E83" s="30"/>
      <c r="F83" s="30"/>
      <c r="G83" s="30"/>
      <c r="H83" s="30"/>
      <c r="I83" s="30"/>
      <c r="J83" s="30"/>
      <c r="K83" s="30"/>
      <c r="L83" s="30"/>
      <c r="M83" s="30"/>
      <c r="N83" s="30"/>
      <c r="O83" s="30"/>
      <c r="P83" s="30"/>
      <c r="Q83" s="30"/>
    </row>
    <row r="84" spans="2:17" x14ac:dyDescent="0.2">
      <c r="B84" s="29"/>
      <c r="C84" s="29"/>
      <c r="D84" s="67"/>
      <c r="E84" s="30"/>
      <c r="F84" s="30"/>
      <c r="G84" s="30"/>
      <c r="H84" s="30"/>
      <c r="I84" s="30"/>
      <c r="J84" s="30"/>
      <c r="K84" s="30"/>
      <c r="L84" s="30"/>
      <c r="M84" s="30"/>
      <c r="N84" s="30"/>
      <c r="O84" s="30"/>
      <c r="P84" s="30"/>
      <c r="Q84" s="30"/>
    </row>
    <row r="85" spans="2:17" x14ac:dyDescent="0.2">
      <c r="B85" s="29"/>
      <c r="C85" s="29"/>
      <c r="D85" s="67"/>
      <c r="E85" s="30"/>
      <c r="F85" s="30"/>
      <c r="G85" s="30"/>
      <c r="H85" s="30"/>
      <c r="I85" s="30"/>
      <c r="J85" s="30"/>
      <c r="K85" s="30"/>
      <c r="L85" s="30"/>
      <c r="M85" s="30"/>
      <c r="N85" s="30"/>
      <c r="O85" s="30"/>
      <c r="P85" s="30"/>
      <c r="Q85" s="30"/>
    </row>
    <row r="86" spans="2:17" x14ac:dyDescent="0.2">
      <c r="B86" s="29"/>
      <c r="C86" s="29"/>
      <c r="D86" s="67"/>
      <c r="E86" s="30"/>
      <c r="F86" s="30"/>
      <c r="G86" s="30"/>
      <c r="H86" s="30"/>
      <c r="I86" s="30"/>
      <c r="J86" s="30"/>
      <c r="K86" s="30"/>
      <c r="L86" s="30"/>
      <c r="M86" s="30"/>
      <c r="N86" s="30"/>
      <c r="O86" s="30"/>
      <c r="P86" s="30"/>
      <c r="Q86" s="30"/>
    </row>
    <row r="87" spans="2:17" x14ac:dyDescent="0.2">
      <c r="B87" s="29"/>
      <c r="C87" s="29"/>
      <c r="D87" s="67"/>
      <c r="E87" s="30"/>
      <c r="F87" s="30"/>
      <c r="G87" s="30"/>
      <c r="H87" s="30"/>
      <c r="I87" s="30"/>
      <c r="J87" s="30"/>
      <c r="K87" s="30"/>
      <c r="L87" s="30"/>
      <c r="M87" s="30"/>
      <c r="N87" s="30"/>
      <c r="O87" s="30"/>
      <c r="P87" s="30"/>
      <c r="Q87" s="30"/>
    </row>
    <row r="88" spans="2:17" x14ac:dyDescent="0.2">
      <c r="B88" s="29"/>
      <c r="C88" s="29"/>
      <c r="D88" s="67"/>
      <c r="E88" s="30"/>
      <c r="F88" s="30"/>
      <c r="G88" s="30"/>
      <c r="H88" s="30"/>
      <c r="I88" s="30"/>
      <c r="J88" s="30"/>
      <c r="K88" s="30"/>
      <c r="L88" s="30"/>
      <c r="M88" s="30"/>
      <c r="N88" s="30"/>
      <c r="O88" s="30"/>
      <c r="P88" s="30"/>
      <c r="Q88" s="30"/>
    </row>
    <row r="89" spans="2:17" x14ac:dyDescent="0.2">
      <c r="B89" s="29"/>
      <c r="C89" s="29"/>
      <c r="D89" s="67"/>
      <c r="E89" s="30"/>
      <c r="F89" s="30"/>
      <c r="G89" s="30"/>
      <c r="H89" s="30"/>
      <c r="I89" s="30"/>
      <c r="J89" s="30"/>
      <c r="K89" s="30"/>
      <c r="L89" s="30"/>
      <c r="M89" s="30"/>
      <c r="N89" s="30"/>
      <c r="O89" s="30"/>
      <c r="P89" s="30"/>
      <c r="Q89" s="30"/>
    </row>
    <row r="90" spans="2:17" x14ac:dyDescent="0.2">
      <c r="B90" s="29"/>
      <c r="C90" s="29"/>
      <c r="D90" s="67"/>
      <c r="E90" s="30"/>
      <c r="F90" s="30"/>
      <c r="G90" s="30"/>
      <c r="H90" s="30"/>
      <c r="I90" s="30"/>
      <c r="J90" s="30"/>
      <c r="K90" s="30"/>
      <c r="L90" s="30"/>
      <c r="M90" s="30"/>
      <c r="N90" s="30"/>
      <c r="O90" s="30"/>
      <c r="P90" s="30"/>
      <c r="Q90" s="30"/>
    </row>
    <row r="91" spans="2:17" x14ac:dyDescent="0.2">
      <c r="B91" s="29"/>
      <c r="C91" s="29"/>
      <c r="D91" s="67"/>
      <c r="E91" s="30"/>
      <c r="F91" s="30"/>
      <c r="G91" s="30"/>
      <c r="H91" s="30"/>
      <c r="I91" s="30"/>
      <c r="J91" s="30"/>
      <c r="K91" s="30"/>
      <c r="L91" s="30"/>
      <c r="M91" s="30"/>
      <c r="N91" s="30"/>
      <c r="O91" s="30"/>
      <c r="P91" s="30"/>
      <c r="Q91" s="30"/>
    </row>
    <row r="92" spans="2:17" x14ac:dyDescent="0.2">
      <c r="B92" s="29"/>
      <c r="C92" s="29"/>
      <c r="D92" s="67"/>
      <c r="E92" s="30"/>
      <c r="F92" s="30"/>
      <c r="G92" s="30"/>
      <c r="H92" s="30"/>
      <c r="I92" s="30"/>
      <c r="J92" s="30"/>
      <c r="K92" s="30"/>
      <c r="L92" s="30"/>
      <c r="M92" s="30"/>
      <c r="N92" s="30"/>
      <c r="O92" s="30"/>
      <c r="P92" s="30"/>
      <c r="Q92" s="30"/>
    </row>
    <row r="93" spans="2:17" x14ac:dyDescent="0.2">
      <c r="B93" s="29"/>
      <c r="C93" s="29"/>
      <c r="D93" s="67"/>
      <c r="E93" s="30"/>
      <c r="F93" s="30"/>
      <c r="G93" s="30"/>
      <c r="H93" s="30"/>
      <c r="I93" s="30"/>
      <c r="J93" s="30"/>
      <c r="K93" s="30"/>
      <c r="L93" s="30"/>
      <c r="M93" s="30"/>
      <c r="N93" s="30"/>
      <c r="O93" s="30"/>
      <c r="P93" s="30"/>
      <c r="Q93" s="30"/>
    </row>
    <row r="94" spans="2:17" x14ac:dyDescent="0.2">
      <c r="B94" s="29"/>
      <c r="C94" s="29"/>
      <c r="D94" s="67"/>
      <c r="E94" s="30"/>
      <c r="F94" s="30"/>
      <c r="G94" s="30"/>
      <c r="H94" s="30"/>
      <c r="I94" s="30"/>
      <c r="J94" s="30"/>
      <c r="K94" s="30"/>
      <c r="L94" s="30"/>
      <c r="M94" s="30"/>
      <c r="N94" s="30"/>
      <c r="O94" s="30"/>
      <c r="P94" s="30"/>
      <c r="Q94" s="30"/>
    </row>
    <row r="95" spans="2:17" x14ac:dyDescent="0.2">
      <c r="B95" s="29"/>
      <c r="C95" s="29"/>
      <c r="D95" s="67"/>
      <c r="E95" s="30"/>
      <c r="F95" s="30"/>
      <c r="G95" s="30"/>
      <c r="H95" s="30"/>
      <c r="I95" s="30"/>
      <c r="J95" s="30"/>
      <c r="K95" s="30"/>
      <c r="L95" s="30"/>
      <c r="M95" s="30"/>
      <c r="N95" s="30"/>
      <c r="O95" s="30"/>
      <c r="P95" s="30"/>
      <c r="Q95" s="30"/>
    </row>
    <row r="96" spans="2:17" x14ac:dyDescent="0.2">
      <c r="B96" s="29"/>
      <c r="C96" s="29"/>
      <c r="D96" s="67"/>
      <c r="E96" s="30"/>
      <c r="F96" s="30"/>
      <c r="G96" s="30"/>
      <c r="H96" s="30"/>
      <c r="I96" s="30"/>
      <c r="J96" s="30"/>
      <c r="K96" s="30"/>
      <c r="L96" s="30"/>
      <c r="M96" s="30"/>
      <c r="N96" s="30"/>
      <c r="O96" s="30"/>
      <c r="P96" s="30"/>
      <c r="Q96" s="30"/>
    </row>
    <row r="97" spans="2:17" x14ac:dyDescent="0.2">
      <c r="B97" s="29"/>
      <c r="C97" s="29"/>
      <c r="D97" s="67"/>
      <c r="E97" s="30"/>
      <c r="F97" s="30"/>
      <c r="G97" s="30"/>
      <c r="H97" s="30"/>
      <c r="I97" s="30"/>
      <c r="J97" s="30"/>
      <c r="K97" s="30"/>
      <c r="L97" s="30"/>
      <c r="M97" s="30"/>
      <c r="N97" s="30"/>
      <c r="O97" s="30"/>
      <c r="P97" s="30"/>
      <c r="Q97" s="30"/>
    </row>
    <row r="98" spans="2:17" x14ac:dyDescent="0.2">
      <c r="B98" s="29"/>
      <c r="C98" s="29"/>
      <c r="D98" s="67"/>
      <c r="E98" s="30"/>
      <c r="F98" s="30"/>
      <c r="G98" s="30"/>
      <c r="H98" s="30"/>
      <c r="I98" s="30"/>
      <c r="J98" s="30"/>
      <c r="K98" s="30"/>
      <c r="L98" s="30"/>
      <c r="M98" s="30"/>
      <c r="N98" s="30"/>
      <c r="O98" s="30"/>
      <c r="P98" s="30"/>
      <c r="Q98" s="30"/>
    </row>
    <row r="99" spans="2:17" x14ac:dyDescent="0.2">
      <c r="B99" s="29"/>
      <c r="C99" s="29"/>
      <c r="D99" s="67"/>
      <c r="E99" s="30"/>
      <c r="F99" s="30"/>
      <c r="G99" s="30"/>
      <c r="H99" s="30"/>
      <c r="I99" s="30"/>
      <c r="J99" s="30"/>
      <c r="K99" s="30"/>
      <c r="L99" s="30"/>
      <c r="M99" s="30"/>
      <c r="N99" s="30"/>
      <c r="O99" s="30"/>
      <c r="P99" s="30"/>
      <c r="Q99" s="30"/>
    </row>
    <row r="100" spans="2:17" x14ac:dyDescent="0.2">
      <c r="B100" s="29"/>
      <c r="C100" s="29"/>
      <c r="D100" s="67"/>
      <c r="E100" s="30"/>
      <c r="F100" s="30"/>
      <c r="G100" s="30"/>
      <c r="H100" s="30"/>
      <c r="I100" s="30"/>
      <c r="J100" s="30"/>
      <c r="K100" s="30"/>
      <c r="L100" s="30"/>
      <c r="M100" s="30"/>
      <c r="N100" s="30"/>
      <c r="O100" s="30"/>
      <c r="P100" s="30"/>
      <c r="Q100" s="30"/>
    </row>
    <row r="101" spans="2:17" x14ac:dyDescent="0.2">
      <c r="B101" s="29"/>
      <c r="C101" s="29"/>
      <c r="D101" s="67"/>
      <c r="E101" s="30"/>
      <c r="F101" s="30"/>
      <c r="G101" s="30"/>
      <c r="H101" s="30"/>
      <c r="I101" s="30"/>
      <c r="J101" s="30"/>
      <c r="K101" s="30"/>
      <c r="L101" s="30"/>
      <c r="M101" s="30"/>
      <c r="N101" s="30"/>
      <c r="O101" s="30"/>
      <c r="P101" s="30"/>
      <c r="Q101" s="30"/>
    </row>
    <row r="102" spans="2:17" x14ac:dyDescent="0.2">
      <c r="B102" s="29"/>
      <c r="C102" s="29"/>
      <c r="D102" s="67"/>
      <c r="E102" s="30"/>
      <c r="F102" s="30"/>
      <c r="G102" s="30"/>
      <c r="H102" s="30"/>
      <c r="I102" s="30"/>
      <c r="J102" s="30"/>
      <c r="K102" s="30"/>
      <c r="L102" s="30"/>
      <c r="M102" s="30"/>
      <c r="N102" s="30"/>
      <c r="O102" s="30"/>
      <c r="P102" s="30"/>
      <c r="Q102" s="30"/>
    </row>
    <row r="103" spans="2:17" x14ac:dyDescent="0.2">
      <c r="B103" s="29"/>
      <c r="C103" s="29"/>
      <c r="D103" s="67"/>
      <c r="E103" s="30"/>
      <c r="F103" s="30"/>
      <c r="G103" s="30"/>
      <c r="H103" s="30"/>
      <c r="I103" s="30"/>
      <c r="J103" s="30"/>
      <c r="K103" s="30"/>
      <c r="L103" s="30"/>
      <c r="M103" s="30"/>
      <c r="N103" s="30"/>
      <c r="O103" s="30"/>
      <c r="P103" s="30"/>
      <c r="Q103" s="30"/>
    </row>
    <row r="104" spans="2:17" x14ac:dyDescent="0.2">
      <c r="B104" s="29"/>
      <c r="C104" s="29"/>
      <c r="D104" s="67"/>
      <c r="E104" s="30"/>
      <c r="F104" s="30"/>
      <c r="G104" s="30"/>
      <c r="H104" s="30"/>
      <c r="I104" s="30"/>
      <c r="J104" s="30"/>
      <c r="K104" s="30"/>
      <c r="L104" s="30"/>
      <c r="M104" s="30"/>
      <c r="N104" s="30"/>
      <c r="O104" s="30"/>
      <c r="P104" s="30"/>
      <c r="Q104" s="30"/>
    </row>
    <row r="105" spans="2:17" x14ac:dyDescent="0.2">
      <c r="B105" s="29"/>
      <c r="C105" s="29"/>
      <c r="D105" s="67"/>
      <c r="E105" s="30"/>
      <c r="F105" s="30"/>
      <c r="G105" s="30"/>
      <c r="H105" s="30"/>
      <c r="I105" s="30"/>
      <c r="J105" s="30"/>
      <c r="K105" s="30"/>
      <c r="L105" s="30"/>
      <c r="M105" s="30"/>
      <c r="N105" s="30"/>
      <c r="O105" s="30"/>
      <c r="P105" s="30"/>
      <c r="Q105" s="30"/>
    </row>
    <row r="106" spans="2:17" x14ac:dyDescent="0.2">
      <c r="B106" s="29"/>
      <c r="C106" s="29"/>
      <c r="D106" s="67"/>
      <c r="E106" s="30"/>
      <c r="F106" s="30"/>
      <c r="G106" s="30"/>
      <c r="H106" s="30"/>
      <c r="I106" s="30"/>
      <c r="J106" s="30"/>
      <c r="K106" s="30"/>
      <c r="L106" s="30"/>
      <c r="M106" s="30"/>
      <c r="N106" s="30"/>
      <c r="O106" s="30"/>
      <c r="P106" s="30"/>
      <c r="Q106" s="30"/>
    </row>
    <row r="107" spans="2:17" x14ac:dyDescent="0.2">
      <c r="B107" s="29"/>
      <c r="C107" s="29"/>
      <c r="D107" s="67"/>
      <c r="E107" s="30"/>
      <c r="F107" s="30"/>
      <c r="G107" s="30"/>
      <c r="H107" s="30"/>
      <c r="I107" s="30"/>
      <c r="J107" s="30"/>
      <c r="K107" s="30"/>
      <c r="L107" s="30"/>
      <c r="M107" s="30"/>
      <c r="N107" s="30"/>
      <c r="O107" s="30"/>
      <c r="P107" s="30"/>
      <c r="Q107" s="30"/>
    </row>
    <row r="108" spans="2:17" x14ac:dyDescent="0.2">
      <c r="B108" s="29"/>
      <c r="C108" s="29"/>
      <c r="D108" s="67"/>
      <c r="E108" s="30"/>
      <c r="F108" s="30"/>
      <c r="G108" s="30"/>
      <c r="H108" s="30"/>
      <c r="I108" s="30"/>
      <c r="J108" s="30"/>
      <c r="K108" s="30"/>
      <c r="L108" s="30"/>
      <c r="M108" s="30"/>
      <c r="N108" s="30"/>
      <c r="O108" s="30"/>
      <c r="P108" s="30"/>
      <c r="Q108" s="30"/>
    </row>
    <row r="109" spans="2:17" x14ac:dyDescent="0.2">
      <c r="B109" s="29"/>
      <c r="C109" s="29"/>
      <c r="D109" s="67"/>
      <c r="E109" s="30"/>
      <c r="F109" s="30"/>
      <c r="G109" s="30"/>
      <c r="H109" s="30"/>
      <c r="I109" s="30"/>
      <c r="J109" s="30"/>
      <c r="K109" s="30"/>
      <c r="L109" s="30"/>
      <c r="M109" s="30"/>
      <c r="N109" s="30"/>
      <c r="O109" s="30"/>
      <c r="P109" s="30"/>
      <c r="Q109" s="30"/>
    </row>
    <row r="110" spans="2:17" x14ac:dyDescent="0.2">
      <c r="B110" s="29"/>
      <c r="C110" s="29"/>
      <c r="D110" s="67"/>
      <c r="E110" s="30"/>
      <c r="F110" s="30"/>
      <c r="G110" s="30"/>
      <c r="H110" s="30"/>
      <c r="I110" s="30"/>
      <c r="J110" s="30"/>
      <c r="K110" s="30"/>
      <c r="L110" s="30"/>
      <c r="M110" s="30"/>
      <c r="N110" s="30"/>
      <c r="O110" s="30"/>
      <c r="P110" s="30"/>
      <c r="Q110" s="30"/>
    </row>
    <row r="111" spans="2:17" x14ac:dyDescent="0.2">
      <c r="B111" s="29"/>
      <c r="C111" s="29"/>
      <c r="D111" s="67"/>
      <c r="E111" s="30"/>
      <c r="F111" s="30"/>
      <c r="G111" s="30"/>
      <c r="H111" s="30"/>
      <c r="I111" s="30"/>
      <c r="J111" s="30"/>
      <c r="K111" s="30"/>
      <c r="L111" s="30"/>
      <c r="M111" s="30"/>
      <c r="N111" s="30"/>
      <c r="O111" s="30"/>
      <c r="P111" s="30"/>
      <c r="Q111" s="30"/>
    </row>
    <row r="112" spans="2:17" x14ac:dyDescent="0.2">
      <c r="B112" s="29"/>
      <c r="C112" s="29"/>
      <c r="D112" s="67"/>
      <c r="E112" s="30"/>
      <c r="F112" s="30"/>
      <c r="G112" s="30"/>
      <c r="H112" s="30"/>
      <c r="I112" s="30"/>
      <c r="J112" s="30"/>
      <c r="K112" s="30"/>
      <c r="L112" s="30"/>
      <c r="M112" s="30"/>
      <c r="N112" s="30"/>
      <c r="O112" s="30"/>
      <c r="P112" s="30"/>
      <c r="Q112" s="30"/>
    </row>
    <row r="113" spans="2:17" x14ac:dyDescent="0.2">
      <c r="B113" s="29"/>
      <c r="C113" s="29"/>
      <c r="D113" s="67"/>
      <c r="E113" s="30"/>
      <c r="F113" s="30"/>
      <c r="G113" s="30"/>
      <c r="H113" s="30"/>
      <c r="I113" s="30"/>
      <c r="J113" s="30"/>
      <c r="K113" s="30"/>
      <c r="L113" s="30"/>
      <c r="M113" s="30"/>
      <c r="N113" s="30"/>
      <c r="O113" s="30"/>
      <c r="P113" s="30"/>
      <c r="Q113" s="30"/>
    </row>
    <row r="114" spans="2:17" x14ac:dyDescent="0.2">
      <c r="B114" s="29"/>
      <c r="C114" s="29"/>
      <c r="D114" s="67"/>
      <c r="E114" s="30"/>
      <c r="F114" s="30"/>
      <c r="G114" s="30"/>
      <c r="H114" s="30"/>
      <c r="I114" s="30"/>
      <c r="J114" s="30"/>
      <c r="K114" s="30"/>
      <c r="L114" s="30"/>
      <c r="M114" s="30"/>
      <c r="N114" s="30"/>
      <c r="O114" s="30"/>
      <c r="P114" s="30"/>
      <c r="Q114" s="30"/>
    </row>
    <row r="115" spans="2:17" x14ac:dyDescent="0.2">
      <c r="B115" s="29"/>
      <c r="C115" s="29"/>
      <c r="D115" s="67"/>
      <c r="E115" s="30"/>
      <c r="F115" s="30"/>
      <c r="G115" s="30"/>
      <c r="H115" s="30"/>
      <c r="I115" s="30"/>
      <c r="J115" s="30"/>
      <c r="K115" s="30"/>
      <c r="L115" s="30"/>
      <c r="M115" s="30"/>
      <c r="N115" s="30"/>
      <c r="O115" s="30"/>
      <c r="P115" s="30"/>
      <c r="Q115" s="30"/>
    </row>
    <row r="116" spans="2:17" x14ac:dyDescent="0.2">
      <c r="B116" s="29"/>
      <c r="C116" s="29"/>
      <c r="D116" s="67"/>
      <c r="E116" s="30"/>
      <c r="F116" s="30"/>
      <c r="G116" s="30"/>
      <c r="H116" s="30"/>
      <c r="I116" s="30"/>
      <c r="J116" s="30"/>
      <c r="K116" s="30"/>
      <c r="L116" s="30"/>
      <c r="M116" s="30"/>
      <c r="N116" s="30"/>
      <c r="O116" s="30"/>
      <c r="P116" s="30"/>
      <c r="Q116" s="30"/>
    </row>
    <row r="117" spans="2:17" x14ac:dyDescent="0.2">
      <c r="B117" s="29"/>
      <c r="C117" s="29"/>
      <c r="D117" s="67"/>
      <c r="E117" s="30"/>
      <c r="F117" s="30"/>
      <c r="G117" s="30"/>
      <c r="H117" s="30"/>
      <c r="I117" s="30"/>
      <c r="J117" s="30"/>
      <c r="K117" s="30"/>
      <c r="L117" s="30"/>
      <c r="M117" s="30"/>
      <c r="N117" s="30"/>
      <c r="O117" s="30"/>
      <c r="P117" s="30"/>
      <c r="Q117" s="30"/>
    </row>
    <row r="118" spans="2:17" x14ac:dyDescent="0.2">
      <c r="B118" s="29"/>
      <c r="C118" s="29"/>
      <c r="D118" s="67"/>
      <c r="E118" s="30"/>
      <c r="F118" s="30"/>
      <c r="G118" s="30"/>
      <c r="H118" s="30"/>
      <c r="I118" s="30"/>
      <c r="J118" s="30"/>
      <c r="K118" s="30"/>
      <c r="L118" s="30"/>
      <c r="M118" s="30"/>
      <c r="N118" s="30"/>
      <c r="O118" s="30"/>
      <c r="P118" s="30"/>
      <c r="Q118" s="30"/>
    </row>
    <row r="119" spans="2:17" x14ac:dyDescent="0.2">
      <c r="B119" s="29"/>
      <c r="C119" s="29"/>
      <c r="D119" s="67"/>
      <c r="E119" s="30"/>
      <c r="F119" s="30"/>
      <c r="G119" s="30"/>
      <c r="H119" s="30"/>
      <c r="I119" s="30"/>
      <c r="J119" s="30"/>
      <c r="K119" s="30"/>
      <c r="L119" s="30"/>
      <c r="M119" s="30"/>
      <c r="N119" s="30"/>
      <c r="O119" s="30"/>
      <c r="P119" s="30"/>
      <c r="Q119" s="30"/>
    </row>
    <row r="120" spans="2:17" x14ac:dyDescent="0.2">
      <c r="B120" s="29"/>
      <c r="C120" s="29"/>
      <c r="D120" s="67"/>
      <c r="E120" s="30"/>
      <c r="F120" s="30"/>
      <c r="G120" s="30"/>
      <c r="H120" s="30"/>
      <c r="I120" s="30"/>
      <c r="J120" s="30"/>
      <c r="K120" s="30"/>
      <c r="L120" s="30"/>
      <c r="M120" s="30"/>
      <c r="N120" s="30"/>
      <c r="O120" s="30"/>
      <c r="P120" s="30"/>
      <c r="Q120" s="30"/>
    </row>
    <row r="121" spans="2:17" x14ac:dyDescent="0.2">
      <c r="B121" s="29"/>
      <c r="C121" s="29"/>
      <c r="D121" s="67"/>
      <c r="E121" s="30"/>
      <c r="F121" s="30"/>
      <c r="G121" s="30"/>
      <c r="H121" s="30"/>
      <c r="I121" s="30"/>
      <c r="J121" s="30"/>
      <c r="K121" s="30"/>
      <c r="L121" s="30"/>
      <c r="M121" s="30"/>
      <c r="N121" s="30"/>
      <c r="O121" s="30"/>
      <c r="P121" s="30"/>
      <c r="Q121" s="30"/>
    </row>
    <row r="122" spans="2:17" x14ac:dyDescent="0.2">
      <c r="B122" s="29"/>
      <c r="C122" s="29"/>
      <c r="D122" s="67"/>
      <c r="E122" s="30"/>
      <c r="F122" s="30"/>
      <c r="G122" s="30"/>
      <c r="H122" s="30"/>
      <c r="I122" s="30"/>
      <c r="J122" s="30"/>
      <c r="K122" s="30"/>
      <c r="L122" s="30"/>
      <c r="M122" s="30"/>
      <c r="N122" s="30"/>
      <c r="O122" s="30"/>
      <c r="P122" s="30"/>
      <c r="Q122" s="30"/>
    </row>
    <row r="123" spans="2:17" x14ac:dyDescent="0.2">
      <c r="B123" s="29"/>
      <c r="C123" s="29"/>
      <c r="D123" s="67"/>
      <c r="E123" s="30"/>
      <c r="F123" s="30"/>
      <c r="G123" s="30"/>
      <c r="H123" s="30"/>
      <c r="I123" s="30"/>
      <c r="J123" s="30"/>
      <c r="K123" s="30"/>
      <c r="L123" s="30"/>
      <c r="M123" s="30"/>
      <c r="N123" s="30"/>
      <c r="O123" s="30"/>
      <c r="P123" s="30"/>
      <c r="Q123" s="30"/>
    </row>
    <row r="124" spans="2:17" x14ac:dyDescent="0.2">
      <c r="B124" s="29"/>
      <c r="C124" s="29"/>
      <c r="D124" s="67"/>
      <c r="E124" s="30"/>
      <c r="F124" s="30"/>
      <c r="G124" s="30"/>
      <c r="H124" s="30"/>
      <c r="I124" s="30"/>
      <c r="J124" s="30"/>
      <c r="K124" s="30"/>
      <c r="L124" s="30"/>
      <c r="M124" s="30"/>
      <c r="N124" s="30"/>
      <c r="O124" s="30"/>
      <c r="P124" s="30"/>
      <c r="Q124" s="30"/>
    </row>
    <row r="125" spans="2:17" x14ac:dyDescent="0.2">
      <c r="B125" s="29"/>
      <c r="C125" s="29"/>
      <c r="D125" s="67"/>
      <c r="E125" s="30"/>
      <c r="F125" s="30"/>
      <c r="G125" s="30"/>
      <c r="H125" s="30"/>
      <c r="I125" s="30"/>
      <c r="J125" s="30"/>
      <c r="K125" s="30"/>
      <c r="L125" s="30"/>
      <c r="M125" s="30"/>
      <c r="N125" s="30"/>
      <c r="O125" s="30"/>
      <c r="P125" s="30"/>
      <c r="Q125" s="30"/>
    </row>
    <row r="126" spans="2:17" x14ac:dyDescent="0.2">
      <c r="B126" s="29"/>
      <c r="C126" s="29"/>
      <c r="D126" s="67"/>
      <c r="E126" s="30"/>
      <c r="F126" s="30"/>
      <c r="G126" s="30"/>
      <c r="H126" s="30"/>
      <c r="I126" s="30"/>
      <c r="J126" s="30"/>
      <c r="K126" s="30"/>
      <c r="L126" s="30"/>
      <c r="M126" s="30"/>
      <c r="N126" s="30"/>
      <c r="O126" s="30"/>
      <c r="P126" s="30"/>
      <c r="Q126" s="30"/>
    </row>
    <row r="127" spans="2:17" x14ac:dyDescent="0.2">
      <c r="B127" s="29"/>
      <c r="C127" s="29"/>
      <c r="D127" s="67"/>
      <c r="E127" s="30"/>
      <c r="F127" s="30"/>
      <c r="G127" s="30"/>
      <c r="H127" s="30"/>
      <c r="I127" s="30"/>
      <c r="J127" s="30"/>
      <c r="K127" s="30"/>
      <c r="L127" s="30"/>
      <c r="M127" s="30"/>
      <c r="N127" s="30"/>
      <c r="O127" s="30"/>
      <c r="P127" s="30"/>
      <c r="Q127" s="30"/>
    </row>
    <row r="128" spans="2: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Лист5">
    <tabColor indexed="20"/>
  </sheetPr>
  <dimension ref="A3:S174"/>
  <sheetViews>
    <sheetView workbookViewId="0">
      <selection activeCell="A8" sqref="A8"/>
    </sheetView>
  </sheetViews>
  <sheetFormatPr defaultColWidth="9.140625" defaultRowHeight="12.75" outlineLevelRow="3" x14ac:dyDescent="0.2"/>
  <cols>
    <col min="1" max="1" width="81.42578125" style="26" customWidth="1"/>
    <col min="2" max="2" width="14.28515625" style="27" customWidth="1"/>
    <col min="3" max="3" width="15.42578125" style="27" customWidth="1"/>
    <col min="4" max="4" width="10.28515625" style="76" customWidth="1"/>
    <col min="5" max="5" width="9.140625" style="26" customWidth="1"/>
    <col min="6" max="16384" width="9.140625" style="26"/>
  </cols>
  <sheetData>
    <row r="3" spans="1:19" ht="33.6" customHeight="1" x14ac:dyDescent="0.3">
      <c r="A3" s="4" t="str">
        <f>DEBT_AS_OF_DATE</f>
        <v>State debt and state guaranteed debt of Ukraine
as of 31.05.2025</v>
      </c>
      <c r="B3" s="3"/>
      <c r="C3" s="3"/>
      <c r="D3" s="3"/>
      <c r="E3" s="30"/>
      <c r="F3" s="30"/>
      <c r="G3" s="30"/>
      <c r="H3" s="30"/>
      <c r="I3" s="30"/>
      <c r="J3" s="30"/>
      <c r="K3" s="30"/>
      <c r="L3" s="30"/>
      <c r="M3" s="30"/>
      <c r="N3" s="30"/>
      <c r="O3" s="30"/>
      <c r="P3" s="30"/>
      <c r="Q3" s="30"/>
      <c r="R3" s="30"/>
      <c r="S3" s="30"/>
    </row>
    <row r="4" spans="1:19" ht="18.75" x14ac:dyDescent="0.3">
      <c r="A4" s="1" t="str">
        <f>BY_CREDITOR_TYPE</f>
        <v>(by creditor type)</v>
      </c>
      <c r="B4" s="1"/>
      <c r="C4" s="1"/>
      <c r="D4" s="1"/>
    </row>
    <row r="5" spans="1:19" x14ac:dyDescent="0.2">
      <c r="B5" s="29"/>
      <c r="C5" s="29"/>
      <c r="D5" s="67"/>
      <c r="E5" s="30"/>
      <c r="F5" s="30"/>
      <c r="G5" s="30"/>
      <c r="H5" s="30"/>
      <c r="I5" s="30"/>
      <c r="J5" s="30"/>
      <c r="K5" s="30"/>
      <c r="L5" s="30"/>
      <c r="M5" s="30"/>
      <c r="N5" s="30"/>
      <c r="O5" s="30"/>
      <c r="P5" s="30"/>
      <c r="Q5" s="30"/>
    </row>
    <row r="6" spans="1:19" s="31" customFormat="1" x14ac:dyDescent="0.2">
      <c r="B6" s="32"/>
      <c r="C6" s="32"/>
      <c r="D6" s="31" t="str">
        <f>VALVAL</f>
        <v>bn units</v>
      </c>
    </row>
    <row r="7" spans="1:19" s="18" customFormat="1" x14ac:dyDescent="0.2">
      <c r="A7" s="16"/>
      <c r="B7" s="72" t="str">
        <f>USD</f>
        <v>USD</v>
      </c>
      <c r="C7" s="72" t="str">
        <f>UAH</f>
        <v>UAH</v>
      </c>
      <c r="D7" s="73" t="s">
        <v>0</v>
      </c>
    </row>
    <row r="8" spans="1:19" s="19" customFormat="1" ht="15" x14ac:dyDescent="0.2">
      <c r="A8" s="159" t="str">
        <f>DEBT_TOTAL</f>
        <v>The total amount of state and state-guaranteed debt</v>
      </c>
      <c r="B8" s="127">
        <f>B$9+B$17</f>
        <v>180.96504082337</v>
      </c>
      <c r="C8" s="127">
        <f>C$9+C$17</f>
        <v>7515.2066978449202</v>
      </c>
      <c r="D8" s="128">
        <f>D$9+D$17</f>
        <v>0.99999999999999978</v>
      </c>
    </row>
    <row r="9" spans="1:19" s="20" customFormat="1" ht="15" outlineLevel="1" x14ac:dyDescent="0.2">
      <c r="A9" s="225" t="s">
        <v>1</v>
      </c>
      <c r="B9" s="226">
        <f>SUM(B$10:B$16)</f>
        <v>174.31801932958001</v>
      </c>
      <c r="C9" s="226">
        <f>SUM(C$10:C$16)</f>
        <v>7239.1658657411099</v>
      </c>
      <c r="D9" s="227">
        <f>SUM(D$10:D$16)</f>
        <v>0.96326899999999982</v>
      </c>
    </row>
    <row r="10" spans="1:19" s="21" customFormat="1" outlineLevel="3" x14ac:dyDescent="0.2">
      <c r="A10" s="176" t="s">
        <v>190</v>
      </c>
      <c r="B10" s="221">
        <v>44.553350311300001</v>
      </c>
      <c r="C10" s="221">
        <v>1850.2338084131</v>
      </c>
      <c r="D10" s="222">
        <v>0.246199</v>
      </c>
    </row>
    <row r="11" spans="1:19" s="22" customFormat="1" outlineLevel="3" x14ac:dyDescent="0.2">
      <c r="A11" s="224" t="s">
        <v>191</v>
      </c>
      <c r="B11" s="177">
        <v>3.4234672989999999E-2</v>
      </c>
      <c r="C11" s="177">
        <v>1.4217146171599999</v>
      </c>
      <c r="D11" s="223">
        <v>1.8900000000000001E-4</v>
      </c>
    </row>
    <row r="12" spans="1:19" outlineLevel="3" x14ac:dyDescent="0.2">
      <c r="A12" s="181" t="s">
        <v>192</v>
      </c>
      <c r="B12" s="180">
        <v>18.219165084</v>
      </c>
      <c r="C12" s="180">
        <v>756.61459719089999</v>
      </c>
      <c r="D12" s="199">
        <v>0.100678</v>
      </c>
      <c r="E12" s="30"/>
      <c r="F12" s="30"/>
      <c r="G12" s="30"/>
      <c r="H12" s="30"/>
      <c r="I12" s="30"/>
      <c r="J12" s="30"/>
      <c r="K12" s="30"/>
      <c r="L12" s="30"/>
      <c r="M12" s="30"/>
      <c r="N12" s="30"/>
      <c r="O12" s="30"/>
      <c r="P12" s="30"/>
      <c r="Q12" s="30"/>
    </row>
    <row r="13" spans="1:19" outlineLevel="3" x14ac:dyDescent="0.2">
      <c r="A13" s="181" t="s">
        <v>193</v>
      </c>
      <c r="B13" s="180">
        <v>1.54702303689</v>
      </c>
      <c r="C13" s="180">
        <v>64.245546188169996</v>
      </c>
      <c r="D13" s="199">
        <v>8.5489999999999993E-3</v>
      </c>
      <c r="E13" s="30"/>
      <c r="F13" s="30"/>
      <c r="G13" s="30"/>
      <c r="H13" s="30"/>
      <c r="I13" s="30"/>
      <c r="J13" s="30"/>
      <c r="K13" s="30"/>
      <c r="L13" s="30"/>
      <c r="M13" s="30"/>
      <c r="N13" s="30"/>
      <c r="O13" s="30"/>
      <c r="P13" s="30"/>
      <c r="Q13" s="30"/>
    </row>
    <row r="14" spans="1:19" outlineLevel="3" x14ac:dyDescent="0.2">
      <c r="A14" s="181" t="s">
        <v>194</v>
      </c>
      <c r="B14" s="180">
        <v>97.054807569800005</v>
      </c>
      <c r="C14" s="180">
        <v>4030.54057616418</v>
      </c>
      <c r="D14" s="199">
        <v>0.53631799999999996</v>
      </c>
      <c r="E14" s="30"/>
      <c r="F14" s="30"/>
      <c r="G14" s="30"/>
      <c r="H14" s="30"/>
      <c r="I14" s="30"/>
      <c r="J14" s="30"/>
      <c r="K14" s="30"/>
      <c r="L14" s="30"/>
      <c r="M14" s="30"/>
      <c r="N14" s="30"/>
      <c r="O14" s="30"/>
      <c r="P14" s="30"/>
      <c r="Q14" s="30"/>
    </row>
    <row r="15" spans="1:19" outlineLevel="3" x14ac:dyDescent="0.2">
      <c r="A15" s="181" t="s">
        <v>195</v>
      </c>
      <c r="B15" s="180">
        <v>8.6273683165400001</v>
      </c>
      <c r="C15" s="180">
        <v>358.28166513376999</v>
      </c>
      <c r="D15" s="199">
        <v>4.7674000000000001E-2</v>
      </c>
      <c r="E15" s="30"/>
      <c r="F15" s="30"/>
      <c r="G15" s="30"/>
      <c r="H15" s="30"/>
      <c r="I15" s="30"/>
      <c r="J15" s="30"/>
      <c r="K15" s="30"/>
      <c r="L15" s="30"/>
      <c r="M15" s="30"/>
      <c r="N15" s="30"/>
      <c r="O15" s="30"/>
      <c r="P15" s="30"/>
      <c r="Q15" s="30"/>
    </row>
    <row r="16" spans="1:19" outlineLevel="3" x14ac:dyDescent="0.2">
      <c r="A16" s="181" t="s">
        <v>196</v>
      </c>
      <c r="B16" s="180">
        <v>4.2820703380599996</v>
      </c>
      <c r="C16" s="180">
        <v>177.82795803382999</v>
      </c>
      <c r="D16" s="199">
        <v>2.3661999999999999E-2</v>
      </c>
      <c r="E16" s="30"/>
      <c r="F16" s="30"/>
      <c r="G16" s="30"/>
      <c r="H16" s="30"/>
      <c r="I16" s="30"/>
      <c r="J16" s="30"/>
      <c r="K16" s="30"/>
      <c r="L16" s="30"/>
      <c r="M16" s="30"/>
      <c r="N16" s="30"/>
      <c r="O16" s="30"/>
      <c r="P16" s="30"/>
      <c r="Q16" s="30"/>
    </row>
    <row r="17" spans="1:17" ht="15" outlineLevel="1" x14ac:dyDescent="0.25">
      <c r="A17" s="228" t="s">
        <v>2</v>
      </c>
      <c r="B17" s="229">
        <f>SUM(B$18:B$25)</f>
        <v>6.6470214937900005</v>
      </c>
      <c r="C17" s="229">
        <f>SUM(C$18:C$25)</f>
        <v>276.04083210380998</v>
      </c>
      <c r="D17" s="230">
        <f>SUM(D$18:D$25)</f>
        <v>3.6731000000000007E-2</v>
      </c>
      <c r="E17" s="30"/>
      <c r="F17" s="30"/>
      <c r="G17" s="30"/>
      <c r="H17" s="30"/>
      <c r="I17" s="30"/>
      <c r="J17" s="30"/>
      <c r="K17" s="30"/>
      <c r="L17" s="30"/>
      <c r="M17" s="30"/>
      <c r="N17" s="30"/>
      <c r="O17" s="30"/>
      <c r="P17" s="30"/>
      <c r="Q17" s="30"/>
    </row>
    <row r="18" spans="1:17" outlineLevel="3" x14ac:dyDescent="0.2">
      <c r="A18" s="181" t="s">
        <v>189</v>
      </c>
      <c r="B18" s="180">
        <v>2.2987829999999999E-5</v>
      </c>
      <c r="C18" s="180">
        <v>9.5465000000000003E-4</v>
      </c>
      <c r="D18" s="199">
        <v>0</v>
      </c>
      <c r="E18" s="30"/>
      <c r="F18" s="30"/>
      <c r="G18" s="30"/>
      <c r="H18" s="30"/>
      <c r="I18" s="30"/>
      <c r="J18" s="30"/>
      <c r="K18" s="30"/>
      <c r="L18" s="30"/>
      <c r="M18" s="30"/>
      <c r="N18" s="30"/>
      <c r="O18" s="30"/>
      <c r="P18" s="30"/>
      <c r="Q18" s="30"/>
    </row>
    <row r="19" spans="1:17" outlineLevel="3" x14ac:dyDescent="0.2">
      <c r="A19" s="181" t="s">
        <v>190</v>
      </c>
      <c r="B19" s="180">
        <v>0.10775760262</v>
      </c>
      <c r="C19" s="180">
        <v>4.4750116000000002</v>
      </c>
      <c r="D19" s="199">
        <v>5.9500000000000004E-4</v>
      </c>
      <c r="E19" s="30"/>
      <c r="F19" s="30"/>
      <c r="G19" s="30"/>
      <c r="H19" s="30"/>
      <c r="I19" s="30"/>
      <c r="J19" s="30"/>
      <c r="K19" s="30"/>
      <c r="L19" s="30"/>
      <c r="M19" s="30"/>
      <c r="N19" s="30"/>
      <c r="O19" s="30"/>
      <c r="P19" s="30"/>
      <c r="Q19" s="30"/>
    </row>
    <row r="20" spans="1:17" outlineLevel="3" x14ac:dyDescent="0.2">
      <c r="A20" s="181" t="s">
        <v>191</v>
      </c>
      <c r="B20" s="180">
        <v>1.78860960184</v>
      </c>
      <c r="C20" s="180">
        <v>74.278273849079994</v>
      </c>
      <c r="D20" s="199">
        <v>9.8840000000000004E-3</v>
      </c>
      <c r="E20" s="30"/>
      <c r="F20" s="30"/>
      <c r="G20" s="30"/>
      <c r="H20" s="30"/>
      <c r="I20" s="30"/>
      <c r="J20" s="30"/>
      <c r="K20" s="30"/>
      <c r="L20" s="30"/>
      <c r="M20" s="30"/>
      <c r="N20" s="30"/>
      <c r="O20" s="30"/>
      <c r="P20" s="30"/>
      <c r="Q20" s="30"/>
    </row>
    <row r="21" spans="1:17" outlineLevel="3" x14ac:dyDescent="0.2">
      <c r="A21" s="181" t="s">
        <v>192</v>
      </c>
      <c r="B21" s="180">
        <v>0.82499999999999996</v>
      </c>
      <c r="C21" s="180">
        <v>34.2610125</v>
      </c>
      <c r="D21" s="199">
        <v>4.5589999999999997E-3</v>
      </c>
      <c r="E21" s="30"/>
      <c r="F21" s="30"/>
      <c r="G21" s="30"/>
      <c r="H21" s="30"/>
      <c r="I21" s="30"/>
      <c r="J21" s="30"/>
      <c r="K21" s="30"/>
      <c r="L21" s="30"/>
      <c r="M21" s="30"/>
      <c r="N21" s="30"/>
      <c r="O21" s="30"/>
      <c r="P21" s="30"/>
      <c r="Q21" s="30"/>
    </row>
    <row r="22" spans="1:17" outlineLevel="3" x14ac:dyDescent="0.2">
      <c r="A22" s="181" t="s">
        <v>193</v>
      </c>
      <c r="B22" s="180">
        <v>0.17485230804999999</v>
      </c>
      <c r="C22" s="180">
        <v>7.2613540748499998</v>
      </c>
      <c r="D22" s="199">
        <v>9.6599999999999995E-4</v>
      </c>
      <c r="E22" s="30"/>
      <c r="F22" s="30"/>
      <c r="G22" s="30"/>
      <c r="H22" s="30"/>
      <c r="I22" s="30"/>
      <c r="J22" s="30"/>
      <c r="K22" s="30"/>
      <c r="L22" s="30"/>
      <c r="M22" s="30"/>
      <c r="N22" s="30"/>
      <c r="O22" s="30"/>
      <c r="P22" s="30"/>
      <c r="Q22" s="30"/>
    </row>
    <row r="23" spans="1:17" outlineLevel="3" x14ac:dyDescent="0.2">
      <c r="A23" s="181" t="s">
        <v>194</v>
      </c>
      <c r="B23" s="180">
        <v>2.77990718674</v>
      </c>
      <c r="C23" s="180">
        <v>115.44537560489999</v>
      </c>
      <c r="D23" s="199">
        <v>1.5362000000000001E-2</v>
      </c>
      <c r="E23" s="30"/>
      <c r="F23" s="30"/>
      <c r="G23" s="30"/>
      <c r="H23" s="30"/>
      <c r="I23" s="30"/>
      <c r="J23" s="30"/>
      <c r="K23" s="30"/>
      <c r="L23" s="30"/>
      <c r="M23" s="30"/>
      <c r="N23" s="30"/>
      <c r="O23" s="30"/>
      <c r="P23" s="30"/>
      <c r="Q23" s="30"/>
    </row>
    <row r="24" spans="1:17" outlineLevel="3" x14ac:dyDescent="0.2">
      <c r="A24" s="181" t="s">
        <v>195</v>
      </c>
      <c r="B24" s="180">
        <v>0.86037684208999998</v>
      </c>
      <c r="C24" s="180">
        <v>35.73015968675</v>
      </c>
      <c r="D24" s="199">
        <v>4.7540000000000004E-3</v>
      </c>
      <c r="E24" s="30"/>
      <c r="F24" s="30"/>
      <c r="G24" s="30"/>
      <c r="H24" s="30"/>
      <c r="I24" s="30"/>
      <c r="J24" s="30"/>
      <c r="K24" s="30"/>
      <c r="L24" s="30"/>
      <c r="M24" s="30"/>
      <c r="N24" s="30"/>
      <c r="O24" s="30"/>
      <c r="P24" s="30"/>
      <c r="Q24" s="30"/>
    </row>
    <row r="25" spans="1:17" outlineLevel="3" x14ac:dyDescent="0.2">
      <c r="A25" s="181" t="s">
        <v>196</v>
      </c>
      <c r="B25" s="180">
        <v>0.11049496462</v>
      </c>
      <c r="C25" s="180">
        <v>4.5886901382299996</v>
      </c>
      <c r="D25" s="199">
        <v>6.11E-4</v>
      </c>
      <c r="E25" s="30"/>
      <c r="F25" s="30"/>
      <c r="G25" s="30"/>
      <c r="H25" s="30"/>
      <c r="I25" s="30"/>
      <c r="J25" s="30"/>
      <c r="K25" s="30"/>
      <c r="L25" s="30"/>
      <c r="M25" s="30"/>
      <c r="N25" s="30"/>
      <c r="O25" s="30"/>
      <c r="P25" s="30"/>
      <c r="Q25" s="30"/>
    </row>
    <row r="26" spans="1:17" x14ac:dyDescent="0.2">
      <c r="B26" s="29"/>
      <c r="C26" s="29"/>
      <c r="D26" s="67"/>
      <c r="E26" s="30"/>
      <c r="F26" s="30"/>
      <c r="G26" s="30"/>
      <c r="H26" s="30"/>
      <c r="I26" s="30"/>
      <c r="J26" s="30"/>
      <c r="K26" s="30"/>
      <c r="L26" s="30"/>
      <c r="M26" s="30"/>
      <c r="N26" s="30"/>
      <c r="O26" s="30"/>
      <c r="P26" s="30"/>
      <c r="Q26" s="30"/>
    </row>
    <row r="27" spans="1:17" x14ac:dyDescent="0.2">
      <c r="B27" s="29"/>
      <c r="C27" s="29"/>
      <c r="D27" s="67"/>
      <c r="E27" s="30"/>
      <c r="F27" s="30"/>
      <c r="G27" s="30"/>
      <c r="H27" s="30"/>
      <c r="I27" s="30"/>
      <c r="J27" s="30"/>
      <c r="K27" s="30"/>
      <c r="L27" s="30"/>
      <c r="M27" s="30"/>
      <c r="N27" s="30"/>
      <c r="O27" s="30"/>
      <c r="P27" s="30"/>
      <c r="Q27" s="30"/>
    </row>
    <row r="28" spans="1:17" x14ac:dyDescent="0.2">
      <c r="B28" s="29"/>
      <c r="C28" s="29"/>
      <c r="D28" s="67"/>
      <c r="E28" s="30"/>
      <c r="F28" s="30"/>
      <c r="G28" s="30"/>
      <c r="H28" s="30"/>
      <c r="I28" s="30"/>
      <c r="J28" s="30"/>
      <c r="K28" s="30"/>
      <c r="L28" s="30"/>
      <c r="M28" s="30"/>
      <c r="N28" s="30"/>
      <c r="O28" s="30"/>
      <c r="P28" s="30"/>
      <c r="Q28" s="30"/>
    </row>
    <row r="29" spans="1:17" x14ac:dyDescent="0.2">
      <c r="B29" s="29"/>
      <c r="C29" s="29"/>
      <c r="D29" s="67"/>
      <c r="E29" s="30"/>
      <c r="F29" s="30"/>
      <c r="G29" s="30"/>
      <c r="H29" s="30"/>
      <c r="I29" s="30"/>
      <c r="J29" s="30"/>
      <c r="K29" s="30"/>
      <c r="L29" s="30"/>
      <c r="M29" s="30"/>
      <c r="N29" s="30"/>
      <c r="O29" s="30"/>
      <c r="P29" s="30"/>
      <c r="Q29" s="30"/>
    </row>
    <row r="30" spans="1:17" x14ac:dyDescent="0.2">
      <c r="B30" s="29"/>
      <c r="C30" s="29"/>
      <c r="D30" s="67"/>
      <c r="E30" s="30"/>
      <c r="F30" s="30"/>
      <c r="G30" s="30"/>
      <c r="H30" s="30"/>
      <c r="I30" s="30"/>
      <c r="J30" s="30"/>
      <c r="K30" s="30"/>
      <c r="L30" s="30"/>
      <c r="M30" s="30"/>
      <c r="N30" s="30"/>
      <c r="O30" s="30"/>
      <c r="P30" s="30"/>
      <c r="Q30" s="30"/>
    </row>
    <row r="31" spans="1:17" x14ac:dyDescent="0.2">
      <c r="B31" s="29"/>
      <c r="C31" s="29"/>
      <c r="D31" s="67"/>
      <c r="E31" s="30"/>
      <c r="F31" s="30"/>
      <c r="G31" s="30"/>
      <c r="H31" s="30"/>
      <c r="I31" s="30"/>
      <c r="J31" s="30"/>
      <c r="K31" s="30"/>
      <c r="L31" s="30"/>
      <c r="M31" s="30"/>
      <c r="N31" s="30"/>
      <c r="O31" s="30"/>
      <c r="P31" s="30"/>
      <c r="Q31" s="30"/>
    </row>
    <row r="32" spans="1:17" x14ac:dyDescent="0.2">
      <c r="B32" s="29"/>
      <c r="C32" s="29"/>
      <c r="D32" s="67"/>
      <c r="E32" s="30"/>
      <c r="F32" s="30"/>
      <c r="G32" s="30"/>
      <c r="H32" s="30"/>
      <c r="I32" s="30"/>
      <c r="J32" s="30"/>
      <c r="K32" s="30"/>
      <c r="L32" s="30"/>
      <c r="M32" s="30"/>
      <c r="N32" s="30"/>
      <c r="O32" s="30"/>
      <c r="P32" s="30"/>
      <c r="Q32" s="30"/>
    </row>
    <row r="33" spans="2:17" x14ac:dyDescent="0.2">
      <c r="B33" s="29"/>
      <c r="C33" s="29"/>
      <c r="D33" s="67"/>
      <c r="E33" s="30"/>
      <c r="F33" s="30"/>
      <c r="G33" s="30"/>
      <c r="H33" s="30"/>
      <c r="I33" s="30"/>
      <c r="J33" s="30"/>
      <c r="K33" s="30"/>
      <c r="L33" s="30"/>
      <c r="M33" s="30"/>
      <c r="N33" s="30"/>
      <c r="O33" s="30"/>
      <c r="P33" s="30"/>
      <c r="Q33" s="30"/>
    </row>
    <row r="34" spans="2:17" x14ac:dyDescent="0.2">
      <c r="B34" s="29"/>
      <c r="C34" s="29"/>
      <c r="D34" s="67"/>
      <c r="E34" s="30"/>
      <c r="F34" s="30"/>
      <c r="G34" s="30"/>
      <c r="H34" s="30"/>
      <c r="I34" s="30"/>
      <c r="J34" s="30"/>
      <c r="K34" s="30"/>
      <c r="L34" s="30"/>
      <c r="M34" s="30"/>
      <c r="N34" s="30"/>
      <c r="O34" s="30"/>
      <c r="P34" s="30"/>
      <c r="Q34" s="30"/>
    </row>
    <row r="35" spans="2:17" x14ac:dyDescent="0.2">
      <c r="B35" s="29"/>
      <c r="C35" s="29"/>
      <c r="D35" s="67"/>
      <c r="E35" s="30"/>
      <c r="F35" s="30"/>
      <c r="G35" s="30"/>
      <c r="H35" s="30"/>
      <c r="I35" s="30"/>
      <c r="J35" s="30"/>
      <c r="K35" s="30"/>
      <c r="L35" s="30"/>
      <c r="M35" s="30"/>
      <c r="N35" s="30"/>
      <c r="O35" s="30"/>
      <c r="P35" s="30"/>
      <c r="Q35" s="30"/>
    </row>
    <row r="36" spans="2:17" x14ac:dyDescent="0.2">
      <c r="B36" s="29"/>
      <c r="C36" s="29"/>
      <c r="D36" s="67"/>
      <c r="E36" s="30"/>
      <c r="F36" s="30"/>
      <c r="G36" s="30"/>
      <c r="H36" s="30"/>
      <c r="I36" s="30"/>
      <c r="J36" s="30"/>
      <c r="K36" s="30"/>
      <c r="L36" s="30"/>
      <c r="M36" s="30"/>
      <c r="N36" s="30"/>
      <c r="O36" s="30"/>
      <c r="P36" s="30"/>
      <c r="Q36" s="30"/>
    </row>
    <row r="37" spans="2:17" x14ac:dyDescent="0.2">
      <c r="B37" s="29"/>
      <c r="C37" s="29"/>
      <c r="D37" s="67"/>
      <c r="E37" s="30"/>
      <c r="F37" s="30"/>
      <c r="G37" s="30"/>
      <c r="H37" s="30"/>
      <c r="I37" s="30"/>
      <c r="J37" s="30"/>
      <c r="K37" s="30"/>
      <c r="L37" s="30"/>
      <c r="M37" s="30"/>
      <c r="N37" s="30"/>
      <c r="O37" s="30"/>
      <c r="P37" s="30"/>
      <c r="Q37" s="30"/>
    </row>
    <row r="38" spans="2:17" x14ac:dyDescent="0.2">
      <c r="B38" s="29"/>
      <c r="C38" s="29"/>
      <c r="D38" s="67"/>
      <c r="E38" s="30"/>
      <c r="F38" s="30"/>
      <c r="G38" s="30"/>
      <c r="H38" s="30"/>
      <c r="I38" s="30"/>
      <c r="J38" s="30"/>
      <c r="K38" s="30"/>
      <c r="L38" s="30"/>
      <c r="M38" s="30"/>
      <c r="N38" s="30"/>
      <c r="O38" s="30"/>
      <c r="P38" s="30"/>
      <c r="Q38" s="30"/>
    </row>
    <row r="39" spans="2:17" x14ac:dyDescent="0.2">
      <c r="B39" s="29"/>
      <c r="C39" s="29"/>
      <c r="D39" s="67"/>
      <c r="E39" s="30"/>
      <c r="F39" s="30"/>
      <c r="G39" s="30"/>
      <c r="H39" s="30"/>
      <c r="I39" s="30"/>
      <c r="J39" s="30"/>
      <c r="K39" s="30"/>
      <c r="L39" s="30"/>
      <c r="M39" s="30"/>
      <c r="N39" s="30"/>
      <c r="O39" s="30"/>
      <c r="P39" s="30"/>
      <c r="Q39" s="30"/>
    </row>
    <row r="40" spans="2:17" x14ac:dyDescent="0.2">
      <c r="B40" s="29"/>
      <c r="C40" s="29"/>
      <c r="D40" s="67"/>
      <c r="E40" s="30"/>
      <c r="F40" s="30"/>
      <c r="G40" s="30"/>
      <c r="H40" s="30"/>
      <c r="I40" s="30"/>
      <c r="J40" s="30"/>
      <c r="K40" s="30"/>
      <c r="L40" s="30"/>
      <c r="M40" s="30"/>
      <c r="N40" s="30"/>
      <c r="O40" s="30"/>
      <c r="P40" s="30"/>
      <c r="Q40" s="30"/>
    </row>
    <row r="41" spans="2:17" x14ac:dyDescent="0.2">
      <c r="B41" s="29"/>
      <c r="C41" s="29"/>
      <c r="D41" s="67"/>
      <c r="E41" s="30"/>
      <c r="F41" s="30"/>
      <c r="G41" s="30"/>
      <c r="H41" s="30"/>
      <c r="I41" s="30"/>
      <c r="J41" s="30"/>
      <c r="K41" s="30"/>
      <c r="L41" s="30"/>
      <c r="M41" s="30"/>
      <c r="N41" s="30"/>
      <c r="O41" s="30"/>
      <c r="P41" s="30"/>
      <c r="Q41" s="30"/>
    </row>
    <row r="42" spans="2:17" x14ac:dyDescent="0.2">
      <c r="B42" s="29"/>
      <c r="C42" s="29"/>
      <c r="D42" s="67"/>
      <c r="E42" s="30"/>
      <c r="F42" s="30"/>
      <c r="G42" s="30"/>
      <c r="H42" s="30"/>
      <c r="I42" s="30"/>
      <c r="J42" s="30"/>
      <c r="K42" s="30"/>
      <c r="L42" s="30"/>
      <c r="M42" s="30"/>
      <c r="N42" s="30"/>
      <c r="O42" s="30"/>
      <c r="P42" s="30"/>
      <c r="Q42" s="30"/>
    </row>
    <row r="43" spans="2:17" x14ac:dyDescent="0.2">
      <c r="B43" s="29"/>
      <c r="C43" s="29"/>
      <c r="D43" s="67"/>
      <c r="E43" s="30"/>
      <c r="F43" s="30"/>
      <c r="G43" s="30"/>
      <c r="H43" s="30"/>
      <c r="I43" s="30"/>
      <c r="J43" s="30"/>
      <c r="K43" s="30"/>
      <c r="L43" s="30"/>
      <c r="M43" s="30"/>
      <c r="N43" s="30"/>
      <c r="O43" s="30"/>
      <c r="P43" s="30"/>
      <c r="Q43" s="30"/>
    </row>
    <row r="44" spans="2:17" x14ac:dyDescent="0.2">
      <c r="B44" s="29"/>
      <c r="C44" s="29"/>
      <c r="D44" s="67"/>
      <c r="E44" s="30"/>
      <c r="F44" s="30"/>
      <c r="G44" s="30"/>
      <c r="H44" s="30"/>
      <c r="I44" s="30"/>
      <c r="J44" s="30"/>
      <c r="K44" s="30"/>
      <c r="L44" s="30"/>
      <c r="M44" s="30"/>
      <c r="N44" s="30"/>
      <c r="O44" s="30"/>
      <c r="P44" s="30"/>
      <c r="Q44" s="30"/>
    </row>
    <row r="45" spans="2:17" x14ac:dyDescent="0.2">
      <c r="B45" s="29"/>
      <c r="C45" s="29"/>
      <c r="D45" s="67"/>
      <c r="E45" s="30"/>
      <c r="F45" s="30"/>
      <c r="G45" s="30"/>
      <c r="H45" s="30"/>
      <c r="I45" s="30"/>
      <c r="J45" s="30"/>
      <c r="K45" s="30"/>
      <c r="L45" s="30"/>
      <c r="M45" s="30"/>
      <c r="N45" s="30"/>
      <c r="O45" s="30"/>
      <c r="P45" s="30"/>
      <c r="Q45" s="30"/>
    </row>
    <row r="46" spans="2:17" x14ac:dyDescent="0.2">
      <c r="B46" s="29"/>
      <c r="C46" s="29"/>
      <c r="D46" s="67"/>
      <c r="E46" s="30"/>
      <c r="F46" s="30"/>
      <c r="G46" s="30"/>
      <c r="H46" s="30"/>
      <c r="I46" s="30"/>
      <c r="J46" s="30"/>
      <c r="K46" s="30"/>
      <c r="L46" s="30"/>
      <c r="M46" s="30"/>
      <c r="N46" s="30"/>
      <c r="O46" s="30"/>
      <c r="P46" s="30"/>
      <c r="Q46" s="30"/>
    </row>
    <row r="47" spans="2:17" x14ac:dyDescent="0.2">
      <c r="B47" s="29"/>
      <c r="C47" s="29"/>
      <c r="D47" s="67"/>
      <c r="E47" s="30"/>
      <c r="F47" s="30"/>
      <c r="G47" s="30"/>
      <c r="H47" s="30"/>
      <c r="I47" s="30"/>
      <c r="J47" s="30"/>
      <c r="K47" s="30"/>
      <c r="L47" s="30"/>
      <c r="M47" s="30"/>
      <c r="N47" s="30"/>
      <c r="O47" s="30"/>
      <c r="P47" s="30"/>
      <c r="Q47" s="30"/>
    </row>
    <row r="48" spans="2:17" x14ac:dyDescent="0.2">
      <c r="B48" s="29"/>
      <c r="C48" s="29"/>
      <c r="D48" s="67"/>
      <c r="E48" s="30"/>
      <c r="F48" s="30"/>
      <c r="G48" s="30"/>
      <c r="H48" s="30"/>
      <c r="I48" s="30"/>
      <c r="J48" s="30"/>
      <c r="K48" s="30"/>
      <c r="L48" s="30"/>
      <c r="M48" s="30"/>
      <c r="N48" s="30"/>
      <c r="O48" s="30"/>
      <c r="P48" s="30"/>
      <c r="Q48" s="30"/>
    </row>
    <row r="49" spans="2:17" x14ac:dyDescent="0.2">
      <c r="B49" s="29"/>
      <c r="C49" s="29"/>
      <c r="D49" s="67"/>
      <c r="E49" s="30"/>
      <c r="F49" s="30"/>
      <c r="G49" s="30"/>
      <c r="H49" s="30"/>
      <c r="I49" s="30"/>
      <c r="J49" s="30"/>
      <c r="K49" s="30"/>
      <c r="L49" s="30"/>
      <c r="M49" s="30"/>
      <c r="N49" s="30"/>
      <c r="O49" s="30"/>
      <c r="P49" s="30"/>
      <c r="Q49" s="30"/>
    </row>
    <row r="50" spans="2:17" x14ac:dyDescent="0.2">
      <c r="B50" s="29"/>
      <c r="C50" s="29"/>
      <c r="D50" s="67"/>
      <c r="E50" s="30"/>
      <c r="F50" s="30"/>
      <c r="G50" s="30"/>
      <c r="H50" s="30"/>
      <c r="I50" s="30"/>
      <c r="J50" s="30"/>
      <c r="K50" s="30"/>
      <c r="L50" s="30"/>
      <c r="M50" s="30"/>
      <c r="N50" s="30"/>
      <c r="O50" s="30"/>
      <c r="P50" s="30"/>
      <c r="Q50" s="30"/>
    </row>
    <row r="51" spans="2:17" x14ac:dyDescent="0.2">
      <c r="B51" s="29"/>
      <c r="C51" s="29"/>
      <c r="D51" s="67"/>
      <c r="E51" s="30"/>
      <c r="F51" s="30"/>
      <c r="G51" s="30"/>
      <c r="H51" s="30"/>
      <c r="I51" s="30"/>
      <c r="J51" s="30"/>
      <c r="K51" s="30"/>
      <c r="L51" s="30"/>
      <c r="M51" s="30"/>
      <c r="N51" s="30"/>
      <c r="O51" s="30"/>
      <c r="P51" s="30"/>
      <c r="Q51" s="30"/>
    </row>
    <row r="52" spans="2:17" x14ac:dyDescent="0.2">
      <c r="B52" s="29"/>
      <c r="C52" s="29"/>
      <c r="D52" s="67"/>
      <c r="E52" s="30"/>
      <c r="F52" s="30"/>
      <c r="G52" s="30"/>
      <c r="H52" s="30"/>
      <c r="I52" s="30"/>
      <c r="J52" s="30"/>
      <c r="K52" s="30"/>
      <c r="L52" s="30"/>
      <c r="M52" s="30"/>
      <c r="N52" s="30"/>
      <c r="O52" s="30"/>
      <c r="P52" s="30"/>
      <c r="Q52" s="30"/>
    </row>
    <row r="53" spans="2:17" x14ac:dyDescent="0.2">
      <c r="B53" s="29"/>
      <c r="C53" s="29"/>
      <c r="D53" s="67"/>
      <c r="E53" s="30"/>
      <c r="F53" s="30"/>
      <c r="G53" s="30"/>
      <c r="H53" s="30"/>
      <c r="I53" s="30"/>
      <c r="J53" s="30"/>
      <c r="K53" s="30"/>
      <c r="L53" s="30"/>
      <c r="M53" s="30"/>
      <c r="N53" s="30"/>
      <c r="O53" s="30"/>
      <c r="P53" s="30"/>
      <c r="Q53" s="30"/>
    </row>
    <row r="54" spans="2:17" x14ac:dyDescent="0.2">
      <c r="B54" s="29"/>
      <c r="C54" s="29"/>
      <c r="D54" s="67"/>
      <c r="E54" s="30"/>
      <c r="F54" s="30"/>
      <c r="G54" s="30"/>
      <c r="H54" s="30"/>
      <c r="I54" s="30"/>
      <c r="J54" s="30"/>
      <c r="K54" s="30"/>
      <c r="L54" s="30"/>
      <c r="M54" s="30"/>
      <c r="N54" s="30"/>
      <c r="O54" s="30"/>
      <c r="P54" s="30"/>
      <c r="Q54" s="30"/>
    </row>
    <row r="55" spans="2:17" x14ac:dyDescent="0.2">
      <c r="B55" s="29"/>
      <c r="C55" s="29"/>
      <c r="D55" s="67"/>
      <c r="E55" s="30"/>
      <c r="F55" s="30"/>
      <c r="G55" s="30"/>
      <c r="H55" s="30"/>
      <c r="I55" s="30"/>
      <c r="J55" s="30"/>
      <c r="K55" s="30"/>
      <c r="L55" s="30"/>
      <c r="M55" s="30"/>
      <c r="N55" s="30"/>
      <c r="O55" s="30"/>
      <c r="P55" s="30"/>
      <c r="Q55" s="30"/>
    </row>
    <row r="56" spans="2:17" x14ac:dyDescent="0.2">
      <c r="B56" s="29"/>
      <c r="C56" s="29"/>
      <c r="D56" s="67"/>
      <c r="E56" s="30"/>
      <c r="F56" s="30"/>
      <c r="G56" s="30"/>
      <c r="H56" s="30"/>
      <c r="I56" s="30"/>
      <c r="J56" s="30"/>
      <c r="K56" s="30"/>
      <c r="L56" s="30"/>
      <c r="M56" s="30"/>
      <c r="N56" s="30"/>
      <c r="O56" s="30"/>
      <c r="P56" s="30"/>
      <c r="Q56" s="30"/>
    </row>
    <row r="57" spans="2:17" x14ac:dyDescent="0.2">
      <c r="B57" s="29"/>
      <c r="C57" s="29"/>
      <c r="D57" s="67"/>
      <c r="E57" s="30"/>
      <c r="F57" s="30"/>
      <c r="G57" s="30"/>
      <c r="H57" s="30"/>
      <c r="I57" s="30"/>
      <c r="J57" s="30"/>
      <c r="K57" s="30"/>
      <c r="L57" s="30"/>
      <c r="M57" s="30"/>
      <c r="N57" s="30"/>
      <c r="O57" s="30"/>
      <c r="P57" s="30"/>
      <c r="Q57" s="30"/>
    </row>
    <row r="58" spans="2:17" x14ac:dyDescent="0.2">
      <c r="B58" s="29"/>
      <c r="C58" s="29"/>
      <c r="D58" s="67"/>
      <c r="E58" s="30"/>
      <c r="F58" s="30"/>
      <c r="G58" s="30"/>
      <c r="H58" s="30"/>
      <c r="I58" s="30"/>
      <c r="J58" s="30"/>
      <c r="K58" s="30"/>
      <c r="L58" s="30"/>
      <c r="M58" s="30"/>
      <c r="N58" s="30"/>
      <c r="O58" s="30"/>
      <c r="P58" s="30"/>
      <c r="Q58" s="30"/>
    </row>
    <row r="59" spans="2:17" x14ac:dyDescent="0.2">
      <c r="B59" s="29"/>
      <c r="C59" s="29"/>
      <c r="D59" s="67"/>
      <c r="E59" s="30"/>
      <c r="F59" s="30"/>
      <c r="G59" s="30"/>
      <c r="H59" s="30"/>
      <c r="I59" s="30"/>
      <c r="J59" s="30"/>
      <c r="K59" s="30"/>
      <c r="L59" s="30"/>
      <c r="M59" s="30"/>
      <c r="N59" s="30"/>
      <c r="O59" s="30"/>
      <c r="P59" s="30"/>
      <c r="Q59" s="30"/>
    </row>
    <row r="60" spans="2:17" x14ac:dyDescent="0.2">
      <c r="B60" s="29"/>
      <c r="C60" s="29"/>
      <c r="D60" s="67"/>
      <c r="E60" s="30"/>
      <c r="F60" s="30"/>
      <c r="G60" s="30"/>
      <c r="H60" s="30"/>
      <c r="I60" s="30"/>
      <c r="J60" s="30"/>
      <c r="K60" s="30"/>
      <c r="L60" s="30"/>
      <c r="M60" s="30"/>
      <c r="N60" s="30"/>
      <c r="O60" s="30"/>
      <c r="P60" s="30"/>
      <c r="Q60" s="30"/>
    </row>
    <row r="61" spans="2:17" x14ac:dyDescent="0.2">
      <c r="B61" s="29"/>
      <c r="C61" s="29"/>
      <c r="D61" s="67"/>
      <c r="E61" s="30"/>
      <c r="F61" s="30"/>
      <c r="G61" s="30"/>
      <c r="H61" s="30"/>
      <c r="I61" s="30"/>
      <c r="J61" s="30"/>
      <c r="K61" s="30"/>
      <c r="L61" s="30"/>
      <c r="M61" s="30"/>
      <c r="N61" s="30"/>
      <c r="O61" s="30"/>
      <c r="P61" s="30"/>
      <c r="Q61" s="30"/>
    </row>
    <row r="62" spans="2:17" x14ac:dyDescent="0.2">
      <c r="B62" s="29"/>
      <c r="C62" s="29"/>
      <c r="D62" s="67"/>
      <c r="E62" s="30"/>
      <c r="F62" s="30"/>
      <c r="G62" s="30"/>
      <c r="H62" s="30"/>
      <c r="I62" s="30"/>
      <c r="J62" s="30"/>
      <c r="K62" s="30"/>
      <c r="L62" s="30"/>
      <c r="M62" s="30"/>
      <c r="N62" s="30"/>
      <c r="O62" s="30"/>
      <c r="P62" s="30"/>
      <c r="Q62" s="30"/>
    </row>
    <row r="63" spans="2:17" x14ac:dyDescent="0.2">
      <c r="B63" s="29"/>
      <c r="C63" s="29"/>
      <c r="D63" s="67"/>
      <c r="E63" s="30"/>
      <c r="F63" s="30"/>
      <c r="G63" s="30"/>
      <c r="H63" s="30"/>
      <c r="I63" s="30"/>
      <c r="J63" s="30"/>
      <c r="K63" s="30"/>
      <c r="L63" s="30"/>
      <c r="M63" s="30"/>
      <c r="N63" s="30"/>
      <c r="O63" s="30"/>
      <c r="P63" s="30"/>
      <c r="Q63" s="30"/>
    </row>
    <row r="64" spans="2:17" x14ac:dyDescent="0.2">
      <c r="B64" s="29"/>
      <c r="C64" s="29"/>
      <c r="D64" s="67"/>
      <c r="E64" s="30"/>
      <c r="F64" s="30"/>
      <c r="G64" s="30"/>
      <c r="H64" s="30"/>
      <c r="I64" s="30"/>
      <c r="J64" s="30"/>
      <c r="K64" s="30"/>
      <c r="L64" s="30"/>
      <c r="M64" s="30"/>
      <c r="N64" s="30"/>
      <c r="O64" s="30"/>
      <c r="P64" s="30"/>
      <c r="Q64" s="30"/>
    </row>
    <row r="65" spans="2:17" x14ac:dyDescent="0.2">
      <c r="B65" s="29"/>
      <c r="C65" s="29"/>
      <c r="D65" s="67"/>
      <c r="E65" s="30"/>
      <c r="F65" s="30"/>
      <c r="G65" s="30"/>
      <c r="H65" s="30"/>
      <c r="I65" s="30"/>
      <c r="J65" s="30"/>
      <c r="K65" s="30"/>
      <c r="L65" s="30"/>
      <c r="M65" s="30"/>
      <c r="N65" s="30"/>
      <c r="O65" s="30"/>
      <c r="P65" s="30"/>
      <c r="Q65" s="30"/>
    </row>
    <row r="66" spans="2:17" x14ac:dyDescent="0.2">
      <c r="B66" s="29"/>
      <c r="C66" s="29"/>
      <c r="D66" s="67"/>
      <c r="E66" s="30"/>
      <c r="F66" s="30"/>
      <c r="G66" s="30"/>
      <c r="H66" s="30"/>
      <c r="I66" s="30"/>
      <c r="J66" s="30"/>
      <c r="K66" s="30"/>
      <c r="L66" s="30"/>
      <c r="M66" s="30"/>
      <c r="N66" s="30"/>
      <c r="O66" s="30"/>
      <c r="P66" s="30"/>
      <c r="Q66" s="30"/>
    </row>
    <row r="67" spans="2:17" x14ac:dyDescent="0.2">
      <c r="B67" s="29"/>
      <c r="C67" s="29"/>
      <c r="D67" s="67"/>
      <c r="E67" s="30"/>
      <c r="F67" s="30"/>
      <c r="G67" s="30"/>
      <c r="H67" s="30"/>
      <c r="I67" s="30"/>
      <c r="J67" s="30"/>
      <c r="K67" s="30"/>
      <c r="L67" s="30"/>
      <c r="M67" s="30"/>
      <c r="N67" s="30"/>
      <c r="O67" s="30"/>
      <c r="P67" s="30"/>
      <c r="Q67" s="30"/>
    </row>
    <row r="68" spans="2:17" x14ac:dyDescent="0.2">
      <c r="B68" s="29"/>
      <c r="C68" s="29"/>
      <c r="D68" s="67"/>
      <c r="E68" s="30"/>
      <c r="F68" s="30"/>
      <c r="G68" s="30"/>
      <c r="H68" s="30"/>
      <c r="I68" s="30"/>
      <c r="J68" s="30"/>
      <c r="K68" s="30"/>
      <c r="L68" s="30"/>
      <c r="M68" s="30"/>
      <c r="N68" s="30"/>
      <c r="O68" s="30"/>
      <c r="P68" s="30"/>
      <c r="Q68" s="30"/>
    </row>
    <row r="69" spans="2:17" x14ac:dyDescent="0.2">
      <c r="B69" s="29"/>
      <c r="C69" s="29"/>
      <c r="D69" s="67"/>
      <c r="E69" s="30"/>
      <c r="F69" s="30"/>
      <c r="G69" s="30"/>
      <c r="H69" s="30"/>
      <c r="I69" s="30"/>
      <c r="J69" s="30"/>
      <c r="K69" s="30"/>
      <c r="L69" s="30"/>
      <c r="M69" s="30"/>
      <c r="N69" s="30"/>
      <c r="O69" s="30"/>
      <c r="P69" s="30"/>
      <c r="Q69" s="30"/>
    </row>
    <row r="70" spans="2:17" x14ac:dyDescent="0.2">
      <c r="B70" s="29"/>
      <c r="C70" s="29"/>
      <c r="D70" s="67"/>
      <c r="E70" s="30"/>
      <c r="F70" s="30"/>
      <c r="G70" s="30"/>
      <c r="H70" s="30"/>
      <c r="I70" s="30"/>
      <c r="J70" s="30"/>
      <c r="K70" s="30"/>
      <c r="L70" s="30"/>
      <c r="M70" s="30"/>
      <c r="N70" s="30"/>
      <c r="O70" s="30"/>
      <c r="P70" s="30"/>
      <c r="Q70" s="30"/>
    </row>
    <row r="71" spans="2:17" x14ac:dyDescent="0.2">
      <c r="B71" s="29"/>
      <c r="C71" s="29"/>
      <c r="D71" s="67"/>
      <c r="E71" s="30"/>
      <c r="F71" s="30"/>
      <c r="G71" s="30"/>
      <c r="H71" s="30"/>
      <c r="I71" s="30"/>
      <c r="J71" s="30"/>
      <c r="K71" s="30"/>
      <c r="L71" s="30"/>
      <c r="M71" s="30"/>
      <c r="N71" s="30"/>
      <c r="O71" s="30"/>
      <c r="P71" s="30"/>
      <c r="Q71" s="30"/>
    </row>
    <row r="72" spans="2:17" x14ac:dyDescent="0.2">
      <c r="B72" s="29"/>
      <c r="C72" s="29"/>
      <c r="D72" s="67"/>
      <c r="E72" s="30"/>
      <c r="F72" s="30"/>
      <c r="G72" s="30"/>
      <c r="H72" s="30"/>
      <c r="I72" s="30"/>
      <c r="J72" s="30"/>
      <c r="K72" s="30"/>
      <c r="L72" s="30"/>
      <c r="M72" s="30"/>
      <c r="N72" s="30"/>
      <c r="O72" s="30"/>
      <c r="P72" s="30"/>
      <c r="Q72" s="30"/>
    </row>
    <row r="73" spans="2:17" x14ac:dyDescent="0.2">
      <c r="B73" s="29"/>
      <c r="C73" s="29"/>
      <c r="D73" s="67"/>
      <c r="E73" s="30"/>
      <c r="F73" s="30"/>
      <c r="G73" s="30"/>
      <c r="H73" s="30"/>
      <c r="I73" s="30"/>
      <c r="J73" s="30"/>
      <c r="K73" s="30"/>
      <c r="L73" s="30"/>
      <c r="M73" s="30"/>
      <c r="N73" s="30"/>
      <c r="O73" s="30"/>
      <c r="P73" s="30"/>
      <c r="Q73" s="30"/>
    </row>
    <row r="74" spans="2:17" x14ac:dyDescent="0.2">
      <c r="B74" s="29"/>
      <c r="C74" s="29"/>
      <c r="D74" s="67"/>
      <c r="E74" s="30"/>
      <c r="F74" s="30"/>
      <c r="G74" s="30"/>
      <c r="H74" s="30"/>
      <c r="I74" s="30"/>
      <c r="J74" s="30"/>
      <c r="K74" s="30"/>
      <c r="L74" s="30"/>
      <c r="M74" s="30"/>
      <c r="N74" s="30"/>
      <c r="O74" s="30"/>
      <c r="P74" s="30"/>
      <c r="Q74" s="30"/>
    </row>
    <row r="75" spans="2:17" x14ac:dyDescent="0.2">
      <c r="B75" s="29"/>
      <c r="C75" s="29"/>
      <c r="D75" s="67"/>
      <c r="E75" s="30"/>
      <c r="F75" s="30"/>
      <c r="G75" s="30"/>
      <c r="H75" s="30"/>
      <c r="I75" s="30"/>
      <c r="J75" s="30"/>
      <c r="K75" s="30"/>
      <c r="L75" s="30"/>
      <c r="M75" s="30"/>
      <c r="N75" s="30"/>
      <c r="O75" s="30"/>
      <c r="P75" s="30"/>
      <c r="Q75" s="30"/>
    </row>
    <row r="76" spans="2:17" x14ac:dyDescent="0.2">
      <c r="B76" s="29"/>
      <c r="C76" s="29"/>
      <c r="D76" s="67"/>
      <c r="E76" s="30"/>
      <c r="F76" s="30"/>
      <c r="G76" s="30"/>
      <c r="H76" s="30"/>
      <c r="I76" s="30"/>
      <c r="J76" s="30"/>
      <c r="K76" s="30"/>
      <c r="L76" s="30"/>
      <c r="M76" s="30"/>
      <c r="N76" s="30"/>
      <c r="O76" s="30"/>
      <c r="P76" s="30"/>
      <c r="Q76" s="30"/>
    </row>
    <row r="77" spans="2:17" x14ac:dyDescent="0.2">
      <c r="B77" s="29"/>
      <c r="C77" s="29"/>
      <c r="D77" s="67"/>
      <c r="E77" s="30"/>
      <c r="F77" s="30"/>
      <c r="G77" s="30"/>
      <c r="H77" s="30"/>
      <c r="I77" s="30"/>
      <c r="J77" s="30"/>
      <c r="K77" s="30"/>
      <c r="L77" s="30"/>
      <c r="M77" s="30"/>
      <c r="N77" s="30"/>
      <c r="O77" s="30"/>
      <c r="P77" s="30"/>
      <c r="Q77" s="30"/>
    </row>
    <row r="78" spans="2:17" x14ac:dyDescent="0.2">
      <c r="B78" s="29"/>
      <c r="C78" s="29"/>
      <c r="D78" s="67"/>
      <c r="E78" s="30"/>
      <c r="F78" s="30"/>
      <c r="G78" s="30"/>
      <c r="H78" s="30"/>
      <c r="I78" s="30"/>
      <c r="J78" s="30"/>
      <c r="K78" s="30"/>
      <c r="L78" s="30"/>
      <c r="M78" s="30"/>
      <c r="N78" s="30"/>
      <c r="O78" s="30"/>
      <c r="P78" s="30"/>
      <c r="Q78" s="30"/>
    </row>
    <row r="79" spans="2:17" x14ac:dyDescent="0.2">
      <c r="B79" s="29"/>
      <c r="C79" s="29"/>
      <c r="D79" s="67"/>
      <c r="E79" s="30"/>
      <c r="F79" s="30"/>
      <c r="G79" s="30"/>
      <c r="H79" s="30"/>
      <c r="I79" s="30"/>
      <c r="J79" s="30"/>
      <c r="K79" s="30"/>
      <c r="L79" s="30"/>
      <c r="M79" s="30"/>
      <c r="N79" s="30"/>
      <c r="O79" s="30"/>
      <c r="P79" s="30"/>
      <c r="Q79" s="30"/>
    </row>
    <row r="80" spans="2:17" x14ac:dyDescent="0.2">
      <c r="B80" s="29"/>
      <c r="C80" s="29"/>
      <c r="D80" s="67"/>
      <c r="E80" s="30"/>
      <c r="F80" s="30"/>
      <c r="G80" s="30"/>
      <c r="H80" s="30"/>
      <c r="I80" s="30"/>
      <c r="J80" s="30"/>
      <c r="K80" s="30"/>
      <c r="L80" s="30"/>
      <c r="M80" s="30"/>
      <c r="N80" s="30"/>
      <c r="O80" s="30"/>
      <c r="P80" s="30"/>
      <c r="Q80" s="30"/>
    </row>
    <row r="81" spans="2:17" x14ac:dyDescent="0.2">
      <c r="B81" s="29"/>
      <c r="C81" s="29"/>
      <c r="D81" s="67"/>
      <c r="E81" s="30"/>
      <c r="F81" s="30"/>
      <c r="G81" s="30"/>
      <c r="H81" s="30"/>
      <c r="I81" s="30"/>
      <c r="J81" s="30"/>
      <c r="K81" s="30"/>
      <c r="L81" s="30"/>
      <c r="M81" s="30"/>
      <c r="N81" s="30"/>
      <c r="O81" s="30"/>
      <c r="P81" s="30"/>
      <c r="Q81" s="30"/>
    </row>
    <row r="82" spans="2:17" x14ac:dyDescent="0.2">
      <c r="B82" s="29"/>
      <c r="C82" s="29"/>
      <c r="D82" s="67"/>
      <c r="E82" s="30"/>
      <c r="F82" s="30"/>
      <c r="G82" s="30"/>
      <c r="H82" s="30"/>
      <c r="I82" s="30"/>
      <c r="J82" s="30"/>
      <c r="K82" s="30"/>
      <c r="L82" s="30"/>
      <c r="M82" s="30"/>
      <c r="N82" s="30"/>
      <c r="O82" s="30"/>
      <c r="P82" s="30"/>
      <c r="Q82" s="30"/>
    </row>
    <row r="83" spans="2:17" x14ac:dyDescent="0.2">
      <c r="B83" s="29"/>
      <c r="C83" s="29"/>
      <c r="D83" s="67"/>
      <c r="E83" s="30"/>
      <c r="F83" s="30"/>
      <c r="G83" s="30"/>
      <c r="H83" s="30"/>
      <c r="I83" s="30"/>
      <c r="J83" s="30"/>
      <c r="K83" s="30"/>
      <c r="L83" s="30"/>
      <c r="M83" s="30"/>
      <c r="N83" s="30"/>
      <c r="O83" s="30"/>
      <c r="P83" s="30"/>
      <c r="Q83" s="30"/>
    </row>
    <row r="84" spans="2:17" x14ac:dyDescent="0.2">
      <c r="B84" s="29"/>
      <c r="C84" s="29"/>
      <c r="D84" s="67"/>
      <c r="E84" s="30"/>
      <c r="F84" s="30"/>
      <c r="G84" s="30"/>
      <c r="H84" s="30"/>
      <c r="I84" s="30"/>
      <c r="J84" s="30"/>
      <c r="K84" s="30"/>
      <c r="L84" s="30"/>
      <c r="M84" s="30"/>
      <c r="N84" s="30"/>
      <c r="O84" s="30"/>
      <c r="P84" s="30"/>
      <c r="Q84" s="30"/>
    </row>
    <row r="85" spans="2:17" x14ac:dyDescent="0.2">
      <c r="B85" s="29"/>
      <c r="C85" s="29"/>
      <c r="D85" s="67"/>
      <c r="E85" s="30"/>
      <c r="F85" s="30"/>
      <c r="G85" s="30"/>
      <c r="H85" s="30"/>
      <c r="I85" s="30"/>
      <c r="J85" s="30"/>
      <c r="K85" s="30"/>
      <c r="L85" s="30"/>
      <c r="M85" s="30"/>
      <c r="N85" s="30"/>
      <c r="O85" s="30"/>
      <c r="P85" s="30"/>
      <c r="Q85" s="30"/>
    </row>
    <row r="86" spans="2:17" x14ac:dyDescent="0.2">
      <c r="B86" s="29"/>
      <c r="C86" s="29"/>
      <c r="D86" s="67"/>
      <c r="E86" s="30"/>
      <c r="F86" s="30"/>
      <c r="G86" s="30"/>
      <c r="H86" s="30"/>
      <c r="I86" s="30"/>
      <c r="J86" s="30"/>
      <c r="K86" s="30"/>
      <c r="L86" s="30"/>
      <c r="M86" s="30"/>
      <c r="N86" s="30"/>
      <c r="O86" s="30"/>
      <c r="P86" s="30"/>
      <c r="Q86" s="30"/>
    </row>
    <row r="87" spans="2:17" x14ac:dyDescent="0.2">
      <c r="B87" s="29"/>
      <c r="C87" s="29"/>
      <c r="D87" s="67"/>
      <c r="E87" s="30"/>
      <c r="F87" s="30"/>
      <c r="G87" s="30"/>
      <c r="H87" s="30"/>
      <c r="I87" s="30"/>
      <c r="J87" s="30"/>
      <c r="K87" s="30"/>
      <c r="L87" s="30"/>
      <c r="M87" s="30"/>
      <c r="N87" s="30"/>
      <c r="O87" s="30"/>
      <c r="P87" s="30"/>
      <c r="Q87" s="30"/>
    </row>
    <row r="88" spans="2:17" x14ac:dyDescent="0.2">
      <c r="B88" s="29"/>
      <c r="C88" s="29"/>
      <c r="D88" s="67"/>
      <c r="E88" s="30"/>
      <c r="F88" s="30"/>
      <c r="G88" s="30"/>
      <c r="H88" s="30"/>
      <c r="I88" s="30"/>
      <c r="J88" s="30"/>
      <c r="K88" s="30"/>
      <c r="L88" s="30"/>
      <c r="M88" s="30"/>
      <c r="N88" s="30"/>
      <c r="O88" s="30"/>
      <c r="P88" s="30"/>
      <c r="Q88" s="30"/>
    </row>
    <row r="89" spans="2:17" x14ac:dyDescent="0.2">
      <c r="B89" s="29"/>
      <c r="C89" s="29"/>
      <c r="D89" s="67"/>
      <c r="E89" s="30"/>
      <c r="F89" s="30"/>
      <c r="G89" s="30"/>
      <c r="H89" s="30"/>
      <c r="I89" s="30"/>
      <c r="J89" s="30"/>
      <c r="K89" s="30"/>
      <c r="L89" s="30"/>
      <c r="M89" s="30"/>
      <c r="N89" s="30"/>
      <c r="O89" s="30"/>
      <c r="P89" s="30"/>
      <c r="Q89" s="30"/>
    </row>
    <row r="90" spans="2:17" x14ac:dyDescent="0.2">
      <c r="B90" s="29"/>
      <c r="C90" s="29"/>
      <c r="D90" s="67"/>
      <c r="E90" s="30"/>
      <c r="F90" s="30"/>
      <c r="G90" s="30"/>
      <c r="H90" s="30"/>
      <c r="I90" s="30"/>
      <c r="J90" s="30"/>
      <c r="K90" s="30"/>
      <c r="L90" s="30"/>
      <c r="M90" s="30"/>
      <c r="N90" s="30"/>
      <c r="O90" s="30"/>
      <c r="P90" s="30"/>
      <c r="Q90" s="30"/>
    </row>
    <row r="91" spans="2:17" x14ac:dyDescent="0.2">
      <c r="B91" s="29"/>
      <c r="C91" s="29"/>
      <c r="D91" s="67"/>
      <c r="E91" s="30"/>
      <c r="F91" s="30"/>
      <c r="G91" s="30"/>
      <c r="H91" s="30"/>
      <c r="I91" s="30"/>
      <c r="J91" s="30"/>
      <c r="K91" s="30"/>
      <c r="L91" s="30"/>
      <c r="M91" s="30"/>
      <c r="N91" s="30"/>
      <c r="O91" s="30"/>
      <c r="P91" s="30"/>
      <c r="Q91" s="30"/>
    </row>
    <row r="92" spans="2:17" x14ac:dyDescent="0.2">
      <c r="B92" s="29"/>
      <c r="C92" s="29"/>
      <c r="D92" s="67"/>
      <c r="E92" s="30"/>
      <c r="F92" s="30"/>
      <c r="G92" s="30"/>
      <c r="H92" s="30"/>
      <c r="I92" s="30"/>
      <c r="J92" s="30"/>
      <c r="K92" s="30"/>
      <c r="L92" s="30"/>
      <c r="M92" s="30"/>
      <c r="N92" s="30"/>
      <c r="O92" s="30"/>
      <c r="P92" s="30"/>
      <c r="Q92" s="30"/>
    </row>
    <row r="93" spans="2:17" x14ac:dyDescent="0.2">
      <c r="B93" s="29"/>
      <c r="C93" s="29"/>
      <c r="D93" s="67"/>
      <c r="E93" s="30"/>
      <c r="F93" s="30"/>
      <c r="G93" s="30"/>
      <c r="H93" s="30"/>
      <c r="I93" s="30"/>
      <c r="J93" s="30"/>
      <c r="K93" s="30"/>
      <c r="L93" s="30"/>
      <c r="M93" s="30"/>
      <c r="N93" s="30"/>
      <c r="O93" s="30"/>
      <c r="P93" s="30"/>
      <c r="Q93" s="30"/>
    </row>
    <row r="94" spans="2:17" x14ac:dyDescent="0.2">
      <c r="B94" s="29"/>
      <c r="C94" s="29"/>
      <c r="D94" s="67"/>
      <c r="E94" s="30"/>
      <c r="F94" s="30"/>
      <c r="G94" s="30"/>
      <c r="H94" s="30"/>
      <c r="I94" s="30"/>
      <c r="J94" s="30"/>
      <c r="K94" s="30"/>
      <c r="L94" s="30"/>
      <c r="M94" s="30"/>
      <c r="N94" s="30"/>
      <c r="O94" s="30"/>
      <c r="P94" s="30"/>
      <c r="Q94" s="30"/>
    </row>
    <row r="95" spans="2:17" x14ac:dyDescent="0.2">
      <c r="B95" s="29"/>
      <c r="C95" s="29"/>
      <c r="D95" s="67"/>
      <c r="E95" s="30"/>
      <c r="F95" s="30"/>
      <c r="G95" s="30"/>
      <c r="H95" s="30"/>
      <c r="I95" s="30"/>
      <c r="J95" s="30"/>
      <c r="K95" s="30"/>
      <c r="L95" s="30"/>
      <c r="M95" s="30"/>
      <c r="N95" s="30"/>
      <c r="O95" s="30"/>
      <c r="P95" s="30"/>
      <c r="Q95" s="30"/>
    </row>
    <row r="96" spans="2:17" x14ac:dyDescent="0.2">
      <c r="B96" s="29"/>
      <c r="C96" s="29"/>
      <c r="D96" s="67"/>
      <c r="E96" s="30"/>
      <c r="F96" s="30"/>
      <c r="G96" s="30"/>
      <c r="H96" s="30"/>
      <c r="I96" s="30"/>
      <c r="J96" s="30"/>
      <c r="K96" s="30"/>
      <c r="L96" s="30"/>
      <c r="M96" s="30"/>
      <c r="N96" s="30"/>
      <c r="O96" s="30"/>
      <c r="P96" s="30"/>
      <c r="Q96" s="30"/>
    </row>
    <row r="97" spans="2:17" x14ac:dyDescent="0.2">
      <c r="B97" s="29"/>
      <c r="C97" s="29"/>
      <c r="D97" s="67"/>
      <c r="E97" s="30"/>
      <c r="F97" s="30"/>
      <c r="G97" s="30"/>
      <c r="H97" s="30"/>
      <c r="I97" s="30"/>
      <c r="J97" s="30"/>
      <c r="K97" s="30"/>
      <c r="L97" s="30"/>
      <c r="M97" s="30"/>
      <c r="N97" s="30"/>
      <c r="O97" s="30"/>
      <c r="P97" s="30"/>
      <c r="Q97" s="30"/>
    </row>
    <row r="98" spans="2:17" x14ac:dyDescent="0.2">
      <c r="B98" s="29"/>
      <c r="C98" s="29"/>
      <c r="D98" s="67"/>
      <c r="E98" s="30"/>
      <c r="F98" s="30"/>
      <c r="G98" s="30"/>
      <c r="H98" s="30"/>
      <c r="I98" s="30"/>
      <c r="J98" s="30"/>
      <c r="K98" s="30"/>
      <c r="L98" s="30"/>
      <c r="M98" s="30"/>
      <c r="N98" s="30"/>
      <c r="O98" s="30"/>
      <c r="P98" s="30"/>
      <c r="Q98" s="30"/>
    </row>
    <row r="99" spans="2:17" x14ac:dyDescent="0.2">
      <c r="B99" s="29"/>
      <c r="C99" s="29"/>
      <c r="D99" s="67"/>
      <c r="E99" s="30"/>
      <c r="F99" s="30"/>
      <c r="G99" s="30"/>
      <c r="H99" s="30"/>
      <c r="I99" s="30"/>
      <c r="J99" s="30"/>
      <c r="K99" s="30"/>
      <c r="L99" s="30"/>
      <c r="M99" s="30"/>
      <c r="N99" s="30"/>
      <c r="O99" s="30"/>
      <c r="P99" s="30"/>
      <c r="Q99" s="30"/>
    </row>
    <row r="100" spans="2:17" x14ac:dyDescent="0.2">
      <c r="B100" s="29"/>
      <c r="C100" s="29"/>
      <c r="D100" s="67"/>
      <c r="E100" s="30"/>
      <c r="F100" s="30"/>
      <c r="G100" s="30"/>
      <c r="H100" s="30"/>
      <c r="I100" s="30"/>
      <c r="J100" s="30"/>
      <c r="K100" s="30"/>
      <c r="L100" s="30"/>
      <c r="M100" s="30"/>
      <c r="N100" s="30"/>
      <c r="O100" s="30"/>
      <c r="P100" s="30"/>
      <c r="Q100" s="30"/>
    </row>
    <row r="101" spans="2:17" x14ac:dyDescent="0.2">
      <c r="B101" s="29"/>
      <c r="C101" s="29"/>
      <c r="D101" s="67"/>
      <c r="E101" s="30"/>
      <c r="F101" s="30"/>
      <c r="G101" s="30"/>
      <c r="H101" s="30"/>
      <c r="I101" s="30"/>
      <c r="J101" s="30"/>
      <c r="K101" s="30"/>
      <c r="L101" s="30"/>
      <c r="M101" s="30"/>
      <c r="N101" s="30"/>
      <c r="O101" s="30"/>
      <c r="P101" s="30"/>
      <c r="Q101" s="30"/>
    </row>
    <row r="102" spans="2:17" x14ac:dyDescent="0.2">
      <c r="B102" s="29"/>
      <c r="C102" s="29"/>
      <c r="D102" s="67"/>
      <c r="E102" s="30"/>
      <c r="F102" s="30"/>
      <c r="G102" s="30"/>
      <c r="H102" s="30"/>
      <c r="I102" s="30"/>
      <c r="J102" s="30"/>
      <c r="K102" s="30"/>
      <c r="L102" s="30"/>
      <c r="M102" s="30"/>
      <c r="N102" s="30"/>
      <c r="O102" s="30"/>
      <c r="P102" s="30"/>
      <c r="Q102" s="30"/>
    </row>
    <row r="103" spans="2:17" x14ac:dyDescent="0.2">
      <c r="B103" s="29"/>
      <c r="C103" s="29"/>
      <c r="D103" s="67"/>
      <c r="E103" s="30"/>
      <c r="F103" s="30"/>
      <c r="G103" s="30"/>
      <c r="H103" s="30"/>
      <c r="I103" s="30"/>
      <c r="J103" s="30"/>
      <c r="K103" s="30"/>
      <c r="L103" s="30"/>
      <c r="M103" s="30"/>
      <c r="N103" s="30"/>
      <c r="O103" s="30"/>
      <c r="P103" s="30"/>
      <c r="Q103" s="30"/>
    </row>
    <row r="104" spans="2:17" x14ac:dyDescent="0.2">
      <c r="B104" s="29"/>
      <c r="C104" s="29"/>
      <c r="D104" s="67"/>
      <c r="E104" s="30"/>
      <c r="F104" s="30"/>
      <c r="G104" s="30"/>
      <c r="H104" s="30"/>
      <c r="I104" s="30"/>
      <c r="J104" s="30"/>
      <c r="K104" s="30"/>
      <c r="L104" s="30"/>
      <c r="M104" s="30"/>
      <c r="N104" s="30"/>
      <c r="O104" s="30"/>
      <c r="P104" s="30"/>
      <c r="Q104" s="30"/>
    </row>
    <row r="105" spans="2:17" x14ac:dyDescent="0.2">
      <c r="B105" s="29"/>
      <c r="C105" s="29"/>
      <c r="D105" s="67"/>
      <c r="E105" s="30"/>
      <c r="F105" s="30"/>
      <c r="G105" s="30"/>
      <c r="H105" s="30"/>
      <c r="I105" s="30"/>
      <c r="J105" s="30"/>
      <c r="K105" s="30"/>
      <c r="L105" s="30"/>
      <c r="M105" s="30"/>
      <c r="N105" s="30"/>
      <c r="O105" s="30"/>
      <c r="P105" s="30"/>
      <c r="Q105" s="30"/>
    </row>
    <row r="106" spans="2:17" x14ac:dyDescent="0.2">
      <c r="B106" s="29"/>
      <c r="C106" s="29"/>
      <c r="D106" s="67"/>
      <c r="E106" s="30"/>
      <c r="F106" s="30"/>
      <c r="G106" s="30"/>
      <c r="H106" s="30"/>
      <c r="I106" s="30"/>
      <c r="J106" s="30"/>
      <c r="K106" s="30"/>
      <c r="L106" s="30"/>
      <c r="M106" s="30"/>
      <c r="N106" s="30"/>
      <c r="O106" s="30"/>
      <c r="P106" s="30"/>
      <c r="Q106" s="30"/>
    </row>
    <row r="107" spans="2:17" x14ac:dyDescent="0.2">
      <c r="B107" s="29"/>
      <c r="C107" s="29"/>
      <c r="D107" s="67"/>
      <c r="E107" s="30"/>
      <c r="F107" s="30"/>
      <c r="G107" s="30"/>
      <c r="H107" s="30"/>
      <c r="I107" s="30"/>
      <c r="J107" s="30"/>
      <c r="K107" s="30"/>
      <c r="L107" s="30"/>
      <c r="M107" s="30"/>
      <c r="N107" s="30"/>
      <c r="O107" s="30"/>
      <c r="P107" s="30"/>
      <c r="Q107" s="30"/>
    </row>
    <row r="108" spans="2:17" x14ac:dyDescent="0.2">
      <c r="B108" s="29"/>
      <c r="C108" s="29"/>
      <c r="D108" s="67"/>
      <c r="E108" s="30"/>
      <c r="F108" s="30"/>
      <c r="G108" s="30"/>
      <c r="H108" s="30"/>
      <c r="I108" s="30"/>
      <c r="J108" s="30"/>
      <c r="K108" s="30"/>
      <c r="L108" s="30"/>
      <c r="M108" s="30"/>
      <c r="N108" s="30"/>
      <c r="O108" s="30"/>
      <c r="P108" s="30"/>
      <c r="Q108" s="30"/>
    </row>
    <row r="109" spans="2:17" x14ac:dyDescent="0.2">
      <c r="B109" s="29"/>
      <c r="C109" s="29"/>
      <c r="D109" s="67"/>
      <c r="E109" s="30"/>
      <c r="F109" s="30"/>
      <c r="G109" s="30"/>
      <c r="H109" s="30"/>
      <c r="I109" s="30"/>
      <c r="J109" s="30"/>
      <c r="K109" s="30"/>
      <c r="L109" s="30"/>
      <c r="M109" s="30"/>
      <c r="N109" s="30"/>
      <c r="O109" s="30"/>
      <c r="P109" s="30"/>
      <c r="Q109" s="30"/>
    </row>
    <row r="110" spans="2:17" x14ac:dyDescent="0.2">
      <c r="B110" s="29"/>
      <c r="C110" s="29"/>
      <c r="D110" s="67"/>
      <c r="E110" s="30"/>
      <c r="F110" s="30"/>
      <c r="G110" s="30"/>
      <c r="H110" s="30"/>
      <c r="I110" s="30"/>
      <c r="J110" s="30"/>
      <c r="K110" s="30"/>
      <c r="L110" s="30"/>
      <c r="M110" s="30"/>
      <c r="N110" s="30"/>
      <c r="O110" s="30"/>
      <c r="P110" s="30"/>
      <c r="Q110" s="30"/>
    </row>
    <row r="111" spans="2:17" x14ac:dyDescent="0.2">
      <c r="B111" s="29"/>
      <c r="C111" s="29"/>
      <c r="D111" s="67"/>
      <c r="E111" s="30"/>
      <c r="F111" s="30"/>
      <c r="G111" s="30"/>
      <c r="H111" s="30"/>
      <c r="I111" s="30"/>
      <c r="J111" s="30"/>
      <c r="K111" s="30"/>
      <c r="L111" s="30"/>
      <c r="M111" s="30"/>
      <c r="N111" s="30"/>
      <c r="O111" s="30"/>
      <c r="P111" s="30"/>
      <c r="Q111" s="30"/>
    </row>
    <row r="112" spans="2:17" x14ac:dyDescent="0.2">
      <c r="B112" s="29"/>
      <c r="C112" s="29"/>
      <c r="D112" s="67"/>
      <c r="E112" s="30"/>
      <c r="F112" s="30"/>
      <c r="G112" s="30"/>
      <c r="H112" s="30"/>
      <c r="I112" s="30"/>
      <c r="J112" s="30"/>
      <c r="K112" s="30"/>
      <c r="L112" s="30"/>
      <c r="M112" s="30"/>
      <c r="N112" s="30"/>
      <c r="O112" s="30"/>
      <c r="P112" s="30"/>
      <c r="Q112" s="30"/>
    </row>
    <row r="113" spans="2:17" x14ac:dyDescent="0.2">
      <c r="B113" s="29"/>
      <c r="C113" s="29"/>
      <c r="D113" s="67"/>
      <c r="E113" s="30"/>
      <c r="F113" s="30"/>
      <c r="G113" s="30"/>
      <c r="H113" s="30"/>
      <c r="I113" s="30"/>
      <c r="J113" s="30"/>
      <c r="K113" s="30"/>
      <c r="L113" s="30"/>
      <c r="M113" s="30"/>
      <c r="N113" s="30"/>
      <c r="O113" s="30"/>
      <c r="P113" s="30"/>
      <c r="Q113" s="30"/>
    </row>
    <row r="114" spans="2:17" x14ac:dyDescent="0.2">
      <c r="B114" s="29"/>
      <c r="C114" s="29"/>
      <c r="D114" s="67"/>
      <c r="E114" s="30"/>
      <c r="F114" s="30"/>
      <c r="G114" s="30"/>
      <c r="H114" s="30"/>
      <c r="I114" s="30"/>
      <c r="J114" s="30"/>
      <c r="K114" s="30"/>
      <c r="L114" s="30"/>
      <c r="M114" s="30"/>
      <c r="N114" s="30"/>
      <c r="O114" s="30"/>
      <c r="P114" s="30"/>
      <c r="Q114" s="30"/>
    </row>
    <row r="115" spans="2:17" x14ac:dyDescent="0.2">
      <c r="B115" s="29"/>
      <c r="C115" s="29"/>
      <c r="D115" s="67"/>
      <c r="E115" s="30"/>
      <c r="F115" s="30"/>
      <c r="G115" s="30"/>
      <c r="H115" s="30"/>
      <c r="I115" s="30"/>
      <c r="J115" s="30"/>
      <c r="K115" s="30"/>
      <c r="L115" s="30"/>
      <c r="M115" s="30"/>
      <c r="N115" s="30"/>
      <c r="O115" s="30"/>
      <c r="P115" s="30"/>
      <c r="Q115" s="30"/>
    </row>
    <row r="116" spans="2:17" x14ac:dyDescent="0.2">
      <c r="B116" s="29"/>
      <c r="C116" s="29"/>
      <c r="D116" s="67"/>
      <c r="E116" s="30"/>
      <c r="F116" s="30"/>
      <c r="G116" s="30"/>
      <c r="H116" s="30"/>
      <c r="I116" s="30"/>
      <c r="J116" s="30"/>
      <c r="K116" s="30"/>
      <c r="L116" s="30"/>
      <c r="M116" s="30"/>
      <c r="N116" s="30"/>
      <c r="O116" s="30"/>
      <c r="P116" s="30"/>
      <c r="Q116" s="30"/>
    </row>
    <row r="117" spans="2:17" x14ac:dyDescent="0.2">
      <c r="B117" s="29"/>
      <c r="C117" s="29"/>
      <c r="D117" s="67"/>
      <c r="E117" s="30"/>
      <c r="F117" s="30"/>
      <c r="G117" s="30"/>
      <c r="H117" s="30"/>
      <c r="I117" s="30"/>
      <c r="J117" s="30"/>
      <c r="K117" s="30"/>
      <c r="L117" s="30"/>
      <c r="M117" s="30"/>
      <c r="N117" s="30"/>
      <c r="O117" s="30"/>
      <c r="P117" s="30"/>
      <c r="Q117" s="30"/>
    </row>
    <row r="118" spans="2:17" x14ac:dyDescent="0.2">
      <c r="B118" s="29"/>
      <c r="C118" s="29"/>
      <c r="D118" s="67"/>
      <c r="E118" s="30"/>
      <c r="F118" s="30"/>
      <c r="G118" s="30"/>
      <c r="H118" s="30"/>
      <c r="I118" s="30"/>
      <c r="J118" s="30"/>
      <c r="K118" s="30"/>
      <c r="L118" s="30"/>
      <c r="M118" s="30"/>
      <c r="N118" s="30"/>
      <c r="O118" s="30"/>
      <c r="P118" s="30"/>
      <c r="Q118" s="30"/>
    </row>
    <row r="119" spans="2:17" x14ac:dyDescent="0.2">
      <c r="B119" s="29"/>
      <c r="C119" s="29"/>
      <c r="D119" s="67"/>
      <c r="E119" s="30"/>
      <c r="F119" s="30"/>
      <c r="G119" s="30"/>
      <c r="H119" s="30"/>
      <c r="I119" s="30"/>
      <c r="J119" s="30"/>
      <c r="K119" s="30"/>
      <c r="L119" s="30"/>
      <c r="M119" s="30"/>
      <c r="N119" s="30"/>
      <c r="O119" s="30"/>
      <c r="P119" s="30"/>
      <c r="Q119" s="30"/>
    </row>
    <row r="120" spans="2:17" x14ac:dyDescent="0.2">
      <c r="B120" s="29"/>
      <c r="C120" s="29"/>
      <c r="D120" s="67"/>
      <c r="E120" s="30"/>
      <c r="F120" s="30"/>
      <c r="G120" s="30"/>
      <c r="H120" s="30"/>
      <c r="I120" s="30"/>
      <c r="J120" s="30"/>
      <c r="K120" s="30"/>
      <c r="L120" s="30"/>
      <c r="M120" s="30"/>
      <c r="N120" s="30"/>
      <c r="O120" s="30"/>
      <c r="P120" s="30"/>
      <c r="Q120" s="30"/>
    </row>
    <row r="121" spans="2:17" x14ac:dyDescent="0.2">
      <c r="B121" s="29"/>
      <c r="C121" s="29"/>
      <c r="D121" s="67"/>
      <c r="E121" s="30"/>
      <c r="F121" s="30"/>
      <c r="G121" s="30"/>
      <c r="H121" s="30"/>
      <c r="I121" s="30"/>
      <c r="J121" s="30"/>
      <c r="K121" s="30"/>
      <c r="L121" s="30"/>
      <c r="M121" s="30"/>
      <c r="N121" s="30"/>
      <c r="O121" s="30"/>
      <c r="P121" s="30"/>
      <c r="Q121" s="30"/>
    </row>
    <row r="122" spans="2:17" x14ac:dyDescent="0.2">
      <c r="B122" s="29"/>
      <c r="C122" s="29"/>
      <c r="D122" s="67"/>
      <c r="E122" s="30"/>
      <c r="F122" s="30"/>
      <c r="G122" s="30"/>
      <c r="H122" s="30"/>
      <c r="I122" s="30"/>
      <c r="J122" s="30"/>
      <c r="K122" s="30"/>
      <c r="L122" s="30"/>
      <c r="M122" s="30"/>
      <c r="N122" s="30"/>
      <c r="O122" s="30"/>
      <c r="P122" s="30"/>
      <c r="Q122" s="30"/>
    </row>
    <row r="123" spans="2:17" x14ac:dyDescent="0.2">
      <c r="B123" s="29"/>
      <c r="C123" s="29"/>
      <c r="D123" s="67"/>
      <c r="E123" s="30"/>
      <c r="F123" s="30"/>
      <c r="G123" s="30"/>
      <c r="H123" s="30"/>
      <c r="I123" s="30"/>
      <c r="J123" s="30"/>
      <c r="K123" s="30"/>
      <c r="L123" s="30"/>
      <c r="M123" s="30"/>
      <c r="N123" s="30"/>
      <c r="O123" s="30"/>
      <c r="P123" s="30"/>
      <c r="Q123" s="30"/>
    </row>
    <row r="124" spans="2:17" x14ac:dyDescent="0.2">
      <c r="B124" s="29"/>
      <c r="C124" s="29"/>
      <c r="D124" s="67"/>
      <c r="E124" s="30"/>
      <c r="F124" s="30"/>
      <c r="G124" s="30"/>
      <c r="H124" s="30"/>
      <c r="I124" s="30"/>
      <c r="J124" s="30"/>
      <c r="K124" s="30"/>
      <c r="L124" s="30"/>
      <c r="M124" s="30"/>
      <c r="N124" s="30"/>
      <c r="O124" s="30"/>
      <c r="P124" s="30"/>
      <c r="Q124" s="30"/>
    </row>
    <row r="125" spans="2:17" x14ac:dyDescent="0.2">
      <c r="B125" s="29"/>
      <c r="C125" s="29"/>
      <c r="D125" s="67"/>
      <c r="E125" s="30"/>
      <c r="F125" s="30"/>
      <c r="G125" s="30"/>
      <c r="H125" s="30"/>
      <c r="I125" s="30"/>
      <c r="J125" s="30"/>
      <c r="K125" s="30"/>
      <c r="L125" s="30"/>
      <c r="M125" s="30"/>
      <c r="N125" s="30"/>
      <c r="O125" s="30"/>
      <c r="P125" s="30"/>
      <c r="Q125" s="30"/>
    </row>
    <row r="126" spans="2:17" x14ac:dyDescent="0.2">
      <c r="B126" s="29"/>
      <c r="C126" s="29"/>
      <c r="D126" s="67"/>
      <c r="E126" s="30"/>
      <c r="F126" s="30"/>
      <c r="G126" s="30"/>
      <c r="H126" s="30"/>
      <c r="I126" s="30"/>
      <c r="J126" s="30"/>
      <c r="K126" s="30"/>
      <c r="L126" s="30"/>
      <c r="M126" s="30"/>
      <c r="N126" s="30"/>
      <c r="O126" s="30"/>
      <c r="P126" s="30"/>
      <c r="Q126" s="30"/>
    </row>
    <row r="127" spans="2:17" x14ac:dyDescent="0.2">
      <c r="B127" s="29"/>
      <c r="C127" s="29"/>
      <c r="D127" s="67"/>
      <c r="E127" s="30"/>
      <c r="F127" s="30"/>
      <c r="G127" s="30"/>
      <c r="H127" s="30"/>
      <c r="I127" s="30"/>
      <c r="J127" s="30"/>
      <c r="K127" s="30"/>
      <c r="L127" s="30"/>
      <c r="M127" s="30"/>
      <c r="N127" s="30"/>
      <c r="O127" s="30"/>
      <c r="P127" s="30"/>
      <c r="Q127" s="30"/>
    </row>
    <row r="128" spans="2: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Лист26">
    <tabColor indexed="55"/>
    <outlinePr applyStyles="1" summaryBelow="0"/>
    <pageSetUpPr fitToPage="1"/>
  </sheetPr>
  <dimension ref="A2:S247"/>
  <sheetViews>
    <sheetView workbookViewId="0">
      <selection activeCell="A11" sqref="A11"/>
    </sheetView>
  </sheetViews>
  <sheetFormatPr defaultColWidth="9.140625" defaultRowHeight="12.75" outlineLevelRow="1" x14ac:dyDescent="0.2"/>
  <cols>
    <col min="1" max="1" width="52.7109375" style="26" bestFit="1" customWidth="1"/>
    <col min="2" max="3" width="13.5703125" style="26" bestFit="1" customWidth="1"/>
    <col min="4" max="4" width="14" style="26" bestFit="1" customWidth="1"/>
    <col min="5" max="7" width="14.5703125" style="26" bestFit="1" customWidth="1"/>
    <col min="8" max="8" width="9.140625" style="26" customWidth="1"/>
    <col min="9" max="16384" width="9.140625" style="26"/>
  </cols>
  <sheetData>
    <row r="2" spans="1:19" ht="18.75" x14ac:dyDescent="0.3">
      <c r="A2" s="5" t="str">
        <f>DEBT_LAST_5_YEARS</f>
        <v>State debt and state guaranteed debt of Ukraine for the last 5 years</v>
      </c>
      <c r="B2" s="3"/>
      <c r="C2" s="3"/>
      <c r="D2" s="3"/>
      <c r="E2" s="3"/>
      <c r="F2" s="3"/>
      <c r="G2" s="3"/>
      <c r="H2" s="30"/>
      <c r="I2" s="30"/>
      <c r="J2" s="30"/>
      <c r="K2" s="30"/>
      <c r="L2" s="30"/>
      <c r="M2" s="30"/>
      <c r="N2" s="30"/>
      <c r="O2" s="30"/>
      <c r="P2" s="30"/>
      <c r="Q2" s="30"/>
      <c r="R2" s="30"/>
      <c r="S2" s="30"/>
    </row>
    <row r="3" spans="1:19" x14ac:dyDescent="0.2">
      <c r="A3" s="28"/>
    </row>
    <row r="4" spans="1:19" s="31" customFormat="1" x14ac:dyDescent="0.2">
      <c r="A4" s="144" t="str">
        <f>$A$2 &amp; " (" &amp;G4 &amp; ")"</f>
        <v>State debt and state guaranteed debt of Ukraine for the last 5 years (bn UAH)</v>
      </c>
      <c r="G4" s="31" t="str">
        <f>VALUAH</f>
        <v>bn UAH</v>
      </c>
    </row>
    <row r="5" spans="1:19" s="18" customFormat="1" x14ac:dyDescent="0.2">
      <c r="A5" s="16"/>
      <c r="B5" s="17">
        <v>44196</v>
      </c>
      <c r="C5" s="17">
        <v>44561</v>
      </c>
      <c r="D5" s="17">
        <v>44926</v>
      </c>
      <c r="E5" s="17">
        <v>45291</v>
      </c>
      <c r="F5" s="17">
        <v>45657</v>
      </c>
      <c r="G5" s="17">
        <v>45808</v>
      </c>
    </row>
    <row r="6" spans="1:19" s="19" customFormat="1" x14ac:dyDescent="0.2">
      <c r="A6" s="154" t="str">
        <f>DEBT_TOTAL</f>
        <v>The total amount of state and state-guaranteed debt</v>
      </c>
      <c r="B6" s="116">
        <f t="shared" ref="B6:G6" si="0">SUM(B$7+ B$8)</f>
        <v>2551.8817252042099</v>
      </c>
      <c r="C6" s="116">
        <f t="shared" si="0"/>
        <v>2672.0600203157701</v>
      </c>
      <c r="D6" s="116">
        <f t="shared" si="0"/>
        <v>4075.5678381492698</v>
      </c>
      <c r="E6" s="116">
        <f t="shared" si="0"/>
        <v>5519.6354586101497</v>
      </c>
      <c r="F6" s="116">
        <f t="shared" si="0"/>
        <v>6980.98588524559</v>
      </c>
      <c r="G6" s="116">
        <f t="shared" si="0"/>
        <v>7515.2066978449202</v>
      </c>
    </row>
    <row r="7" spans="1:19" s="42" customFormat="1" outlineLevel="1" x14ac:dyDescent="0.2">
      <c r="A7" s="164" t="s">
        <v>58</v>
      </c>
      <c r="B7" s="170">
        <v>1032.9472373433</v>
      </c>
      <c r="C7" s="170">
        <v>1111.59786125906</v>
      </c>
      <c r="D7" s="170">
        <v>1461.888183668</v>
      </c>
      <c r="E7" s="170">
        <v>1656.49630379928</v>
      </c>
      <c r="F7" s="170">
        <v>1932.48958136344</v>
      </c>
      <c r="G7" s="170">
        <v>1930.40976312934</v>
      </c>
    </row>
    <row r="8" spans="1:19" s="42" customFormat="1" outlineLevel="1" x14ac:dyDescent="0.2">
      <c r="A8" s="164" t="s">
        <v>97</v>
      </c>
      <c r="B8" s="170">
        <v>1518.9344878609099</v>
      </c>
      <c r="C8" s="170">
        <v>1560.4621590567101</v>
      </c>
      <c r="D8" s="170">
        <v>2613.6796544812701</v>
      </c>
      <c r="E8" s="170">
        <v>3863.13915481087</v>
      </c>
      <c r="F8" s="170">
        <v>5048.4963038821497</v>
      </c>
      <c r="G8" s="170">
        <v>5584.7969347155804</v>
      </c>
    </row>
    <row r="9" spans="1:19" x14ac:dyDescent="0.2">
      <c r="B9" s="30"/>
      <c r="C9" s="30"/>
      <c r="D9" s="30"/>
      <c r="E9" s="30"/>
      <c r="F9" s="30"/>
      <c r="G9" s="30"/>
      <c r="H9" s="30"/>
      <c r="I9" s="30"/>
      <c r="J9" s="30"/>
      <c r="K9" s="30"/>
      <c r="L9" s="30"/>
      <c r="M9" s="30"/>
      <c r="N9" s="30"/>
      <c r="O9" s="30"/>
      <c r="P9" s="30"/>
      <c r="Q9" s="30"/>
    </row>
    <row r="10" spans="1:19" x14ac:dyDescent="0.2">
      <c r="A10" s="144" t="str">
        <f>$A$2 &amp; " (" &amp;G10 &amp; ")"</f>
        <v>State debt and state guaranteed debt of Ukraine for the last 5 years (bn USD)</v>
      </c>
      <c r="B10" s="30"/>
      <c r="C10" s="30"/>
      <c r="D10" s="30"/>
      <c r="E10" s="30"/>
      <c r="F10" s="30"/>
      <c r="G10" s="31" t="str">
        <f>VALUSD</f>
        <v>bn USD</v>
      </c>
      <c r="H10" s="30"/>
      <c r="I10" s="30"/>
      <c r="J10" s="30"/>
      <c r="K10" s="30"/>
      <c r="L10" s="30"/>
      <c r="M10" s="30"/>
      <c r="N10" s="30"/>
      <c r="O10" s="30"/>
      <c r="P10" s="30"/>
      <c r="Q10" s="30"/>
    </row>
    <row r="11" spans="1:19" s="38" customFormat="1" x14ac:dyDescent="0.2">
      <c r="A11" s="16"/>
      <c r="B11" s="17">
        <v>44196</v>
      </c>
      <c r="C11" s="17">
        <v>44561</v>
      </c>
      <c r="D11" s="17">
        <v>44926</v>
      </c>
      <c r="E11" s="17">
        <v>45291</v>
      </c>
      <c r="F11" s="17">
        <v>45657</v>
      </c>
      <c r="G11" s="17">
        <v>45808</v>
      </c>
      <c r="H11" s="18"/>
      <c r="I11" s="18"/>
      <c r="J11" s="18"/>
      <c r="K11" s="18"/>
      <c r="L11" s="18"/>
      <c r="M11" s="18"/>
      <c r="N11" s="18"/>
      <c r="O11" s="18"/>
      <c r="P11" s="18"/>
      <c r="Q11" s="18"/>
      <c r="R11" s="18"/>
      <c r="S11" s="18"/>
    </row>
    <row r="12" spans="1:19" s="40" customFormat="1" x14ac:dyDescent="0.2">
      <c r="A12" s="154" t="str">
        <f>DEBT_TOTAL</f>
        <v>The total amount of state and state-guaranteed debt</v>
      </c>
      <c r="B12" s="116">
        <f t="shared" ref="B12:G12" si="1">SUM(B$13+ B$14)</f>
        <v>90.253504035259994</v>
      </c>
      <c r="C12" s="116">
        <f t="shared" si="1"/>
        <v>97.955877598960001</v>
      </c>
      <c r="D12" s="116">
        <f t="shared" si="1"/>
        <v>111.44992803011999</v>
      </c>
      <c r="E12" s="116">
        <f t="shared" si="1"/>
        <v>145.32087120896</v>
      </c>
      <c r="F12" s="116">
        <f t="shared" si="1"/>
        <v>166.05975130834</v>
      </c>
      <c r="G12" s="116">
        <f t="shared" si="1"/>
        <v>180.96504082337</v>
      </c>
      <c r="H12" s="39"/>
      <c r="I12" s="39"/>
      <c r="J12" s="39"/>
      <c r="K12" s="39"/>
      <c r="L12" s="39"/>
      <c r="M12" s="39"/>
      <c r="N12" s="39"/>
      <c r="O12" s="39"/>
      <c r="P12" s="39"/>
      <c r="Q12" s="39"/>
    </row>
    <row r="13" spans="1:19" s="44" customFormat="1" outlineLevel="1" x14ac:dyDescent="0.2">
      <c r="A13" s="167" t="s">
        <v>58</v>
      </c>
      <c r="B13" s="165">
        <v>36.532691438050001</v>
      </c>
      <c r="C13" s="165">
        <v>40.750410997160003</v>
      </c>
      <c r="D13" s="165">
        <v>39.976596962419997</v>
      </c>
      <c r="E13" s="165">
        <v>43.612207332799997</v>
      </c>
      <c r="F13" s="165">
        <v>45.968971226080001</v>
      </c>
      <c r="G13" s="165">
        <v>46.483975176580003</v>
      </c>
      <c r="H13" s="43"/>
      <c r="I13" s="43"/>
      <c r="J13" s="43"/>
      <c r="K13" s="43"/>
      <c r="L13" s="43"/>
      <c r="M13" s="43"/>
      <c r="N13" s="43"/>
      <c r="O13" s="43"/>
      <c r="P13" s="43"/>
      <c r="Q13" s="43"/>
    </row>
    <row r="14" spans="1:19" s="44" customFormat="1" outlineLevel="1" x14ac:dyDescent="0.2">
      <c r="A14" s="167" t="s">
        <v>97</v>
      </c>
      <c r="B14" s="165">
        <v>53.720812597209999</v>
      </c>
      <c r="C14" s="165">
        <v>57.205466601799998</v>
      </c>
      <c r="D14" s="165">
        <v>71.473331067700002</v>
      </c>
      <c r="E14" s="165">
        <v>101.70866387616</v>
      </c>
      <c r="F14" s="165">
        <v>120.09078008226</v>
      </c>
      <c r="G14" s="165">
        <v>134.48106564679</v>
      </c>
      <c r="H14" s="43"/>
      <c r="I14" s="43"/>
      <c r="J14" s="43"/>
      <c r="K14" s="43"/>
      <c r="L14" s="43"/>
      <c r="M14" s="43"/>
      <c r="N14" s="43"/>
      <c r="O14" s="43"/>
      <c r="P14" s="43"/>
      <c r="Q14" s="43"/>
    </row>
    <row r="15" spans="1:19" x14ac:dyDescent="0.2">
      <c r="B15" s="30"/>
      <c r="C15" s="30"/>
      <c r="D15" s="30"/>
      <c r="E15" s="30"/>
      <c r="F15" s="30"/>
      <c r="G15" s="30"/>
      <c r="H15" s="30"/>
      <c r="I15" s="30"/>
      <c r="J15" s="30"/>
      <c r="K15" s="30"/>
      <c r="L15" s="30"/>
      <c r="M15" s="30"/>
      <c r="N15" s="30"/>
      <c r="O15" s="30"/>
      <c r="P15" s="30"/>
      <c r="Q15" s="30"/>
    </row>
    <row r="16" spans="1:19" s="115" customFormat="1" x14ac:dyDescent="0.2">
      <c r="G16" s="41" t="s">
        <v>0</v>
      </c>
    </row>
    <row r="17" spans="1:19" s="38" customFormat="1" x14ac:dyDescent="0.2">
      <c r="A17" s="16"/>
      <c r="B17" s="17">
        <v>44196</v>
      </c>
      <c r="C17" s="17">
        <v>44561</v>
      </c>
      <c r="D17" s="17">
        <v>44926</v>
      </c>
      <c r="E17" s="17">
        <v>45291</v>
      </c>
      <c r="F17" s="17">
        <v>45657</v>
      </c>
      <c r="G17" s="17">
        <v>45808</v>
      </c>
      <c r="H17" s="18"/>
      <c r="I17" s="18"/>
      <c r="J17" s="18"/>
      <c r="K17" s="18"/>
      <c r="L17" s="18"/>
      <c r="M17" s="18"/>
      <c r="N17" s="18"/>
      <c r="O17" s="18"/>
      <c r="P17" s="18"/>
      <c r="Q17" s="18"/>
      <c r="R17" s="18"/>
      <c r="S17" s="18"/>
    </row>
    <row r="18" spans="1:19" s="40" customFormat="1" x14ac:dyDescent="0.2">
      <c r="A18" s="154" t="str">
        <f>DEBT_TOTAL</f>
        <v>The total amount of state and state-guaranteed debt</v>
      </c>
      <c r="B18" s="116">
        <f t="shared" ref="B18:G18" si="2">SUM(B$19+ B$20)</f>
        <v>1</v>
      </c>
      <c r="C18" s="116">
        <f t="shared" si="2"/>
        <v>1</v>
      </c>
      <c r="D18" s="116">
        <f t="shared" si="2"/>
        <v>1</v>
      </c>
      <c r="E18" s="116">
        <f t="shared" si="2"/>
        <v>1</v>
      </c>
      <c r="F18" s="116">
        <f t="shared" si="2"/>
        <v>1</v>
      </c>
      <c r="G18" s="116">
        <f t="shared" si="2"/>
        <v>1</v>
      </c>
      <c r="H18" s="39"/>
      <c r="I18" s="39"/>
      <c r="J18" s="39"/>
      <c r="K18" s="39"/>
      <c r="L18" s="39"/>
      <c r="M18" s="39"/>
      <c r="N18" s="39"/>
      <c r="O18" s="39"/>
      <c r="P18" s="39"/>
      <c r="Q18" s="39"/>
    </row>
    <row r="19" spans="1:19" s="44" customFormat="1" outlineLevel="1" x14ac:dyDescent="0.2">
      <c r="A19" s="167" t="s">
        <v>58</v>
      </c>
      <c r="B19" s="168">
        <v>0.404779</v>
      </c>
      <c r="C19" s="168">
        <v>0.41600799999999999</v>
      </c>
      <c r="D19" s="168">
        <v>0.35869600000000001</v>
      </c>
      <c r="E19" s="168">
        <v>0.30010999999999999</v>
      </c>
      <c r="F19" s="168">
        <v>0.27682200000000001</v>
      </c>
      <c r="G19" s="168">
        <v>0.25686700000000001</v>
      </c>
      <c r="H19" s="43"/>
      <c r="I19" s="43"/>
      <c r="J19" s="43"/>
      <c r="K19" s="43"/>
      <c r="L19" s="43"/>
      <c r="M19" s="43"/>
      <c r="N19" s="43"/>
      <c r="O19" s="43"/>
      <c r="P19" s="43"/>
      <c r="Q19" s="43"/>
    </row>
    <row r="20" spans="1:19" s="44" customFormat="1" outlineLevel="1" x14ac:dyDescent="0.2">
      <c r="A20" s="167" t="s">
        <v>97</v>
      </c>
      <c r="B20" s="168">
        <v>0.595221</v>
      </c>
      <c r="C20" s="168">
        <v>0.58399199999999996</v>
      </c>
      <c r="D20" s="168">
        <v>0.64130399999999999</v>
      </c>
      <c r="E20" s="168">
        <v>0.69989000000000001</v>
      </c>
      <c r="F20" s="168">
        <v>0.72317799999999999</v>
      </c>
      <c r="G20" s="168">
        <v>0.74313300000000004</v>
      </c>
      <c r="H20" s="43"/>
      <c r="I20" s="43"/>
      <c r="J20" s="43"/>
      <c r="K20" s="43"/>
      <c r="L20" s="43"/>
      <c r="M20" s="43"/>
      <c r="N20" s="43"/>
      <c r="O20" s="43"/>
      <c r="P20" s="43"/>
      <c r="Q20" s="43"/>
    </row>
    <row r="21" spans="1:19" x14ac:dyDescent="0.2">
      <c r="B21" s="30"/>
      <c r="C21" s="30"/>
      <c r="D21" s="30"/>
      <c r="E21" s="30"/>
      <c r="F21" s="30"/>
      <c r="G21" s="30"/>
      <c r="H21" s="30"/>
      <c r="I21" s="30"/>
      <c r="J21" s="30"/>
      <c r="K21" s="30"/>
      <c r="L21" s="30"/>
      <c r="M21" s="30"/>
      <c r="N21" s="30"/>
      <c r="O21" s="30"/>
      <c r="P21" s="30"/>
      <c r="Q21" s="30"/>
    </row>
    <row r="22" spans="1:19" x14ac:dyDescent="0.2">
      <c r="B22" s="30"/>
      <c r="C22" s="30"/>
      <c r="D22" s="30"/>
      <c r="E22" s="30"/>
      <c r="F22" s="30"/>
      <c r="G22" s="30"/>
      <c r="H22" s="30"/>
      <c r="I22" s="30"/>
      <c r="J22" s="30"/>
      <c r="K22" s="30"/>
      <c r="L22" s="30"/>
      <c r="M22" s="30"/>
      <c r="N22" s="30"/>
      <c r="O22" s="30"/>
      <c r="P22" s="30"/>
      <c r="Q22" s="30"/>
    </row>
    <row r="23" spans="1:19" x14ac:dyDescent="0.2">
      <c r="B23" s="30"/>
      <c r="C23" s="30"/>
      <c r="D23" s="30"/>
      <c r="E23" s="30"/>
      <c r="F23" s="30"/>
      <c r="G23" s="30"/>
      <c r="H23" s="30"/>
      <c r="I23" s="30"/>
      <c r="J23" s="30"/>
      <c r="K23" s="30"/>
      <c r="L23" s="30"/>
      <c r="M23" s="30"/>
      <c r="N23" s="30"/>
      <c r="O23" s="30"/>
      <c r="P23" s="30"/>
      <c r="Q23" s="30"/>
    </row>
    <row r="24" spans="1:19" x14ac:dyDescent="0.2">
      <c r="B24" s="30"/>
      <c r="C24" s="30"/>
      <c r="D24" s="30"/>
      <c r="E24" s="30"/>
      <c r="F24" s="30"/>
      <c r="G24" s="30"/>
      <c r="H24" s="30"/>
      <c r="I24" s="30"/>
      <c r="J24" s="30"/>
      <c r="K24" s="30"/>
      <c r="L24" s="30"/>
      <c r="M24" s="30"/>
      <c r="N24" s="30"/>
      <c r="O24" s="30"/>
      <c r="P24" s="30"/>
      <c r="Q24" s="30"/>
    </row>
    <row r="25" spans="1:19" s="115" customFormat="1" x14ac:dyDescent="0.2"/>
    <row r="26" spans="1:19" x14ac:dyDescent="0.2">
      <c r="B26" s="30"/>
      <c r="C26" s="30"/>
      <c r="D26" s="30"/>
      <c r="E26" s="30"/>
      <c r="F26" s="30"/>
      <c r="G26" s="30"/>
      <c r="H26" s="30"/>
      <c r="I26" s="30"/>
      <c r="J26" s="30"/>
      <c r="K26" s="30"/>
      <c r="L26" s="30"/>
      <c r="M26" s="30"/>
      <c r="N26" s="30"/>
      <c r="O26" s="30"/>
      <c r="P26" s="30"/>
      <c r="Q26" s="30"/>
    </row>
    <row r="27" spans="1:19" x14ac:dyDescent="0.2">
      <c r="B27" s="30"/>
      <c r="C27" s="30"/>
      <c r="D27" s="30"/>
      <c r="E27" s="30"/>
      <c r="F27" s="30"/>
      <c r="G27" s="30"/>
      <c r="H27" s="30"/>
      <c r="I27" s="30"/>
      <c r="J27" s="30"/>
      <c r="K27" s="30"/>
      <c r="L27" s="30"/>
      <c r="M27" s="30"/>
      <c r="N27" s="30"/>
      <c r="O27" s="30"/>
      <c r="P27" s="30"/>
      <c r="Q27" s="30"/>
    </row>
    <row r="28" spans="1:19" x14ac:dyDescent="0.2">
      <c r="B28" s="30"/>
      <c r="C28" s="30"/>
      <c r="D28" s="30"/>
      <c r="E28" s="30"/>
      <c r="F28" s="30"/>
      <c r="G28" s="30"/>
      <c r="H28" s="30"/>
      <c r="I28" s="30"/>
      <c r="J28" s="30"/>
      <c r="K28" s="30"/>
      <c r="L28" s="30"/>
      <c r="M28" s="30"/>
      <c r="N28" s="30"/>
      <c r="O28" s="30"/>
      <c r="P28" s="30"/>
      <c r="Q28" s="30"/>
    </row>
    <row r="29" spans="1:19" x14ac:dyDescent="0.2">
      <c r="B29" s="30"/>
      <c r="C29" s="30"/>
      <c r="D29" s="30"/>
      <c r="E29" s="30"/>
      <c r="F29" s="30"/>
      <c r="G29" s="30"/>
      <c r="H29" s="30"/>
      <c r="I29" s="30"/>
      <c r="J29" s="30"/>
      <c r="K29" s="30"/>
      <c r="L29" s="30"/>
      <c r="M29" s="30"/>
      <c r="N29" s="30"/>
      <c r="O29" s="30"/>
      <c r="P29" s="30"/>
      <c r="Q29" s="30"/>
    </row>
    <row r="30" spans="1:19" x14ac:dyDescent="0.2">
      <c r="B30" s="30"/>
      <c r="C30" s="30"/>
      <c r="D30" s="30"/>
      <c r="E30" s="30"/>
      <c r="F30" s="30"/>
      <c r="G30" s="30"/>
      <c r="H30" s="30"/>
      <c r="I30" s="30"/>
      <c r="J30" s="30"/>
      <c r="K30" s="30"/>
      <c r="L30" s="30"/>
      <c r="M30" s="30"/>
      <c r="N30" s="30"/>
      <c r="O30" s="30"/>
      <c r="P30" s="30"/>
      <c r="Q30" s="30"/>
    </row>
    <row r="31" spans="1:19" x14ac:dyDescent="0.2">
      <c r="B31" s="30"/>
      <c r="C31" s="30"/>
      <c r="D31" s="30"/>
      <c r="E31" s="30"/>
      <c r="F31" s="30"/>
      <c r="G31" s="30"/>
      <c r="H31" s="30"/>
      <c r="I31" s="30"/>
      <c r="J31" s="30"/>
      <c r="K31" s="30"/>
      <c r="L31" s="30"/>
      <c r="M31" s="30"/>
      <c r="N31" s="30"/>
      <c r="O31" s="30"/>
      <c r="P31" s="30"/>
      <c r="Q31" s="30"/>
    </row>
    <row r="32" spans="1:19" x14ac:dyDescent="0.2">
      <c r="B32" s="30"/>
      <c r="C32" s="30"/>
      <c r="D32" s="30"/>
      <c r="E32" s="30"/>
      <c r="F32" s="30"/>
      <c r="G32" s="30"/>
      <c r="H32" s="30"/>
      <c r="I32" s="30"/>
      <c r="J32" s="30"/>
      <c r="K32" s="30"/>
      <c r="L32" s="30"/>
      <c r="M32" s="30"/>
      <c r="N32" s="30"/>
      <c r="O32" s="30"/>
      <c r="P32" s="30"/>
      <c r="Q32" s="30"/>
    </row>
    <row r="33" spans="2:17" x14ac:dyDescent="0.2">
      <c r="B33" s="30"/>
      <c r="C33" s="30"/>
      <c r="D33" s="30"/>
      <c r="E33" s="30"/>
      <c r="F33" s="30"/>
      <c r="G33" s="30"/>
      <c r="H33" s="30"/>
      <c r="I33" s="30"/>
      <c r="J33" s="30"/>
      <c r="K33" s="30"/>
      <c r="L33" s="30"/>
      <c r="M33" s="30"/>
      <c r="N33" s="30"/>
      <c r="O33" s="30"/>
      <c r="P33" s="30"/>
      <c r="Q33" s="30"/>
    </row>
    <row r="34" spans="2:17" x14ac:dyDescent="0.2">
      <c r="B34" s="30"/>
      <c r="C34" s="30"/>
      <c r="D34" s="30"/>
      <c r="E34" s="30"/>
      <c r="F34" s="30"/>
      <c r="G34" s="30"/>
      <c r="H34" s="30"/>
      <c r="I34" s="30"/>
      <c r="J34" s="30"/>
      <c r="K34" s="30"/>
      <c r="L34" s="30"/>
      <c r="M34" s="30"/>
      <c r="N34" s="30"/>
      <c r="O34" s="30"/>
      <c r="P34" s="30"/>
      <c r="Q34" s="30"/>
    </row>
    <row r="35" spans="2:17" x14ac:dyDescent="0.2">
      <c r="B35" s="30"/>
      <c r="C35" s="30"/>
      <c r="D35" s="30"/>
      <c r="E35" s="30"/>
      <c r="F35" s="30"/>
      <c r="G35" s="30"/>
      <c r="H35" s="30"/>
      <c r="I35" s="30"/>
      <c r="J35" s="30"/>
      <c r="K35" s="30"/>
      <c r="L35" s="30"/>
      <c r="M35" s="30"/>
      <c r="N35" s="30"/>
      <c r="O35" s="30"/>
      <c r="P35" s="30"/>
      <c r="Q35" s="30"/>
    </row>
    <row r="36" spans="2:17" x14ac:dyDescent="0.2">
      <c r="B36" s="30"/>
      <c r="C36" s="30"/>
      <c r="D36" s="30"/>
      <c r="E36" s="30"/>
      <c r="F36" s="30"/>
      <c r="G36" s="30"/>
      <c r="H36" s="30"/>
      <c r="I36" s="30"/>
      <c r="J36" s="30"/>
      <c r="K36" s="30"/>
      <c r="L36" s="30"/>
      <c r="M36" s="30"/>
      <c r="N36" s="30"/>
      <c r="O36" s="30"/>
      <c r="P36" s="30"/>
      <c r="Q36" s="30"/>
    </row>
    <row r="37" spans="2:17" x14ac:dyDescent="0.2">
      <c r="B37" s="30"/>
      <c r="C37" s="30"/>
      <c r="D37" s="30"/>
      <c r="E37" s="30"/>
      <c r="F37" s="30"/>
      <c r="G37" s="30"/>
      <c r="H37" s="30"/>
      <c r="I37" s="30"/>
      <c r="J37" s="30"/>
      <c r="K37" s="30"/>
      <c r="L37" s="30"/>
      <c r="M37" s="30"/>
      <c r="N37" s="30"/>
      <c r="O37" s="30"/>
      <c r="P37" s="30"/>
      <c r="Q37" s="30"/>
    </row>
    <row r="38" spans="2:17" x14ac:dyDescent="0.2">
      <c r="B38" s="30"/>
      <c r="C38" s="30"/>
      <c r="D38" s="30"/>
      <c r="E38" s="30"/>
      <c r="F38" s="30"/>
      <c r="G38" s="30"/>
      <c r="H38" s="30"/>
      <c r="I38" s="30"/>
      <c r="J38" s="30"/>
      <c r="K38" s="30"/>
      <c r="L38" s="30"/>
      <c r="M38" s="30"/>
      <c r="N38" s="30"/>
      <c r="O38" s="30"/>
      <c r="P38" s="30"/>
      <c r="Q38" s="30"/>
    </row>
    <row r="39" spans="2:17" x14ac:dyDescent="0.2">
      <c r="B39" s="30"/>
      <c r="C39" s="30"/>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30"/>
      <c r="C78" s="30"/>
      <c r="D78" s="30"/>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row r="161" spans="2:17" x14ac:dyDescent="0.2">
      <c r="B161" s="30"/>
      <c r="C161" s="30"/>
      <c r="D161" s="30"/>
      <c r="E161" s="30"/>
      <c r="F161" s="30"/>
      <c r="G161" s="30"/>
      <c r="H161" s="30"/>
      <c r="I161" s="30"/>
      <c r="J161" s="30"/>
      <c r="K161" s="30"/>
      <c r="L161" s="30"/>
      <c r="M161" s="30"/>
      <c r="N161" s="30"/>
      <c r="O161" s="30"/>
      <c r="P161" s="30"/>
      <c r="Q161" s="30"/>
    </row>
    <row r="162" spans="2:17" x14ac:dyDescent="0.2">
      <c r="B162" s="30"/>
      <c r="C162" s="30"/>
      <c r="D162" s="30"/>
      <c r="E162" s="30"/>
      <c r="F162" s="30"/>
      <c r="G162" s="30"/>
      <c r="H162" s="30"/>
      <c r="I162" s="30"/>
      <c r="J162" s="30"/>
      <c r="K162" s="30"/>
      <c r="L162" s="30"/>
      <c r="M162" s="30"/>
      <c r="N162" s="30"/>
      <c r="O162" s="30"/>
      <c r="P162" s="30"/>
      <c r="Q162" s="30"/>
    </row>
    <row r="163" spans="2:17" x14ac:dyDescent="0.2">
      <c r="B163" s="30"/>
      <c r="C163" s="30"/>
      <c r="D163" s="30"/>
      <c r="E163" s="30"/>
      <c r="F163" s="30"/>
      <c r="G163" s="30"/>
      <c r="H163" s="30"/>
      <c r="I163" s="30"/>
      <c r="J163" s="30"/>
      <c r="K163" s="30"/>
      <c r="L163" s="30"/>
      <c r="M163" s="30"/>
      <c r="N163" s="30"/>
      <c r="O163" s="30"/>
      <c r="P163" s="30"/>
      <c r="Q163" s="30"/>
    </row>
    <row r="164" spans="2:17" x14ac:dyDescent="0.2">
      <c r="B164" s="30"/>
      <c r="C164" s="30"/>
      <c r="D164" s="30"/>
      <c r="E164" s="30"/>
      <c r="F164" s="30"/>
      <c r="G164" s="30"/>
      <c r="H164" s="30"/>
      <c r="I164" s="30"/>
      <c r="J164" s="30"/>
      <c r="K164" s="30"/>
      <c r="L164" s="30"/>
      <c r="M164" s="30"/>
      <c r="N164" s="30"/>
      <c r="O164" s="30"/>
      <c r="P164" s="30"/>
      <c r="Q164" s="30"/>
    </row>
    <row r="165" spans="2:17" x14ac:dyDescent="0.2">
      <c r="B165" s="30"/>
      <c r="C165" s="30"/>
      <c r="D165" s="30"/>
      <c r="E165" s="30"/>
      <c r="F165" s="30"/>
      <c r="G165" s="30"/>
      <c r="H165" s="30"/>
      <c r="I165" s="30"/>
      <c r="J165" s="30"/>
      <c r="K165" s="30"/>
      <c r="L165" s="30"/>
      <c r="M165" s="30"/>
      <c r="N165" s="30"/>
      <c r="O165" s="30"/>
      <c r="P165" s="30"/>
      <c r="Q165" s="30"/>
    </row>
    <row r="166" spans="2:17" x14ac:dyDescent="0.2">
      <c r="B166" s="30"/>
      <c r="C166" s="30"/>
      <c r="D166" s="30"/>
      <c r="E166" s="30"/>
      <c r="F166" s="30"/>
      <c r="G166" s="30"/>
      <c r="H166" s="30"/>
      <c r="I166" s="30"/>
      <c r="J166" s="30"/>
      <c r="K166" s="30"/>
      <c r="L166" s="30"/>
      <c r="M166" s="30"/>
      <c r="N166" s="30"/>
      <c r="O166" s="30"/>
      <c r="P166" s="30"/>
      <c r="Q166" s="30"/>
    </row>
    <row r="167" spans="2:17" x14ac:dyDescent="0.2">
      <c r="B167" s="30"/>
      <c r="C167" s="30"/>
      <c r="D167" s="30"/>
      <c r="E167" s="30"/>
      <c r="F167" s="30"/>
      <c r="G167" s="30"/>
      <c r="H167" s="30"/>
      <c r="I167" s="30"/>
      <c r="J167" s="30"/>
      <c r="K167" s="30"/>
      <c r="L167" s="30"/>
      <c r="M167" s="30"/>
      <c r="N167" s="30"/>
      <c r="O167" s="30"/>
      <c r="P167" s="30"/>
      <c r="Q167" s="30"/>
    </row>
    <row r="168" spans="2:17" x14ac:dyDescent="0.2">
      <c r="B168" s="30"/>
      <c r="C168" s="30"/>
      <c r="D168" s="30"/>
      <c r="E168" s="30"/>
      <c r="F168" s="30"/>
      <c r="G168" s="30"/>
      <c r="H168" s="30"/>
      <c r="I168" s="30"/>
      <c r="J168" s="30"/>
      <c r="K168" s="30"/>
      <c r="L168" s="30"/>
      <c r="M168" s="30"/>
      <c r="N168" s="30"/>
      <c r="O168" s="30"/>
      <c r="P168" s="30"/>
      <c r="Q168" s="30"/>
    </row>
    <row r="169" spans="2:17" x14ac:dyDescent="0.2">
      <c r="B169" s="30"/>
      <c r="C169" s="30"/>
      <c r="D169" s="30"/>
      <c r="E169" s="30"/>
      <c r="F169" s="30"/>
      <c r="G169" s="30"/>
      <c r="H169" s="30"/>
      <c r="I169" s="30"/>
      <c r="J169" s="30"/>
      <c r="K169" s="30"/>
      <c r="L169" s="30"/>
      <c r="M169" s="30"/>
      <c r="N169" s="30"/>
      <c r="O169" s="30"/>
      <c r="P169" s="30"/>
      <c r="Q169" s="30"/>
    </row>
    <row r="170" spans="2:17" x14ac:dyDescent="0.2">
      <c r="B170" s="30"/>
      <c r="C170" s="30"/>
      <c r="D170" s="30"/>
      <c r="E170" s="30"/>
      <c r="F170" s="30"/>
      <c r="G170" s="30"/>
      <c r="H170" s="30"/>
      <c r="I170" s="30"/>
      <c r="J170" s="30"/>
      <c r="K170" s="30"/>
      <c r="L170" s="30"/>
      <c r="M170" s="30"/>
      <c r="N170" s="30"/>
      <c r="O170" s="30"/>
      <c r="P170" s="30"/>
      <c r="Q170" s="30"/>
    </row>
    <row r="171" spans="2:17" x14ac:dyDescent="0.2">
      <c r="B171" s="30"/>
      <c r="C171" s="30"/>
      <c r="D171" s="30"/>
      <c r="E171" s="30"/>
      <c r="F171" s="30"/>
      <c r="G171" s="30"/>
      <c r="H171" s="30"/>
      <c r="I171" s="30"/>
      <c r="J171" s="30"/>
      <c r="K171" s="30"/>
      <c r="L171" s="30"/>
      <c r="M171" s="30"/>
      <c r="N171" s="30"/>
      <c r="O171" s="30"/>
      <c r="P171" s="30"/>
      <c r="Q171" s="30"/>
    </row>
    <row r="172" spans="2:17" x14ac:dyDescent="0.2">
      <c r="B172" s="30"/>
      <c r="C172" s="30"/>
      <c r="D172" s="30"/>
      <c r="E172" s="30"/>
      <c r="F172" s="30"/>
      <c r="G172" s="30"/>
      <c r="H172" s="30"/>
      <c r="I172" s="30"/>
      <c r="J172" s="30"/>
      <c r="K172" s="30"/>
      <c r="L172" s="30"/>
      <c r="M172" s="30"/>
      <c r="N172" s="30"/>
      <c r="O172" s="30"/>
      <c r="P172" s="30"/>
      <c r="Q172" s="30"/>
    </row>
    <row r="173" spans="2:17" x14ac:dyDescent="0.2">
      <c r="B173" s="30"/>
      <c r="C173" s="30"/>
      <c r="D173" s="30"/>
      <c r="E173" s="30"/>
      <c r="F173" s="30"/>
      <c r="G173" s="30"/>
      <c r="H173" s="30"/>
      <c r="I173" s="30"/>
      <c r="J173" s="30"/>
      <c r="K173" s="30"/>
      <c r="L173" s="30"/>
      <c r="M173" s="30"/>
      <c r="N173" s="30"/>
      <c r="O173" s="30"/>
      <c r="P173" s="30"/>
      <c r="Q173" s="30"/>
    </row>
    <row r="174" spans="2:17" x14ac:dyDescent="0.2">
      <c r="B174" s="30"/>
      <c r="C174" s="30"/>
      <c r="D174" s="30"/>
      <c r="E174" s="30"/>
      <c r="F174" s="30"/>
      <c r="G174" s="30"/>
      <c r="H174" s="30"/>
      <c r="I174" s="30"/>
      <c r="J174" s="30"/>
      <c r="K174" s="30"/>
      <c r="L174" s="30"/>
      <c r="M174" s="30"/>
      <c r="N174" s="30"/>
      <c r="O174" s="30"/>
      <c r="P174" s="30"/>
      <c r="Q174" s="30"/>
    </row>
    <row r="175" spans="2:17" x14ac:dyDescent="0.2">
      <c r="B175" s="30"/>
      <c r="C175" s="30"/>
      <c r="D175" s="30"/>
      <c r="E175" s="30"/>
      <c r="F175" s="30"/>
      <c r="G175" s="30"/>
      <c r="H175" s="30"/>
      <c r="I175" s="30"/>
      <c r="J175" s="30"/>
      <c r="K175" s="30"/>
      <c r="L175" s="30"/>
      <c r="M175" s="30"/>
      <c r="N175" s="30"/>
      <c r="O175" s="30"/>
      <c r="P175" s="30"/>
      <c r="Q175" s="30"/>
    </row>
    <row r="176" spans="2:17" x14ac:dyDescent="0.2">
      <c r="B176" s="30"/>
      <c r="C176" s="30"/>
      <c r="D176" s="30"/>
      <c r="E176" s="30"/>
      <c r="F176" s="30"/>
      <c r="G176" s="30"/>
      <c r="H176" s="30"/>
      <c r="I176" s="30"/>
      <c r="J176" s="30"/>
      <c r="K176" s="30"/>
      <c r="L176" s="30"/>
      <c r="M176" s="30"/>
      <c r="N176" s="30"/>
      <c r="O176" s="30"/>
      <c r="P176" s="30"/>
      <c r="Q176" s="30"/>
    </row>
    <row r="177" spans="2:17" x14ac:dyDescent="0.2">
      <c r="B177" s="30"/>
      <c r="C177" s="30"/>
      <c r="D177" s="30"/>
      <c r="E177" s="30"/>
      <c r="F177" s="30"/>
      <c r="G177" s="30"/>
      <c r="H177" s="30"/>
      <c r="I177" s="30"/>
      <c r="J177" s="30"/>
      <c r="K177" s="30"/>
      <c r="L177" s="30"/>
      <c r="M177" s="30"/>
      <c r="N177" s="30"/>
      <c r="O177" s="30"/>
      <c r="P177" s="30"/>
      <c r="Q177" s="30"/>
    </row>
    <row r="178" spans="2:17" x14ac:dyDescent="0.2">
      <c r="B178" s="30"/>
      <c r="C178" s="30"/>
      <c r="D178" s="30"/>
      <c r="E178" s="30"/>
      <c r="F178" s="30"/>
      <c r="G178" s="30"/>
      <c r="H178" s="30"/>
      <c r="I178" s="30"/>
      <c r="J178" s="30"/>
      <c r="K178" s="30"/>
      <c r="L178" s="30"/>
      <c r="M178" s="30"/>
      <c r="N178" s="30"/>
      <c r="O178" s="30"/>
      <c r="P178" s="30"/>
      <c r="Q178" s="30"/>
    </row>
    <row r="179" spans="2:17" x14ac:dyDescent="0.2">
      <c r="B179" s="30"/>
      <c r="C179" s="30"/>
      <c r="D179" s="30"/>
      <c r="E179" s="30"/>
      <c r="F179" s="30"/>
      <c r="G179" s="30"/>
      <c r="H179" s="30"/>
      <c r="I179" s="30"/>
      <c r="J179" s="30"/>
      <c r="K179" s="30"/>
      <c r="L179" s="30"/>
      <c r="M179" s="30"/>
      <c r="N179" s="30"/>
      <c r="O179" s="30"/>
      <c r="P179" s="30"/>
      <c r="Q179" s="30"/>
    </row>
    <row r="180" spans="2:17" x14ac:dyDescent="0.2">
      <c r="B180" s="30"/>
      <c r="C180" s="30"/>
      <c r="D180" s="30"/>
      <c r="E180" s="30"/>
      <c r="F180" s="30"/>
      <c r="G180" s="30"/>
      <c r="H180" s="30"/>
      <c r="I180" s="30"/>
      <c r="J180" s="30"/>
      <c r="K180" s="30"/>
      <c r="L180" s="30"/>
      <c r="M180" s="30"/>
      <c r="N180" s="30"/>
      <c r="O180" s="30"/>
      <c r="P180" s="30"/>
      <c r="Q180" s="30"/>
    </row>
    <row r="181" spans="2:17" x14ac:dyDescent="0.2">
      <c r="B181" s="30"/>
      <c r="C181" s="30"/>
      <c r="D181" s="30"/>
      <c r="E181" s="30"/>
      <c r="F181" s="30"/>
      <c r="G181" s="30"/>
      <c r="H181" s="30"/>
      <c r="I181" s="30"/>
      <c r="J181" s="30"/>
      <c r="K181" s="30"/>
      <c r="L181" s="30"/>
      <c r="M181" s="30"/>
      <c r="N181" s="30"/>
      <c r="O181" s="30"/>
      <c r="P181" s="30"/>
      <c r="Q181" s="30"/>
    </row>
    <row r="182" spans="2:17" x14ac:dyDescent="0.2">
      <c r="B182" s="30"/>
      <c r="C182" s="30"/>
      <c r="D182" s="30"/>
      <c r="E182" s="30"/>
      <c r="F182" s="30"/>
      <c r="G182" s="30"/>
      <c r="H182" s="30"/>
      <c r="I182" s="30"/>
      <c r="J182" s="30"/>
      <c r="K182" s="30"/>
      <c r="L182" s="30"/>
      <c r="M182" s="30"/>
      <c r="N182" s="30"/>
      <c r="O182" s="30"/>
      <c r="P182" s="30"/>
      <c r="Q182" s="30"/>
    </row>
    <row r="183" spans="2:17" x14ac:dyDescent="0.2">
      <c r="B183" s="30"/>
      <c r="C183" s="30"/>
      <c r="D183" s="30"/>
      <c r="E183" s="30"/>
      <c r="F183" s="30"/>
      <c r="G183" s="30"/>
      <c r="H183" s="30"/>
      <c r="I183" s="30"/>
      <c r="J183" s="30"/>
      <c r="K183" s="30"/>
      <c r="L183" s="30"/>
      <c r="M183" s="30"/>
      <c r="N183" s="30"/>
      <c r="O183" s="30"/>
      <c r="P183" s="30"/>
      <c r="Q183" s="30"/>
    </row>
    <row r="184" spans="2:17" x14ac:dyDescent="0.2">
      <c r="B184" s="30"/>
      <c r="C184" s="30"/>
      <c r="D184" s="30"/>
      <c r="E184" s="30"/>
      <c r="F184" s="30"/>
      <c r="G184" s="30"/>
      <c r="H184" s="30"/>
      <c r="I184" s="30"/>
      <c r="J184" s="30"/>
      <c r="K184" s="30"/>
      <c r="L184" s="30"/>
      <c r="M184" s="30"/>
      <c r="N184" s="30"/>
      <c r="O184" s="30"/>
      <c r="P184" s="30"/>
      <c r="Q184" s="30"/>
    </row>
    <row r="185" spans="2:17" x14ac:dyDescent="0.2">
      <c r="B185" s="30"/>
      <c r="C185" s="30"/>
      <c r="D185" s="30"/>
      <c r="E185" s="30"/>
      <c r="F185" s="30"/>
      <c r="G185" s="30"/>
      <c r="H185" s="30"/>
      <c r="I185" s="30"/>
      <c r="J185" s="30"/>
      <c r="K185" s="30"/>
      <c r="L185" s="30"/>
      <c r="M185" s="30"/>
      <c r="N185" s="30"/>
      <c r="O185" s="30"/>
      <c r="P185" s="30"/>
      <c r="Q185" s="30"/>
    </row>
    <row r="186" spans="2:17" x14ac:dyDescent="0.2">
      <c r="B186" s="30"/>
      <c r="C186" s="30"/>
      <c r="D186" s="30"/>
      <c r="E186" s="30"/>
      <c r="F186" s="30"/>
      <c r="G186" s="30"/>
      <c r="H186" s="30"/>
      <c r="I186" s="30"/>
      <c r="J186" s="30"/>
      <c r="K186" s="30"/>
      <c r="L186" s="30"/>
      <c r="M186" s="30"/>
      <c r="N186" s="30"/>
      <c r="O186" s="30"/>
      <c r="P186" s="30"/>
      <c r="Q186" s="30"/>
    </row>
    <row r="187" spans="2:17" x14ac:dyDescent="0.2">
      <c r="B187" s="30"/>
      <c r="C187" s="30"/>
      <c r="D187" s="30"/>
      <c r="E187" s="30"/>
      <c r="F187" s="30"/>
      <c r="G187" s="30"/>
      <c r="H187" s="30"/>
      <c r="I187" s="30"/>
      <c r="J187" s="30"/>
      <c r="K187" s="30"/>
      <c r="L187" s="30"/>
      <c r="M187" s="30"/>
      <c r="N187" s="30"/>
      <c r="O187" s="30"/>
      <c r="P187" s="30"/>
      <c r="Q187" s="30"/>
    </row>
    <row r="188" spans="2:17" x14ac:dyDescent="0.2">
      <c r="B188" s="30"/>
      <c r="C188" s="30"/>
      <c r="D188" s="30"/>
      <c r="E188" s="30"/>
      <c r="F188" s="30"/>
      <c r="G188" s="30"/>
      <c r="H188" s="30"/>
      <c r="I188" s="30"/>
      <c r="J188" s="30"/>
      <c r="K188" s="30"/>
      <c r="L188" s="30"/>
      <c r="M188" s="30"/>
      <c r="N188" s="30"/>
      <c r="O188" s="30"/>
      <c r="P188" s="30"/>
      <c r="Q188" s="30"/>
    </row>
    <row r="189" spans="2:17" x14ac:dyDescent="0.2">
      <c r="B189" s="30"/>
      <c r="C189" s="30"/>
      <c r="D189" s="30"/>
      <c r="E189" s="30"/>
      <c r="F189" s="30"/>
      <c r="G189" s="30"/>
      <c r="H189" s="30"/>
      <c r="I189" s="30"/>
      <c r="J189" s="30"/>
      <c r="K189" s="30"/>
      <c r="L189" s="30"/>
      <c r="M189" s="30"/>
      <c r="N189" s="30"/>
      <c r="O189" s="30"/>
      <c r="P189" s="30"/>
      <c r="Q189" s="30"/>
    </row>
    <row r="190" spans="2:17" x14ac:dyDescent="0.2">
      <c r="B190" s="30"/>
      <c r="C190" s="30"/>
      <c r="D190" s="30"/>
      <c r="E190" s="30"/>
      <c r="F190" s="30"/>
      <c r="G190" s="30"/>
      <c r="H190" s="30"/>
      <c r="I190" s="30"/>
      <c r="J190" s="30"/>
      <c r="K190" s="30"/>
      <c r="L190" s="30"/>
      <c r="M190" s="30"/>
      <c r="N190" s="30"/>
      <c r="O190" s="30"/>
      <c r="P190" s="30"/>
      <c r="Q190" s="30"/>
    </row>
    <row r="191" spans="2:17" x14ac:dyDescent="0.2">
      <c r="B191" s="30"/>
      <c r="C191" s="30"/>
      <c r="D191" s="30"/>
      <c r="E191" s="30"/>
      <c r="F191" s="30"/>
      <c r="G191" s="30"/>
      <c r="H191" s="30"/>
      <c r="I191" s="30"/>
      <c r="J191" s="30"/>
      <c r="K191" s="30"/>
      <c r="L191" s="30"/>
      <c r="M191" s="30"/>
      <c r="N191" s="30"/>
      <c r="O191" s="30"/>
      <c r="P191" s="30"/>
      <c r="Q191" s="30"/>
    </row>
    <row r="192" spans="2:17" x14ac:dyDescent="0.2">
      <c r="B192" s="30"/>
      <c r="C192" s="30"/>
      <c r="D192" s="30"/>
      <c r="E192" s="30"/>
      <c r="F192" s="30"/>
      <c r="G192" s="30"/>
      <c r="H192" s="30"/>
      <c r="I192" s="30"/>
      <c r="J192" s="30"/>
      <c r="K192" s="30"/>
      <c r="L192" s="30"/>
      <c r="M192" s="30"/>
      <c r="N192" s="30"/>
      <c r="O192" s="30"/>
      <c r="P192" s="30"/>
      <c r="Q192" s="30"/>
    </row>
    <row r="193" spans="2:17" x14ac:dyDescent="0.2">
      <c r="B193" s="30"/>
      <c r="C193" s="30"/>
      <c r="D193" s="30"/>
      <c r="E193" s="30"/>
      <c r="F193" s="30"/>
      <c r="G193" s="30"/>
      <c r="H193" s="30"/>
      <c r="I193" s="30"/>
      <c r="J193" s="30"/>
      <c r="K193" s="30"/>
      <c r="L193" s="30"/>
      <c r="M193" s="30"/>
      <c r="N193" s="30"/>
      <c r="O193" s="30"/>
      <c r="P193" s="30"/>
      <c r="Q193" s="30"/>
    </row>
    <row r="194" spans="2:17" x14ac:dyDescent="0.2">
      <c r="B194" s="30"/>
      <c r="C194" s="30"/>
      <c r="D194" s="30"/>
      <c r="E194" s="30"/>
      <c r="F194" s="30"/>
      <c r="G194" s="30"/>
      <c r="H194" s="30"/>
      <c r="I194" s="30"/>
      <c r="J194" s="30"/>
      <c r="K194" s="30"/>
      <c r="L194" s="30"/>
      <c r="M194" s="30"/>
      <c r="N194" s="30"/>
      <c r="O194" s="30"/>
      <c r="P194" s="30"/>
      <c r="Q194" s="30"/>
    </row>
    <row r="195" spans="2:17" x14ac:dyDescent="0.2">
      <c r="B195" s="30"/>
      <c r="C195" s="30"/>
      <c r="D195" s="30"/>
      <c r="E195" s="30"/>
      <c r="F195" s="30"/>
      <c r="G195" s="30"/>
      <c r="H195" s="30"/>
      <c r="I195" s="30"/>
      <c r="J195" s="30"/>
      <c r="K195" s="30"/>
      <c r="L195" s="30"/>
      <c r="M195" s="30"/>
      <c r="N195" s="30"/>
      <c r="O195" s="30"/>
      <c r="P195" s="30"/>
      <c r="Q195" s="30"/>
    </row>
    <row r="196" spans="2:17" x14ac:dyDescent="0.2">
      <c r="B196" s="30"/>
      <c r="C196" s="30"/>
      <c r="D196" s="30"/>
      <c r="E196" s="30"/>
      <c r="F196" s="30"/>
      <c r="G196" s="30"/>
      <c r="H196" s="30"/>
      <c r="I196" s="30"/>
      <c r="J196" s="30"/>
      <c r="K196" s="30"/>
      <c r="L196" s="30"/>
      <c r="M196" s="30"/>
      <c r="N196" s="30"/>
      <c r="O196" s="30"/>
      <c r="P196" s="30"/>
      <c r="Q196" s="30"/>
    </row>
    <row r="197" spans="2:17" x14ac:dyDescent="0.2">
      <c r="B197" s="30"/>
      <c r="C197" s="30"/>
      <c r="D197" s="30"/>
      <c r="E197" s="30"/>
      <c r="F197" s="30"/>
      <c r="G197" s="30"/>
      <c r="H197" s="30"/>
      <c r="I197" s="30"/>
      <c r="J197" s="30"/>
      <c r="K197" s="30"/>
      <c r="L197" s="30"/>
      <c r="M197" s="30"/>
      <c r="N197" s="30"/>
      <c r="O197" s="30"/>
      <c r="P197" s="30"/>
      <c r="Q197" s="30"/>
    </row>
    <row r="198" spans="2:17" x14ac:dyDescent="0.2">
      <c r="B198" s="30"/>
      <c r="C198" s="30"/>
      <c r="D198" s="30"/>
      <c r="E198" s="30"/>
      <c r="F198" s="30"/>
      <c r="G198" s="30"/>
      <c r="H198" s="30"/>
      <c r="I198" s="30"/>
      <c r="J198" s="30"/>
      <c r="K198" s="30"/>
      <c r="L198" s="30"/>
      <c r="M198" s="30"/>
      <c r="N198" s="30"/>
      <c r="O198" s="30"/>
      <c r="P198" s="30"/>
      <c r="Q198" s="30"/>
    </row>
    <row r="199" spans="2:17" x14ac:dyDescent="0.2">
      <c r="B199" s="30"/>
      <c r="C199" s="30"/>
      <c r="D199" s="30"/>
      <c r="E199" s="30"/>
      <c r="F199" s="30"/>
      <c r="G199" s="30"/>
      <c r="H199" s="30"/>
      <c r="I199" s="30"/>
      <c r="J199" s="30"/>
      <c r="K199" s="30"/>
      <c r="L199" s="30"/>
      <c r="M199" s="30"/>
      <c r="N199" s="30"/>
      <c r="O199" s="30"/>
      <c r="P199" s="30"/>
      <c r="Q199" s="30"/>
    </row>
    <row r="200" spans="2:17" x14ac:dyDescent="0.2">
      <c r="B200" s="30"/>
      <c r="C200" s="30"/>
      <c r="D200" s="30"/>
      <c r="E200" s="30"/>
      <c r="F200" s="30"/>
      <c r="G200" s="30"/>
      <c r="H200" s="30"/>
      <c r="I200" s="30"/>
      <c r="J200" s="30"/>
      <c r="K200" s="30"/>
      <c r="L200" s="30"/>
      <c r="M200" s="30"/>
      <c r="N200" s="30"/>
      <c r="O200" s="30"/>
      <c r="P200" s="30"/>
      <c r="Q200" s="30"/>
    </row>
    <row r="201" spans="2:17" x14ac:dyDescent="0.2">
      <c r="B201" s="30"/>
      <c r="C201" s="30"/>
      <c r="D201" s="30"/>
      <c r="E201" s="30"/>
      <c r="F201" s="30"/>
      <c r="G201" s="30"/>
      <c r="H201" s="30"/>
      <c r="I201" s="30"/>
      <c r="J201" s="30"/>
      <c r="K201" s="30"/>
      <c r="L201" s="30"/>
      <c r="M201" s="30"/>
      <c r="N201" s="30"/>
      <c r="O201" s="30"/>
      <c r="P201" s="30"/>
      <c r="Q201" s="30"/>
    </row>
    <row r="202" spans="2:17" x14ac:dyDescent="0.2">
      <c r="B202" s="30"/>
      <c r="C202" s="30"/>
      <c r="D202" s="30"/>
      <c r="E202" s="30"/>
      <c r="F202" s="30"/>
      <c r="G202" s="30"/>
      <c r="H202" s="30"/>
      <c r="I202" s="30"/>
      <c r="J202" s="30"/>
      <c r="K202" s="30"/>
      <c r="L202" s="30"/>
      <c r="M202" s="30"/>
      <c r="N202" s="30"/>
      <c r="O202" s="30"/>
      <c r="P202" s="30"/>
      <c r="Q202" s="30"/>
    </row>
    <row r="203" spans="2:17" x14ac:dyDescent="0.2">
      <c r="B203" s="30"/>
      <c r="C203" s="30"/>
      <c r="D203" s="30"/>
      <c r="E203" s="30"/>
      <c r="F203" s="30"/>
      <c r="G203" s="30"/>
      <c r="H203" s="30"/>
      <c r="I203" s="30"/>
      <c r="J203" s="30"/>
      <c r="K203" s="30"/>
      <c r="L203" s="30"/>
      <c r="M203" s="30"/>
      <c r="N203" s="30"/>
      <c r="O203" s="30"/>
      <c r="P203" s="30"/>
      <c r="Q203" s="30"/>
    </row>
    <row r="204" spans="2:17" x14ac:dyDescent="0.2">
      <c r="B204" s="30"/>
      <c r="C204" s="30"/>
      <c r="D204" s="30"/>
      <c r="E204" s="30"/>
      <c r="F204" s="30"/>
      <c r="G204" s="30"/>
      <c r="H204" s="30"/>
      <c r="I204" s="30"/>
      <c r="J204" s="30"/>
      <c r="K204" s="30"/>
      <c r="L204" s="30"/>
      <c r="M204" s="30"/>
      <c r="N204" s="30"/>
      <c r="O204" s="30"/>
      <c r="P204" s="30"/>
      <c r="Q204" s="30"/>
    </row>
    <row r="205" spans="2:17" x14ac:dyDescent="0.2">
      <c r="B205" s="30"/>
      <c r="C205" s="30"/>
      <c r="D205" s="30"/>
      <c r="E205" s="30"/>
      <c r="F205" s="30"/>
      <c r="G205" s="30"/>
      <c r="H205" s="30"/>
      <c r="I205" s="30"/>
      <c r="J205" s="30"/>
      <c r="K205" s="30"/>
      <c r="L205" s="30"/>
      <c r="M205" s="30"/>
      <c r="N205" s="30"/>
      <c r="O205" s="30"/>
      <c r="P205" s="30"/>
      <c r="Q205" s="30"/>
    </row>
    <row r="206" spans="2:17" x14ac:dyDescent="0.2">
      <c r="B206" s="30"/>
      <c r="C206" s="30"/>
      <c r="D206" s="30"/>
      <c r="E206" s="30"/>
      <c r="F206" s="30"/>
      <c r="G206" s="30"/>
      <c r="H206" s="30"/>
      <c r="I206" s="30"/>
      <c r="J206" s="30"/>
      <c r="K206" s="30"/>
      <c r="L206" s="30"/>
      <c r="M206" s="30"/>
      <c r="N206" s="30"/>
      <c r="O206" s="30"/>
      <c r="P206" s="30"/>
      <c r="Q206" s="30"/>
    </row>
    <row r="207" spans="2:17" x14ac:dyDescent="0.2">
      <c r="B207" s="30"/>
      <c r="C207" s="30"/>
      <c r="D207" s="30"/>
      <c r="E207" s="30"/>
      <c r="F207" s="30"/>
      <c r="G207" s="30"/>
      <c r="H207" s="30"/>
      <c r="I207" s="30"/>
      <c r="J207" s="30"/>
      <c r="K207" s="30"/>
      <c r="L207" s="30"/>
      <c r="M207" s="30"/>
      <c r="N207" s="30"/>
      <c r="O207" s="30"/>
      <c r="P207" s="30"/>
      <c r="Q207" s="30"/>
    </row>
    <row r="208" spans="2:17" x14ac:dyDescent="0.2">
      <c r="B208" s="30"/>
      <c r="C208" s="30"/>
      <c r="D208" s="30"/>
      <c r="E208" s="30"/>
      <c r="F208" s="30"/>
      <c r="G208" s="30"/>
      <c r="H208" s="30"/>
      <c r="I208" s="30"/>
      <c r="J208" s="30"/>
      <c r="K208" s="30"/>
      <c r="L208" s="30"/>
      <c r="M208" s="30"/>
      <c r="N208" s="30"/>
      <c r="O208" s="30"/>
      <c r="P208" s="30"/>
      <c r="Q208" s="30"/>
    </row>
    <row r="209" spans="2:17" x14ac:dyDescent="0.2">
      <c r="B209" s="30"/>
      <c r="C209" s="30"/>
      <c r="D209" s="30"/>
      <c r="E209" s="30"/>
      <c r="F209" s="30"/>
      <c r="G209" s="30"/>
      <c r="H209" s="30"/>
      <c r="I209" s="30"/>
      <c r="J209" s="30"/>
      <c r="K209" s="30"/>
      <c r="L209" s="30"/>
      <c r="M209" s="30"/>
      <c r="N209" s="30"/>
      <c r="O209" s="30"/>
      <c r="P209" s="30"/>
      <c r="Q209" s="30"/>
    </row>
    <row r="210" spans="2:17" x14ac:dyDescent="0.2">
      <c r="B210" s="30"/>
      <c r="C210" s="30"/>
      <c r="D210" s="30"/>
      <c r="E210" s="30"/>
      <c r="F210" s="30"/>
      <c r="G210" s="30"/>
      <c r="H210" s="30"/>
      <c r="I210" s="30"/>
      <c r="J210" s="30"/>
      <c r="K210" s="30"/>
      <c r="L210" s="30"/>
      <c r="M210" s="30"/>
      <c r="N210" s="30"/>
      <c r="O210" s="30"/>
      <c r="P210" s="30"/>
      <c r="Q210" s="30"/>
    </row>
    <row r="211" spans="2:17" x14ac:dyDescent="0.2">
      <c r="B211" s="30"/>
      <c r="C211" s="30"/>
      <c r="D211" s="30"/>
      <c r="E211" s="30"/>
      <c r="F211" s="30"/>
      <c r="G211" s="30"/>
      <c r="H211" s="30"/>
      <c r="I211" s="30"/>
      <c r="J211" s="30"/>
      <c r="K211" s="30"/>
      <c r="L211" s="30"/>
      <c r="M211" s="30"/>
      <c r="N211" s="30"/>
      <c r="O211" s="30"/>
      <c r="P211" s="30"/>
      <c r="Q211" s="30"/>
    </row>
    <row r="212" spans="2:17" x14ac:dyDescent="0.2">
      <c r="B212" s="30"/>
      <c r="C212" s="30"/>
      <c r="D212" s="30"/>
      <c r="E212" s="30"/>
      <c r="F212" s="30"/>
      <c r="G212" s="30"/>
      <c r="H212" s="30"/>
      <c r="I212" s="30"/>
      <c r="J212" s="30"/>
      <c r="K212" s="30"/>
      <c r="L212" s="30"/>
      <c r="M212" s="30"/>
      <c r="N212" s="30"/>
      <c r="O212" s="30"/>
      <c r="P212" s="30"/>
      <c r="Q212" s="30"/>
    </row>
    <row r="213" spans="2:17" x14ac:dyDescent="0.2">
      <c r="B213" s="30"/>
      <c r="C213" s="30"/>
      <c r="D213" s="30"/>
      <c r="E213" s="30"/>
      <c r="F213" s="30"/>
      <c r="G213" s="30"/>
      <c r="H213" s="30"/>
      <c r="I213" s="30"/>
      <c r="J213" s="30"/>
      <c r="K213" s="30"/>
      <c r="L213" s="30"/>
      <c r="M213" s="30"/>
      <c r="N213" s="30"/>
      <c r="O213" s="30"/>
      <c r="P213" s="30"/>
      <c r="Q213" s="30"/>
    </row>
    <row r="214" spans="2:17" x14ac:dyDescent="0.2">
      <c r="B214" s="30"/>
      <c r="C214" s="30"/>
      <c r="D214" s="30"/>
      <c r="E214" s="30"/>
      <c r="F214" s="30"/>
      <c r="G214" s="30"/>
      <c r="H214" s="30"/>
      <c r="I214" s="30"/>
      <c r="J214" s="30"/>
      <c r="K214" s="30"/>
      <c r="L214" s="30"/>
      <c r="M214" s="30"/>
      <c r="N214" s="30"/>
      <c r="O214" s="30"/>
      <c r="P214" s="30"/>
      <c r="Q214" s="30"/>
    </row>
    <row r="215" spans="2:17" x14ac:dyDescent="0.2">
      <c r="B215" s="30"/>
      <c r="C215" s="30"/>
      <c r="D215" s="30"/>
      <c r="E215" s="30"/>
      <c r="F215" s="30"/>
      <c r="G215" s="30"/>
      <c r="H215" s="30"/>
      <c r="I215" s="30"/>
      <c r="J215" s="30"/>
      <c r="K215" s="30"/>
      <c r="L215" s="30"/>
      <c r="M215" s="30"/>
      <c r="N215" s="30"/>
      <c r="O215" s="30"/>
      <c r="P215" s="30"/>
      <c r="Q215" s="30"/>
    </row>
    <row r="216" spans="2:17" x14ac:dyDescent="0.2">
      <c r="B216" s="30"/>
      <c r="C216" s="30"/>
      <c r="D216" s="30"/>
      <c r="E216" s="30"/>
      <c r="F216" s="30"/>
      <c r="G216" s="30"/>
      <c r="H216" s="30"/>
      <c r="I216" s="30"/>
      <c r="J216" s="30"/>
      <c r="K216" s="30"/>
      <c r="L216" s="30"/>
      <c r="M216" s="30"/>
      <c r="N216" s="30"/>
      <c r="O216" s="30"/>
      <c r="P216" s="30"/>
      <c r="Q216" s="30"/>
    </row>
    <row r="217" spans="2:17" x14ac:dyDescent="0.2">
      <c r="B217" s="30"/>
      <c r="C217" s="30"/>
      <c r="D217" s="30"/>
      <c r="E217" s="30"/>
      <c r="F217" s="30"/>
      <c r="G217" s="30"/>
      <c r="H217" s="30"/>
      <c r="I217" s="30"/>
      <c r="J217" s="30"/>
      <c r="K217" s="30"/>
      <c r="L217" s="30"/>
      <c r="M217" s="30"/>
      <c r="N217" s="30"/>
      <c r="O217" s="30"/>
      <c r="P217" s="30"/>
      <c r="Q217" s="30"/>
    </row>
    <row r="218" spans="2:17" x14ac:dyDescent="0.2">
      <c r="B218" s="30"/>
      <c r="C218" s="30"/>
      <c r="D218" s="30"/>
      <c r="E218" s="30"/>
      <c r="F218" s="30"/>
      <c r="G218" s="30"/>
      <c r="H218" s="30"/>
      <c r="I218" s="30"/>
      <c r="J218" s="30"/>
      <c r="K218" s="30"/>
      <c r="L218" s="30"/>
      <c r="M218" s="30"/>
      <c r="N218" s="30"/>
      <c r="O218" s="30"/>
      <c r="P218" s="30"/>
      <c r="Q218" s="30"/>
    </row>
    <row r="219" spans="2:17" x14ac:dyDescent="0.2">
      <c r="B219" s="30"/>
      <c r="C219" s="30"/>
      <c r="D219" s="30"/>
      <c r="E219" s="30"/>
      <c r="F219" s="30"/>
      <c r="G219" s="30"/>
      <c r="H219" s="30"/>
      <c r="I219" s="30"/>
      <c r="J219" s="30"/>
      <c r="K219" s="30"/>
      <c r="L219" s="30"/>
      <c r="M219" s="30"/>
      <c r="N219" s="30"/>
      <c r="O219" s="30"/>
      <c r="P219" s="30"/>
      <c r="Q219" s="30"/>
    </row>
    <row r="220" spans="2:17" x14ac:dyDescent="0.2">
      <c r="B220" s="30"/>
      <c r="C220" s="30"/>
      <c r="D220" s="30"/>
      <c r="E220" s="30"/>
      <c r="F220" s="30"/>
      <c r="G220" s="30"/>
      <c r="H220" s="30"/>
      <c r="I220" s="30"/>
      <c r="J220" s="30"/>
      <c r="K220" s="30"/>
      <c r="L220" s="30"/>
      <c r="M220" s="30"/>
      <c r="N220" s="30"/>
      <c r="O220" s="30"/>
      <c r="P220" s="30"/>
      <c r="Q220" s="30"/>
    </row>
    <row r="221" spans="2:17" x14ac:dyDescent="0.2">
      <c r="B221" s="30"/>
      <c r="C221" s="30"/>
      <c r="D221" s="30"/>
      <c r="E221" s="30"/>
      <c r="F221" s="30"/>
      <c r="G221" s="30"/>
      <c r="H221" s="30"/>
      <c r="I221" s="30"/>
      <c r="J221" s="30"/>
      <c r="K221" s="30"/>
      <c r="L221" s="30"/>
      <c r="M221" s="30"/>
      <c r="N221" s="30"/>
      <c r="O221" s="30"/>
      <c r="P221" s="30"/>
      <c r="Q221" s="30"/>
    </row>
    <row r="222" spans="2:17" x14ac:dyDescent="0.2">
      <c r="B222" s="30"/>
      <c r="C222" s="30"/>
      <c r="D222" s="30"/>
      <c r="E222" s="30"/>
      <c r="F222" s="30"/>
      <c r="G222" s="30"/>
      <c r="H222" s="30"/>
      <c r="I222" s="30"/>
      <c r="J222" s="30"/>
      <c r="K222" s="30"/>
      <c r="L222" s="30"/>
      <c r="M222" s="30"/>
      <c r="N222" s="30"/>
      <c r="O222" s="30"/>
      <c r="P222" s="30"/>
      <c r="Q222" s="30"/>
    </row>
    <row r="223" spans="2:17" x14ac:dyDescent="0.2">
      <c r="B223" s="30"/>
      <c r="C223" s="30"/>
      <c r="D223" s="30"/>
      <c r="E223" s="30"/>
      <c r="F223" s="30"/>
      <c r="G223" s="30"/>
      <c r="H223" s="30"/>
      <c r="I223" s="30"/>
      <c r="J223" s="30"/>
      <c r="K223" s="30"/>
      <c r="L223" s="30"/>
      <c r="M223" s="30"/>
      <c r="N223" s="30"/>
      <c r="O223" s="30"/>
      <c r="P223" s="30"/>
      <c r="Q223" s="30"/>
    </row>
    <row r="224" spans="2:17" x14ac:dyDescent="0.2">
      <c r="B224" s="30"/>
      <c r="C224" s="30"/>
      <c r="D224" s="30"/>
      <c r="E224" s="30"/>
      <c r="F224" s="30"/>
      <c r="G224" s="30"/>
      <c r="H224" s="30"/>
      <c r="I224" s="30"/>
      <c r="J224" s="30"/>
      <c r="K224" s="30"/>
      <c r="L224" s="30"/>
      <c r="M224" s="30"/>
      <c r="N224" s="30"/>
      <c r="O224" s="30"/>
      <c r="P224" s="30"/>
      <c r="Q224" s="30"/>
    </row>
    <row r="225" spans="2:17" x14ac:dyDescent="0.2">
      <c r="B225" s="30"/>
      <c r="C225" s="30"/>
      <c r="D225" s="30"/>
      <c r="E225" s="30"/>
      <c r="F225" s="30"/>
      <c r="G225" s="30"/>
      <c r="H225" s="30"/>
      <c r="I225" s="30"/>
      <c r="J225" s="30"/>
      <c r="K225" s="30"/>
      <c r="L225" s="30"/>
      <c r="M225" s="30"/>
      <c r="N225" s="30"/>
      <c r="O225" s="30"/>
      <c r="P225" s="30"/>
      <c r="Q225" s="30"/>
    </row>
    <row r="226" spans="2:17" x14ac:dyDescent="0.2">
      <c r="B226" s="30"/>
      <c r="C226" s="30"/>
      <c r="D226" s="30"/>
      <c r="E226" s="30"/>
      <c r="F226" s="30"/>
      <c r="G226" s="30"/>
      <c r="H226" s="30"/>
      <c r="I226" s="30"/>
      <c r="J226" s="30"/>
      <c r="K226" s="30"/>
      <c r="L226" s="30"/>
      <c r="M226" s="30"/>
      <c r="N226" s="30"/>
      <c r="O226" s="30"/>
      <c r="P226" s="30"/>
      <c r="Q226" s="30"/>
    </row>
    <row r="227" spans="2:17" x14ac:dyDescent="0.2">
      <c r="B227" s="30"/>
      <c r="C227" s="30"/>
      <c r="D227" s="30"/>
      <c r="E227" s="30"/>
      <c r="F227" s="30"/>
      <c r="G227" s="30"/>
      <c r="H227" s="30"/>
      <c r="I227" s="30"/>
      <c r="J227" s="30"/>
      <c r="K227" s="30"/>
      <c r="L227" s="30"/>
      <c r="M227" s="30"/>
      <c r="N227" s="30"/>
      <c r="O227" s="30"/>
      <c r="P227" s="30"/>
      <c r="Q227" s="30"/>
    </row>
    <row r="228" spans="2:17" x14ac:dyDescent="0.2">
      <c r="B228" s="30"/>
      <c r="C228" s="30"/>
      <c r="D228" s="30"/>
      <c r="E228" s="30"/>
      <c r="F228" s="30"/>
      <c r="G228" s="30"/>
      <c r="H228" s="30"/>
      <c r="I228" s="30"/>
      <c r="J228" s="30"/>
      <c r="K228" s="30"/>
      <c r="L228" s="30"/>
      <c r="M228" s="30"/>
      <c r="N228" s="30"/>
      <c r="O228" s="30"/>
      <c r="P228" s="30"/>
      <c r="Q228" s="30"/>
    </row>
    <row r="229" spans="2:17" x14ac:dyDescent="0.2">
      <c r="B229" s="30"/>
      <c r="C229" s="30"/>
      <c r="D229" s="30"/>
      <c r="E229" s="30"/>
      <c r="F229" s="30"/>
      <c r="G229" s="30"/>
      <c r="H229" s="30"/>
      <c r="I229" s="30"/>
      <c r="J229" s="30"/>
      <c r="K229" s="30"/>
      <c r="L229" s="30"/>
      <c r="M229" s="30"/>
      <c r="N229" s="30"/>
      <c r="O229" s="30"/>
      <c r="P229" s="30"/>
      <c r="Q229" s="30"/>
    </row>
    <row r="230" spans="2:17" x14ac:dyDescent="0.2">
      <c r="B230" s="30"/>
      <c r="C230" s="30"/>
      <c r="D230" s="30"/>
      <c r="E230" s="30"/>
      <c r="F230" s="30"/>
      <c r="G230" s="30"/>
      <c r="H230" s="30"/>
      <c r="I230" s="30"/>
      <c r="J230" s="30"/>
      <c r="K230" s="30"/>
      <c r="L230" s="30"/>
      <c r="M230" s="30"/>
      <c r="N230" s="30"/>
      <c r="O230" s="30"/>
      <c r="P230" s="30"/>
      <c r="Q230" s="30"/>
    </row>
    <row r="231" spans="2:17" x14ac:dyDescent="0.2">
      <c r="B231" s="30"/>
      <c r="C231" s="30"/>
      <c r="D231" s="30"/>
      <c r="E231" s="30"/>
      <c r="F231" s="30"/>
      <c r="G231" s="30"/>
      <c r="H231" s="30"/>
      <c r="I231" s="30"/>
      <c r="J231" s="30"/>
      <c r="K231" s="30"/>
      <c r="L231" s="30"/>
      <c r="M231" s="30"/>
      <c r="N231" s="30"/>
      <c r="O231" s="30"/>
      <c r="P231" s="30"/>
      <c r="Q231" s="30"/>
    </row>
    <row r="232" spans="2:17" x14ac:dyDescent="0.2">
      <c r="B232" s="30"/>
      <c r="C232" s="30"/>
      <c r="D232" s="30"/>
      <c r="E232" s="30"/>
      <c r="F232" s="30"/>
      <c r="G232" s="30"/>
      <c r="H232" s="30"/>
      <c r="I232" s="30"/>
      <c r="J232" s="30"/>
      <c r="K232" s="30"/>
      <c r="L232" s="30"/>
      <c r="M232" s="30"/>
      <c r="N232" s="30"/>
      <c r="O232" s="30"/>
      <c r="P232" s="30"/>
      <c r="Q232" s="30"/>
    </row>
    <row r="233" spans="2:17" x14ac:dyDescent="0.2">
      <c r="B233" s="30"/>
      <c r="C233" s="30"/>
      <c r="D233" s="30"/>
      <c r="E233" s="30"/>
      <c r="F233" s="30"/>
      <c r="G233" s="30"/>
      <c r="H233" s="30"/>
      <c r="I233" s="30"/>
      <c r="J233" s="30"/>
      <c r="K233" s="30"/>
      <c r="L233" s="30"/>
      <c r="M233" s="30"/>
      <c r="N233" s="30"/>
      <c r="O233" s="30"/>
      <c r="P233" s="30"/>
      <c r="Q233" s="30"/>
    </row>
    <row r="234" spans="2:17" x14ac:dyDescent="0.2">
      <c r="B234" s="30"/>
      <c r="C234" s="30"/>
      <c r="D234" s="30"/>
      <c r="E234" s="30"/>
      <c r="F234" s="30"/>
      <c r="G234" s="30"/>
      <c r="H234" s="30"/>
      <c r="I234" s="30"/>
      <c r="J234" s="30"/>
      <c r="K234" s="30"/>
      <c r="L234" s="30"/>
      <c r="M234" s="30"/>
      <c r="N234" s="30"/>
      <c r="O234" s="30"/>
      <c r="P234" s="30"/>
      <c r="Q234" s="30"/>
    </row>
    <row r="235" spans="2:17" x14ac:dyDescent="0.2">
      <c r="B235" s="30"/>
      <c r="C235" s="30"/>
      <c r="D235" s="30"/>
      <c r="E235" s="30"/>
      <c r="F235" s="30"/>
      <c r="G235" s="30"/>
      <c r="H235" s="30"/>
      <c r="I235" s="30"/>
      <c r="J235" s="30"/>
      <c r="K235" s="30"/>
      <c r="L235" s="30"/>
      <c r="M235" s="30"/>
      <c r="N235" s="30"/>
      <c r="O235" s="30"/>
      <c r="P235" s="30"/>
      <c r="Q235" s="30"/>
    </row>
    <row r="236" spans="2:17" x14ac:dyDescent="0.2">
      <c r="B236" s="30"/>
      <c r="C236" s="30"/>
      <c r="D236" s="30"/>
      <c r="E236" s="30"/>
      <c r="F236" s="30"/>
      <c r="G236" s="30"/>
      <c r="H236" s="30"/>
      <c r="I236" s="30"/>
      <c r="J236" s="30"/>
      <c r="K236" s="30"/>
      <c r="L236" s="30"/>
      <c r="M236" s="30"/>
      <c r="N236" s="30"/>
      <c r="O236" s="30"/>
      <c r="P236" s="30"/>
      <c r="Q236" s="30"/>
    </row>
    <row r="237" spans="2:17" x14ac:dyDescent="0.2">
      <c r="B237" s="30"/>
      <c r="C237" s="30"/>
      <c r="D237" s="30"/>
      <c r="E237" s="30"/>
      <c r="F237" s="30"/>
      <c r="G237" s="30"/>
      <c r="H237" s="30"/>
      <c r="I237" s="30"/>
      <c r="J237" s="30"/>
      <c r="K237" s="30"/>
      <c r="L237" s="30"/>
      <c r="M237" s="30"/>
      <c r="N237" s="30"/>
      <c r="O237" s="30"/>
      <c r="P237" s="30"/>
      <c r="Q237" s="30"/>
    </row>
    <row r="238" spans="2:17" x14ac:dyDescent="0.2">
      <c r="B238" s="30"/>
      <c r="C238" s="30"/>
      <c r="D238" s="30"/>
      <c r="E238" s="30"/>
      <c r="F238" s="30"/>
      <c r="G238" s="30"/>
      <c r="H238" s="30"/>
      <c r="I238" s="30"/>
      <c r="J238" s="30"/>
      <c r="K238" s="30"/>
      <c r="L238" s="30"/>
      <c r="M238" s="30"/>
      <c r="N238" s="30"/>
      <c r="O238" s="30"/>
      <c r="P238" s="30"/>
      <c r="Q238" s="30"/>
    </row>
    <row r="239" spans="2:17" x14ac:dyDescent="0.2">
      <c r="B239" s="30"/>
      <c r="C239" s="30"/>
      <c r="D239" s="30"/>
      <c r="E239" s="30"/>
      <c r="F239" s="30"/>
      <c r="G239" s="30"/>
      <c r="H239" s="30"/>
      <c r="I239" s="30"/>
      <c r="J239" s="30"/>
      <c r="K239" s="30"/>
      <c r="L239" s="30"/>
      <c r="M239" s="30"/>
      <c r="N239" s="30"/>
      <c r="O239" s="30"/>
      <c r="P239" s="30"/>
      <c r="Q239" s="30"/>
    </row>
    <row r="240" spans="2:17" x14ac:dyDescent="0.2">
      <c r="B240" s="30"/>
      <c r="C240" s="30"/>
      <c r="D240" s="30"/>
      <c r="E240" s="30"/>
      <c r="F240" s="30"/>
      <c r="G240" s="30"/>
      <c r="H240" s="30"/>
      <c r="I240" s="30"/>
      <c r="J240" s="30"/>
      <c r="K240" s="30"/>
      <c r="L240" s="30"/>
      <c r="M240" s="30"/>
      <c r="N240" s="30"/>
      <c r="O240" s="30"/>
      <c r="P240" s="30"/>
      <c r="Q240" s="30"/>
    </row>
    <row r="241" spans="2:17" x14ac:dyDescent="0.2">
      <c r="B241" s="30"/>
      <c r="C241" s="30"/>
      <c r="D241" s="30"/>
      <c r="E241" s="30"/>
      <c r="F241" s="30"/>
      <c r="G241" s="30"/>
      <c r="H241" s="30"/>
      <c r="I241" s="30"/>
      <c r="J241" s="30"/>
      <c r="K241" s="30"/>
      <c r="L241" s="30"/>
      <c r="M241" s="30"/>
      <c r="N241" s="30"/>
      <c r="O241" s="30"/>
      <c r="P241" s="30"/>
      <c r="Q241" s="30"/>
    </row>
    <row r="242" spans="2:17" x14ac:dyDescent="0.2">
      <c r="B242" s="30"/>
      <c r="C242" s="30"/>
      <c r="D242" s="30"/>
      <c r="E242" s="30"/>
      <c r="F242" s="30"/>
      <c r="G242" s="30"/>
      <c r="H242" s="30"/>
      <c r="I242" s="30"/>
      <c r="J242" s="30"/>
      <c r="K242" s="30"/>
      <c r="L242" s="30"/>
      <c r="M242" s="30"/>
      <c r="N242" s="30"/>
      <c r="O242" s="30"/>
      <c r="P242" s="30"/>
      <c r="Q242" s="30"/>
    </row>
    <row r="243" spans="2:17" x14ac:dyDescent="0.2">
      <c r="B243" s="30"/>
      <c r="C243" s="30"/>
      <c r="D243" s="30"/>
      <c r="E243" s="30"/>
      <c r="F243" s="30"/>
      <c r="G243" s="30"/>
      <c r="H243" s="30"/>
      <c r="I243" s="30"/>
      <c r="J243" s="30"/>
      <c r="K243" s="30"/>
      <c r="L243" s="30"/>
      <c r="M243" s="30"/>
      <c r="N243" s="30"/>
      <c r="O243" s="30"/>
      <c r="P243" s="30"/>
      <c r="Q243" s="30"/>
    </row>
    <row r="244" spans="2:17" x14ac:dyDescent="0.2">
      <c r="B244" s="30"/>
      <c r="C244" s="30"/>
      <c r="D244" s="30"/>
      <c r="E244" s="30"/>
      <c r="F244" s="30"/>
      <c r="G244" s="30"/>
      <c r="H244" s="30"/>
      <c r="I244" s="30"/>
      <c r="J244" s="30"/>
      <c r="K244" s="30"/>
      <c r="L244" s="30"/>
      <c r="M244" s="30"/>
      <c r="N244" s="30"/>
      <c r="O244" s="30"/>
      <c r="P244" s="30"/>
      <c r="Q244" s="30"/>
    </row>
    <row r="245" spans="2:17" x14ac:dyDescent="0.2">
      <c r="B245" s="30"/>
      <c r="C245" s="30"/>
      <c r="D245" s="30"/>
      <c r="E245" s="30"/>
      <c r="F245" s="30"/>
      <c r="G245" s="30"/>
      <c r="H245" s="30"/>
      <c r="I245" s="30"/>
      <c r="J245" s="30"/>
      <c r="K245" s="30"/>
      <c r="L245" s="30"/>
      <c r="M245" s="30"/>
      <c r="N245" s="30"/>
      <c r="O245" s="30"/>
      <c r="P245" s="30"/>
      <c r="Q245" s="30"/>
    </row>
    <row r="246" spans="2:17" x14ac:dyDescent="0.2">
      <c r="B246" s="30"/>
      <c r="C246" s="30"/>
      <c r="D246" s="30"/>
      <c r="E246" s="30"/>
      <c r="F246" s="30"/>
      <c r="G246" s="30"/>
      <c r="H246" s="30"/>
      <c r="I246" s="30"/>
      <c r="J246" s="30"/>
      <c r="K246" s="30"/>
      <c r="L246" s="30"/>
      <c r="M246" s="30"/>
      <c r="N246" s="30"/>
      <c r="O246" s="30"/>
      <c r="P246" s="30"/>
      <c r="Q246" s="30"/>
    </row>
    <row r="247" spans="2:17" x14ac:dyDescent="0.2">
      <c r="B247" s="30"/>
      <c r="C247" s="30"/>
      <c r="D247" s="30"/>
      <c r="E247" s="30"/>
      <c r="F247" s="30"/>
      <c r="G247" s="30"/>
      <c r="H247" s="30"/>
      <c r="I247" s="30"/>
      <c r="J247" s="30"/>
      <c r="K247" s="30"/>
      <c r="L247" s="30"/>
      <c r="M247" s="30"/>
      <c r="N247" s="30"/>
      <c r="O247" s="30"/>
      <c r="P247" s="30"/>
      <c r="Q247" s="30"/>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Лист37">
    <tabColor indexed="50"/>
    <outlinePr applyStyles="1" summaryBelow="0"/>
    <pageSetUpPr fitToPage="1"/>
  </sheetPr>
  <dimension ref="A2:S247"/>
  <sheetViews>
    <sheetView zoomScaleNormal="100" workbookViewId="0">
      <selection activeCell="A13" sqref="A13"/>
    </sheetView>
  </sheetViews>
  <sheetFormatPr defaultColWidth="9.140625" defaultRowHeight="12.75" x14ac:dyDescent="0.2"/>
  <cols>
    <col min="1" max="1" width="52.7109375" style="26" bestFit="1" customWidth="1"/>
    <col min="2" max="7" width="11.7109375" style="26" customWidth="1"/>
    <col min="8" max="8" width="9.140625" style="26" customWidth="1"/>
    <col min="9" max="16384" width="9.140625" style="26"/>
  </cols>
  <sheetData>
    <row r="2" spans="1:19" ht="18.75" x14ac:dyDescent="0.3">
      <c r="A2" s="5" t="str">
        <f>DEBT_LAST_5_YEARS</f>
        <v>State debt and state guaranteed debt of Ukraine for the last 5 years</v>
      </c>
      <c r="B2" s="3"/>
      <c r="C2" s="3"/>
      <c r="D2" s="3"/>
      <c r="E2" s="3"/>
      <c r="F2" s="3"/>
      <c r="G2" s="3"/>
      <c r="H2" s="30"/>
      <c r="I2" s="30"/>
      <c r="J2" s="30"/>
      <c r="K2" s="30"/>
      <c r="L2" s="30"/>
      <c r="M2" s="30"/>
      <c r="N2" s="30"/>
      <c r="O2" s="30"/>
      <c r="P2" s="30"/>
      <c r="Q2" s="30"/>
      <c r="R2" s="30"/>
      <c r="S2" s="30"/>
    </row>
    <row r="4" spans="1:19" s="31" customFormat="1" x14ac:dyDescent="0.2">
      <c r="G4" s="152" t="str">
        <f>VALUAH</f>
        <v>bn UAH</v>
      </c>
    </row>
    <row r="5" spans="1:19" s="18" customFormat="1" x14ac:dyDescent="0.2">
      <c r="A5" s="64"/>
      <c r="B5" s="17">
        <f>YT_ALL!B5</f>
        <v>44196</v>
      </c>
      <c r="C5" s="17">
        <f>YT_ALL!C5</f>
        <v>44561</v>
      </c>
      <c r="D5" s="17">
        <f>YT_ALL!D5</f>
        <v>44926</v>
      </c>
      <c r="E5" s="17">
        <f>YT_ALL!E5</f>
        <v>45291</v>
      </c>
      <c r="F5" s="17">
        <f>YT_ALL!F5</f>
        <v>45657</v>
      </c>
      <c r="G5" s="17">
        <f>YT_ALL!G5</f>
        <v>45808</v>
      </c>
    </row>
    <row r="6" spans="1:19" s="19" customFormat="1" x14ac:dyDescent="0.2">
      <c r="A6" s="154" t="str">
        <f>DEBT_TOTAL</f>
        <v>The total amount of state and state-guaranteed debt</v>
      </c>
      <c r="B6" s="116">
        <f t="shared" ref="B6:G6" si="0">SUM(B$7+ B$8)</f>
        <v>2551.8817252042099</v>
      </c>
      <c r="C6" s="116">
        <f t="shared" si="0"/>
        <v>2672.0600203157701</v>
      </c>
      <c r="D6" s="116">
        <f t="shared" si="0"/>
        <v>4075.5678381492698</v>
      </c>
      <c r="E6" s="116">
        <f t="shared" si="0"/>
        <v>5519.6354586101497</v>
      </c>
      <c r="F6" s="116">
        <f t="shared" si="0"/>
        <v>6980.98588524559</v>
      </c>
      <c r="G6" s="116">
        <f t="shared" si="0"/>
        <v>7515.2066978449202</v>
      </c>
    </row>
    <row r="7" spans="1:19" s="42" customFormat="1" x14ac:dyDescent="0.2">
      <c r="A7" s="118" t="str">
        <f>YT_ALL!A7</f>
        <v>Domestic Debt</v>
      </c>
      <c r="B7" s="23">
        <f>YT_ALL!B7/DMLMLR</f>
        <v>1032.9472373433</v>
      </c>
      <c r="C7" s="23">
        <f>YT_ALL!C7/DMLMLR</f>
        <v>1111.59786125906</v>
      </c>
      <c r="D7" s="23">
        <f>YT_ALL!D7/DMLMLR</f>
        <v>1461.888183668</v>
      </c>
      <c r="E7" s="23">
        <f>YT_ALL!E7/DMLMLR</f>
        <v>1656.49630379928</v>
      </c>
      <c r="F7" s="23">
        <f>YT_ALL!F7/DMLMLR</f>
        <v>1932.48958136344</v>
      </c>
      <c r="G7" s="23">
        <f>YT_ALL!G7/DMLMLR</f>
        <v>1930.40976312934</v>
      </c>
    </row>
    <row r="8" spans="1:19" s="42" customFormat="1" x14ac:dyDescent="0.2">
      <c r="A8" s="118" t="str">
        <f>YT_ALL!A8</f>
        <v>External Debt</v>
      </c>
      <c r="B8" s="23">
        <f>YT_ALL!B8/DMLMLR</f>
        <v>1518.9344878609099</v>
      </c>
      <c r="C8" s="23">
        <f>YT_ALL!C8/DMLMLR</f>
        <v>1560.4621590567101</v>
      </c>
      <c r="D8" s="23">
        <f>YT_ALL!D8/DMLMLR</f>
        <v>2613.6796544812701</v>
      </c>
      <c r="E8" s="23">
        <f>YT_ALL!E8/DMLMLR</f>
        <v>3863.13915481087</v>
      </c>
      <c r="F8" s="23">
        <f>YT_ALL!F8/DMLMLR</f>
        <v>5048.4963038821497</v>
      </c>
      <c r="G8" s="23">
        <f>YT_ALL!G8/DMLMLR</f>
        <v>5584.7969347155804</v>
      </c>
    </row>
    <row r="9" spans="1:19" x14ac:dyDescent="0.2">
      <c r="B9" s="30"/>
      <c r="C9" s="30"/>
      <c r="D9" s="30"/>
      <c r="E9" s="30"/>
      <c r="F9" s="30"/>
      <c r="G9" s="30"/>
      <c r="H9" s="30"/>
      <c r="I9" s="30"/>
      <c r="J9" s="30"/>
      <c r="K9" s="30"/>
      <c r="L9" s="30"/>
      <c r="M9" s="30"/>
      <c r="N9" s="30"/>
      <c r="O9" s="30"/>
      <c r="P9" s="30"/>
      <c r="Q9" s="30"/>
    </row>
    <row r="10" spans="1:19" x14ac:dyDescent="0.2">
      <c r="B10" s="30"/>
      <c r="C10" s="30"/>
      <c r="D10" s="30"/>
      <c r="E10" s="30"/>
      <c r="F10" s="30"/>
      <c r="G10" s="152" t="str">
        <f>VALUSD</f>
        <v>bn USD</v>
      </c>
      <c r="H10" s="30"/>
      <c r="I10" s="30"/>
      <c r="J10" s="30"/>
      <c r="K10" s="30"/>
      <c r="L10" s="30"/>
      <c r="M10" s="30"/>
      <c r="N10" s="30"/>
      <c r="O10" s="30"/>
      <c r="P10" s="30"/>
      <c r="Q10" s="30"/>
    </row>
    <row r="11" spans="1:19" s="38" customFormat="1" x14ac:dyDescent="0.2">
      <c r="A11" s="117"/>
      <c r="B11" s="17">
        <f>YT_ALL!B11</f>
        <v>44196</v>
      </c>
      <c r="C11" s="17">
        <f>YT_ALL!C11</f>
        <v>44561</v>
      </c>
      <c r="D11" s="17">
        <f>YT_ALL!D11</f>
        <v>44926</v>
      </c>
      <c r="E11" s="17">
        <f>YT_ALL!E11</f>
        <v>45291</v>
      </c>
      <c r="F11" s="17">
        <f>YT_ALL!F11</f>
        <v>45657</v>
      </c>
      <c r="G11" s="17">
        <f>YT_ALL!G11</f>
        <v>45808</v>
      </c>
      <c r="H11" s="18"/>
      <c r="I11" s="18"/>
      <c r="J11" s="18"/>
      <c r="K11" s="18"/>
      <c r="L11" s="18"/>
      <c r="M11" s="18"/>
      <c r="N11" s="18"/>
      <c r="O11" s="18"/>
      <c r="P11" s="18"/>
      <c r="Q11" s="18"/>
      <c r="R11" s="18"/>
      <c r="S11" s="18"/>
    </row>
    <row r="12" spans="1:19" s="40" customFormat="1" x14ac:dyDescent="0.2">
      <c r="A12" s="154" t="str">
        <f>DEBT_TOTAL</f>
        <v>The total amount of state and state-guaranteed debt</v>
      </c>
      <c r="B12" s="116">
        <f t="shared" ref="B12:G12" si="1">SUM(B$13+ B$14)</f>
        <v>90.253504035259994</v>
      </c>
      <c r="C12" s="116">
        <f t="shared" si="1"/>
        <v>97.955877598960001</v>
      </c>
      <c r="D12" s="116">
        <f t="shared" si="1"/>
        <v>111.44992803011999</v>
      </c>
      <c r="E12" s="116">
        <f t="shared" si="1"/>
        <v>145.32087120896</v>
      </c>
      <c r="F12" s="116">
        <f t="shared" si="1"/>
        <v>166.05975130834</v>
      </c>
      <c r="G12" s="116">
        <f t="shared" si="1"/>
        <v>180.96504082337</v>
      </c>
      <c r="H12" s="39"/>
      <c r="I12" s="39"/>
      <c r="J12" s="39"/>
      <c r="K12" s="39"/>
      <c r="L12" s="39"/>
      <c r="M12" s="39"/>
      <c r="N12" s="39"/>
      <c r="O12" s="39"/>
      <c r="P12" s="39"/>
      <c r="Q12" s="39"/>
    </row>
    <row r="13" spans="1:19" s="44" customFormat="1" x14ac:dyDescent="0.2">
      <c r="A13" s="118" t="str">
        <f>YT_ALL!A13</f>
        <v>Domestic Debt</v>
      </c>
      <c r="B13" s="23">
        <f>YT_ALL!B13/DMLMLR</f>
        <v>36.532691438050001</v>
      </c>
      <c r="C13" s="23">
        <f>YT_ALL!C13/DMLMLR</f>
        <v>40.750410997160003</v>
      </c>
      <c r="D13" s="23">
        <f>YT_ALL!D13/DMLMLR</f>
        <v>39.976596962419997</v>
      </c>
      <c r="E13" s="23">
        <f>YT_ALL!E13/DMLMLR</f>
        <v>43.612207332799997</v>
      </c>
      <c r="F13" s="23">
        <f>YT_ALL!F13/DMLMLR</f>
        <v>45.968971226080001</v>
      </c>
      <c r="G13" s="23">
        <f>YT_ALL!G13/DMLMLR</f>
        <v>46.483975176580003</v>
      </c>
      <c r="H13" s="43"/>
      <c r="I13" s="43"/>
      <c r="J13" s="43"/>
      <c r="K13" s="43"/>
      <c r="L13" s="43"/>
      <c r="M13" s="43"/>
      <c r="N13" s="43"/>
      <c r="O13" s="43"/>
      <c r="P13" s="43"/>
      <c r="Q13" s="43"/>
    </row>
    <row r="14" spans="1:19" s="44" customFormat="1" x14ac:dyDescent="0.2">
      <c r="A14" s="118" t="str">
        <f>YT_ALL!A14</f>
        <v>External Debt</v>
      </c>
      <c r="B14" s="23">
        <f>YT_ALL!B14/DMLMLR</f>
        <v>53.720812597209999</v>
      </c>
      <c r="C14" s="23">
        <f>YT_ALL!C14/DMLMLR</f>
        <v>57.205466601799998</v>
      </c>
      <c r="D14" s="23">
        <f>YT_ALL!D14/DMLMLR</f>
        <v>71.473331067700002</v>
      </c>
      <c r="E14" s="23">
        <f>YT_ALL!E14/DMLMLR</f>
        <v>101.70866387616</v>
      </c>
      <c r="F14" s="23">
        <f>YT_ALL!F14/DMLMLR</f>
        <v>120.09078008226</v>
      </c>
      <c r="G14" s="23">
        <f>YT_ALL!G14/DMLMLR</f>
        <v>134.48106564679</v>
      </c>
      <c r="H14" s="43"/>
      <c r="I14" s="43"/>
      <c r="J14" s="43"/>
      <c r="K14" s="43"/>
      <c r="L14" s="43"/>
      <c r="M14" s="43"/>
      <c r="N14" s="43"/>
      <c r="O14" s="43"/>
      <c r="P14" s="43"/>
      <c r="Q14" s="43"/>
    </row>
    <row r="15" spans="1:19" x14ac:dyDescent="0.2">
      <c r="B15" s="30"/>
      <c r="C15" s="30"/>
      <c r="D15" s="30"/>
      <c r="E15" s="30"/>
      <c r="F15" s="30"/>
      <c r="G15" s="30"/>
      <c r="H15" s="30"/>
      <c r="I15" s="30"/>
      <c r="J15" s="30"/>
      <c r="K15" s="30"/>
      <c r="L15" s="30"/>
      <c r="M15" s="30"/>
      <c r="N15" s="30"/>
      <c r="O15" s="30"/>
      <c r="P15" s="30"/>
      <c r="Q15" s="30"/>
    </row>
    <row r="16" spans="1:19" s="115" customFormat="1" x14ac:dyDescent="0.2">
      <c r="G16" s="41" t="s">
        <v>0</v>
      </c>
    </row>
    <row r="17" spans="1:19" s="38" customFormat="1" x14ac:dyDescent="0.2">
      <c r="A17" s="117"/>
      <c r="B17" s="17">
        <f>YT_ALL!B17</f>
        <v>44196</v>
      </c>
      <c r="C17" s="17">
        <f>YT_ALL!C17</f>
        <v>44561</v>
      </c>
      <c r="D17" s="17">
        <f>YT_ALL!D17</f>
        <v>44926</v>
      </c>
      <c r="E17" s="17">
        <f>YT_ALL!E17</f>
        <v>45291</v>
      </c>
      <c r="F17" s="17">
        <f>YT_ALL!F17</f>
        <v>45657</v>
      </c>
      <c r="G17" s="17">
        <f>YT_ALL!G17</f>
        <v>45808</v>
      </c>
      <c r="H17" s="18"/>
      <c r="I17" s="18"/>
      <c r="J17" s="18"/>
      <c r="K17" s="18"/>
      <c r="L17" s="18"/>
      <c r="M17" s="18"/>
      <c r="N17" s="18"/>
      <c r="O17" s="18"/>
      <c r="P17" s="18"/>
      <c r="Q17" s="18"/>
      <c r="R17" s="18"/>
      <c r="S17" s="18"/>
    </row>
    <row r="18" spans="1:19" s="40" customFormat="1" x14ac:dyDescent="0.2">
      <c r="A18" s="154" t="str">
        <f>DEBT_TOTAL</f>
        <v>The total amount of state and state-guaranteed debt</v>
      </c>
      <c r="B18" s="116">
        <f t="shared" ref="B18:G18" si="2">SUM(B$19+ B$20)</f>
        <v>1</v>
      </c>
      <c r="C18" s="116">
        <f t="shared" si="2"/>
        <v>1</v>
      </c>
      <c r="D18" s="116">
        <f t="shared" si="2"/>
        <v>1</v>
      </c>
      <c r="E18" s="116">
        <f t="shared" si="2"/>
        <v>1</v>
      </c>
      <c r="F18" s="116">
        <f t="shared" si="2"/>
        <v>1</v>
      </c>
      <c r="G18" s="116">
        <f t="shared" si="2"/>
        <v>1</v>
      </c>
      <c r="H18" s="39"/>
      <c r="I18" s="39"/>
      <c r="J18" s="39"/>
      <c r="K18" s="39"/>
      <c r="L18" s="39"/>
      <c r="M18" s="39"/>
      <c r="N18" s="39"/>
      <c r="O18" s="39"/>
      <c r="P18" s="39"/>
      <c r="Q18" s="39"/>
    </row>
    <row r="19" spans="1:19" s="44" customFormat="1" x14ac:dyDescent="0.2">
      <c r="A19" s="118" t="str">
        <f>YT_ALL!A19</f>
        <v>Domestic Debt</v>
      </c>
      <c r="B19" s="62">
        <f>YT_ALL!B19</f>
        <v>0.404779</v>
      </c>
      <c r="C19" s="62">
        <f>YT_ALL!C19</f>
        <v>0.41600799999999999</v>
      </c>
      <c r="D19" s="62">
        <f>YT_ALL!D19</f>
        <v>0.35869600000000001</v>
      </c>
      <c r="E19" s="62">
        <f>YT_ALL!E19</f>
        <v>0.30010999999999999</v>
      </c>
      <c r="F19" s="62">
        <f>YT_ALL!F19</f>
        <v>0.27682200000000001</v>
      </c>
      <c r="G19" s="62">
        <f>YT_ALL!G19</f>
        <v>0.25686700000000001</v>
      </c>
      <c r="H19" s="43"/>
      <c r="I19" s="43"/>
      <c r="J19" s="43"/>
      <c r="K19" s="43"/>
      <c r="L19" s="43"/>
      <c r="M19" s="43"/>
      <c r="N19" s="43"/>
      <c r="O19" s="43"/>
      <c r="P19" s="43"/>
      <c r="Q19" s="43"/>
    </row>
    <row r="20" spans="1:19" s="44" customFormat="1" x14ac:dyDescent="0.2">
      <c r="A20" s="118" t="str">
        <f>YT_ALL!A20</f>
        <v>External Debt</v>
      </c>
      <c r="B20" s="62">
        <f>YT_ALL!B20</f>
        <v>0.595221</v>
      </c>
      <c r="C20" s="62">
        <f>YT_ALL!C20</f>
        <v>0.58399199999999996</v>
      </c>
      <c r="D20" s="62">
        <f>YT_ALL!D20</f>
        <v>0.64130399999999999</v>
      </c>
      <c r="E20" s="62">
        <f>YT_ALL!E20</f>
        <v>0.69989000000000001</v>
      </c>
      <c r="F20" s="62">
        <f>YT_ALL!F20</f>
        <v>0.72317799999999999</v>
      </c>
      <c r="G20" s="62">
        <f>YT_ALL!G20</f>
        <v>0.74313300000000004</v>
      </c>
      <c r="H20" s="43"/>
      <c r="I20" s="43"/>
      <c r="J20" s="43"/>
      <c r="K20" s="43"/>
      <c r="L20" s="43"/>
      <c r="M20" s="43"/>
      <c r="N20" s="43"/>
      <c r="O20" s="43"/>
      <c r="P20" s="43"/>
      <c r="Q20" s="43"/>
    </row>
    <row r="21" spans="1:19" x14ac:dyDescent="0.2">
      <c r="A21" s="79"/>
      <c r="B21" s="30"/>
      <c r="C21" s="30"/>
      <c r="D21" s="30"/>
      <c r="E21" s="30"/>
      <c r="F21" s="30"/>
      <c r="G21" s="30"/>
      <c r="H21" s="30"/>
      <c r="I21" s="30"/>
      <c r="J21" s="30"/>
      <c r="K21" s="30"/>
      <c r="L21" s="30"/>
      <c r="M21" s="30"/>
      <c r="N21" s="30"/>
      <c r="O21" s="30"/>
      <c r="P21" s="30"/>
      <c r="Q21" s="30"/>
    </row>
    <row r="22" spans="1:19" x14ac:dyDescent="0.2">
      <c r="B22" s="30"/>
      <c r="C22" s="30"/>
      <c r="D22" s="30"/>
      <c r="E22" s="30"/>
      <c r="F22" s="30"/>
      <c r="G22" s="30"/>
      <c r="H22" s="30"/>
      <c r="I22" s="30"/>
      <c r="J22" s="30"/>
      <c r="K22" s="30"/>
      <c r="L22" s="30"/>
      <c r="M22" s="30"/>
      <c r="N22" s="30"/>
      <c r="O22" s="30"/>
      <c r="P22" s="30"/>
      <c r="Q22" s="30"/>
    </row>
    <row r="23" spans="1:19" x14ac:dyDescent="0.2">
      <c r="B23" s="30"/>
      <c r="C23" s="30"/>
      <c r="D23" s="30"/>
      <c r="E23" s="30"/>
      <c r="F23" s="30"/>
      <c r="G23" s="30"/>
      <c r="H23" s="30"/>
      <c r="I23" s="30"/>
      <c r="J23" s="30"/>
      <c r="K23" s="30"/>
      <c r="L23" s="30"/>
      <c r="M23" s="30"/>
      <c r="N23" s="30"/>
      <c r="O23" s="30"/>
      <c r="P23" s="30"/>
      <c r="Q23" s="30"/>
    </row>
    <row r="24" spans="1:19" x14ac:dyDescent="0.2">
      <c r="B24" s="30"/>
      <c r="C24" s="30"/>
      <c r="D24" s="30"/>
      <c r="E24" s="30"/>
      <c r="F24" s="30"/>
      <c r="G24" s="30"/>
      <c r="H24" s="30"/>
      <c r="I24" s="30"/>
      <c r="J24" s="30"/>
      <c r="K24" s="30"/>
      <c r="L24" s="30"/>
      <c r="M24" s="30"/>
      <c r="N24" s="30"/>
      <c r="O24" s="30"/>
      <c r="P24" s="30"/>
      <c r="Q24" s="30"/>
    </row>
    <row r="25" spans="1:19" s="115" customFormat="1" x14ac:dyDescent="0.2"/>
    <row r="26" spans="1:19" x14ac:dyDescent="0.2">
      <c r="B26" s="30"/>
      <c r="C26" s="30"/>
      <c r="D26" s="30"/>
      <c r="E26" s="30"/>
      <c r="F26" s="30"/>
      <c r="G26" s="30"/>
      <c r="H26" s="30"/>
      <c r="I26" s="30"/>
      <c r="J26" s="30"/>
      <c r="K26" s="30"/>
      <c r="L26" s="30"/>
      <c r="M26" s="30"/>
      <c r="N26" s="30"/>
      <c r="O26" s="30"/>
      <c r="P26" s="30"/>
      <c r="Q26" s="30"/>
    </row>
    <row r="27" spans="1:19" x14ac:dyDescent="0.2">
      <c r="B27" s="30"/>
      <c r="C27" s="30"/>
      <c r="D27" s="30"/>
      <c r="E27" s="30"/>
      <c r="F27" s="30"/>
      <c r="G27" s="30"/>
      <c r="H27" s="30"/>
      <c r="I27" s="30"/>
      <c r="J27" s="30"/>
      <c r="K27" s="30"/>
      <c r="L27" s="30"/>
      <c r="M27" s="30"/>
      <c r="N27" s="30"/>
      <c r="O27" s="30"/>
      <c r="P27" s="30"/>
      <c r="Q27" s="30"/>
    </row>
    <row r="28" spans="1:19" x14ac:dyDescent="0.2">
      <c r="B28" s="30"/>
      <c r="C28" s="30"/>
      <c r="D28" s="30"/>
      <c r="E28" s="30"/>
      <c r="F28" s="30"/>
      <c r="G28" s="30"/>
      <c r="H28" s="30"/>
      <c r="I28" s="30"/>
      <c r="J28" s="30"/>
      <c r="K28" s="30"/>
      <c r="L28" s="30"/>
      <c r="M28" s="30"/>
      <c r="N28" s="30"/>
      <c r="O28" s="30"/>
      <c r="P28" s="30"/>
      <c r="Q28" s="30"/>
    </row>
    <row r="29" spans="1:19" x14ac:dyDescent="0.2">
      <c r="B29" s="30"/>
      <c r="C29" s="30"/>
      <c r="D29" s="30"/>
      <c r="E29" s="30"/>
      <c r="F29" s="30"/>
      <c r="G29" s="30"/>
      <c r="H29" s="30"/>
      <c r="I29" s="30"/>
      <c r="J29" s="30"/>
      <c r="K29" s="30"/>
      <c r="L29" s="30"/>
      <c r="M29" s="30"/>
      <c r="N29" s="30"/>
      <c r="O29" s="30"/>
      <c r="P29" s="30"/>
      <c r="Q29" s="30"/>
    </row>
    <row r="30" spans="1:19" x14ac:dyDescent="0.2">
      <c r="B30" s="30"/>
      <c r="C30" s="30"/>
      <c r="D30" s="30"/>
      <c r="E30" s="30"/>
      <c r="F30" s="30"/>
      <c r="G30" s="30"/>
      <c r="H30" s="30"/>
      <c r="I30" s="30"/>
      <c r="J30" s="30"/>
      <c r="K30" s="30"/>
      <c r="L30" s="30"/>
      <c r="M30" s="30"/>
      <c r="N30" s="30"/>
      <c r="O30" s="30"/>
      <c r="P30" s="30"/>
      <c r="Q30" s="30"/>
    </row>
    <row r="31" spans="1:19" x14ac:dyDescent="0.2">
      <c r="B31" s="30"/>
      <c r="C31" s="30"/>
      <c r="D31" s="30"/>
      <c r="E31" s="30"/>
      <c r="F31" s="30"/>
      <c r="G31" s="30"/>
      <c r="H31" s="30"/>
      <c r="I31" s="30"/>
      <c r="J31" s="30"/>
      <c r="K31" s="30"/>
      <c r="L31" s="30"/>
      <c r="M31" s="30"/>
      <c r="N31" s="30"/>
      <c r="O31" s="30"/>
      <c r="P31" s="30"/>
      <c r="Q31" s="30"/>
    </row>
    <row r="32" spans="1:19" x14ac:dyDescent="0.2">
      <c r="B32" s="30"/>
      <c r="C32" s="30"/>
      <c r="D32" s="30"/>
      <c r="E32" s="30"/>
      <c r="F32" s="30"/>
      <c r="G32" s="30"/>
      <c r="H32" s="30"/>
      <c r="I32" s="30"/>
      <c r="J32" s="30"/>
      <c r="K32" s="30"/>
      <c r="L32" s="30"/>
      <c r="M32" s="30"/>
      <c r="N32" s="30"/>
      <c r="O32" s="30"/>
      <c r="P32" s="30"/>
      <c r="Q32" s="30"/>
    </row>
    <row r="33" spans="2:17" x14ac:dyDescent="0.2">
      <c r="B33" s="30"/>
      <c r="C33" s="30"/>
      <c r="D33" s="30"/>
      <c r="E33" s="30"/>
      <c r="F33" s="30"/>
      <c r="G33" s="30"/>
      <c r="H33" s="30"/>
      <c r="I33" s="30"/>
      <c r="J33" s="30"/>
      <c r="K33" s="30"/>
      <c r="L33" s="30"/>
      <c r="M33" s="30"/>
      <c r="N33" s="30"/>
      <c r="O33" s="30"/>
      <c r="P33" s="30"/>
      <c r="Q33" s="30"/>
    </row>
    <row r="34" spans="2:17" x14ac:dyDescent="0.2">
      <c r="B34" s="30"/>
      <c r="C34" s="30"/>
      <c r="D34" s="30"/>
      <c r="E34" s="30"/>
      <c r="F34" s="30"/>
      <c r="G34" s="30"/>
      <c r="H34" s="30"/>
      <c r="I34" s="30"/>
      <c r="J34" s="30"/>
      <c r="K34" s="30"/>
      <c r="L34" s="30"/>
      <c r="M34" s="30"/>
      <c r="N34" s="30"/>
      <c r="O34" s="30"/>
      <c r="P34" s="30"/>
      <c r="Q34" s="30"/>
    </row>
    <row r="35" spans="2:17" x14ac:dyDescent="0.2">
      <c r="B35" s="30"/>
      <c r="C35" s="30"/>
      <c r="D35" s="30"/>
      <c r="E35" s="30"/>
      <c r="F35" s="30"/>
      <c r="G35" s="30"/>
      <c r="H35" s="30"/>
      <c r="I35" s="30"/>
      <c r="J35" s="30"/>
      <c r="K35" s="30"/>
      <c r="L35" s="30"/>
      <c r="M35" s="30"/>
      <c r="N35" s="30"/>
      <c r="O35" s="30"/>
      <c r="P35" s="30"/>
      <c r="Q35" s="30"/>
    </row>
    <row r="36" spans="2:17" x14ac:dyDescent="0.2">
      <c r="B36" s="30"/>
      <c r="C36" s="30"/>
      <c r="D36" s="30"/>
      <c r="E36" s="30"/>
      <c r="F36" s="30"/>
      <c r="G36" s="30"/>
      <c r="H36" s="30"/>
      <c r="I36" s="30"/>
      <c r="J36" s="30"/>
      <c r="K36" s="30"/>
      <c r="L36" s="30"/>
      <c r="M36" s="30"/>
      <c r="N36" s="30"/>
      <c r="O36" s="30"/>
      <c r="P36" s="30"/>
      <c r="Q36" s="30"/>
    </row>
    <row r="37" spans="2:17" x14ac:dyDescent="0.2">
      <c r="B37" s="30"/>
      <c r="C37" s="30"/>
      <c r="D37" s="30"/>
      <c r="E37" s="30"/>
      <c r="F37" s="30"/>
      <c r="G37" s="30"/>
      <c r="H37" s="30"/>
      <c r="I37" s="30"/>
      <c r="J37" s="30"/>
      <c r="K37" s="30"/>
      <c r="L37" s="30"/>
      <c r="M37" s="30"/>
      <c r="N37" s="30"/>
      <c r="O37" s="30"/>
      <c r="P37" s="30"/>
      <c r="Q37" s="30"/>
    </row>
    <row r="38" spans="2:17" x14ac:dyDescent="0.2">
      <c r="B38" s="30"/>
      <c r="C38" s="30"/>
      <c r="D38" s="30"/>
      <c r="E38" s="30"/>
      <c r="F38" s="30"/>
      <c r="G38" s="30"/>
      <c r="H38" s="30"/>
      <c r="I38" s="30"/>
      <c r="J38" s="30"/>
      <c r="K38" s="30"/>
      <c r="L38" s="30"/>
      <c r="M38" s="30"/>
      <c r="N38" s="30"/>
      <c r="O38" s="30"/>
      <c r="P38" s="30"/>
      <c r="Q38" s="30"/>
    </row>
    <row r="39" spans="2:17" x14ac:dyDescent="0.2">
      <c r="B39" s="30"/>
      <c r="C39" s="30"/>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30"/>
      <c r="C78" s="30"/>
      <c r="D78" s="30"/>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row r="161" spans="2:17" x14ac:dyDescent="0.2">
      <c r="B161" s="30"/>
      <c r="C161" s="30"/>
      <c r="D161" s="30"/>
      <c r="E161" s="30"/>
      <c r="F161" s="30"/>
      <c r="G161" s="30"/>
      <c r="H161" s="30"/>
      <c r="I161" s="30"/>
      <c r="J161" s="30"/>
      <c r="K161" s="30"/>
      <c r="L161" s="30"/>
      <c r="M161" s="30"/>
      <c r="N161" s="30"/>
      <c r="O161" s="30"/>
      <c r="P161" s="30"/>
      <c r="Q161" s="30"/>
    </row>
    <row r="162" spans="2:17" x14ac:dyDescent="0.2">
      <c r="B162" s="30"/>
      <c r="C162" s="30"/>
      <c r="D162" s="30"/>
      <c r="E162" s="30"/>
      <c r="F162" s="30"/>
      <c r="G162" s="30"/>
      <c r="H162" s="30"/>
      <c r="I162" s="30"/>
      <c r="J162" s="30"/>
      <c r="K162" s="30"/>
      <c r="L162" s="30"/>
      <c r="M162" s="30"/>
      <c r="N162" s="30"/>
      <c r="O162" s="30"/>
      <c r="P162" s="30"/>
      <c r="Q162" s="30"/>
    </row>
    <row r="163" spans="2:17" x14ac:dyDescent="0.2">
      <c r="B163" s="30"/>
      <c r="C163" s="30"/>
      <c r="D163" s="30"/>
      <c r="E163" s="30"/>
      <c r="F163" s="30"/>
      <c r="G163" s="30"/>
      <c r="H163" s="30"/>
      <c r="I163" s="30"/>
      <c r="J163" s="30"/>
      <c r="K163" s="30"/>
      <c r="L163" s="30"/>
      <c r="M163" s="30"/>
      <c r="N163" s="30"/>
      <c r="O163" s="30"/>
      <c r="P163" s="30"/>
      <c r="Q163" s="30"/>
    </row>
    <row r="164" spans="2:17" x14ac:dyDescent="0.2">
      <c r="B164" s="30"/>
      <c r="C164" s="30"/>
      <c r="D164" s="30"/>
      <c r="E164" s="30"/>
      <c r="F164" s="30"/>
      <c r="G164" s="30"/>
      <c r="H164" s="30"/>
      <c r="I164" s="30"/>
      <c r="J164" s="30"/>
      <c r="K164" s="30"/>
      <c r="L164" s="30"/>
      <c r="M164" s="30"/>
      <c r="N164" s="30"/>
      <c r="O164" s="30"/>
      <c r="P164" s="30"/>
      <c r="Q164" s="30"/>
    </row>
    <row r="165" spans="2:17" x14ac:dyDescent="0.2">
      <c r="B165" s="30"/>
      <c r="C165" s="30"/>
      <c r="D165" s="30"/>
      <c r="E165" s="30"/>
      <c r="F165" s="30"/>
      <c r="G165" s="30"/>
      <c r="H165" s="30"/>
      <c r="I165" s="30"/>
      <c r="J165" s="30"/>
      <c r="K165" s="30"/>
      <c r="L165" s="30"/>
      <c r="M165" s="30"/>
      <c r="N165" s="30"/>
      <c r="O165" s="30"/>
      <c r="P165" s="30"/>
      <c r="Q165" s="30"/>
    </row>
    <row r="166" spans="2:17" x14ac:dyDescent="0.2">
      <c r="B166" s="30"/>
      <c r="C166" s="30"/>
      <c r="D166" s="30"/>
      <c r="E166" s="30"/>
      <c r="F166" s="30"/>
      <c r="G166" s="30"/>
      <c r="H166" s="30"/>
      <c r="I166" s="30"/>
      <c r="J166" s="30"/>
      <c r="K166" s="30"/>
      <c r="L166" s="30"/>
      <c r="M166" s="30"/>
      <c r="N166" s="30"/>
      <c r="O166" s="30"/>
      <c r="P166" s="30"/>
      <c r="Q166" s="30"/>
    </row>
    <row r="167" spans="2:17" x14ac:dyDescent="0.2">
      <c r="B167" s="30"/>
      <c r="C167" s="30"/>
      <c r="D167" s="30"/>
      <c r="E167" s="30"/>
      <c r="F167" s="30"/>
      <c r="G167" s="30"/>
      <c r="H167" s="30"/>
      <c r="I167" s="30"/>
      <c r="J167" s="30"/>
      <c r="K167" s="30"/>
      <c r="L167" s="30"/>
      <c r="M167" s="30"/>
      <c r="N167" s="30"/>
      <c r="O167" s="30"/>
      <c r="P167" s="30"/>
      <c r="Q167" s="30"/>
    </row>
    <row r="168" spans="2:17" x14ac:dyDescent="0.2">
      <c r="B168" s="30"/>
      <c r="C168" s="30"/>
      <c r="D168" s="30"/>
      <c r="E168" s="30"/>
      <c r="F168" s="30"/>
      <c r="G168" s="30"/>
      <c r="H168" s="30"/>
      <c r="I168" s="30"/>
      <c r="J168" s="30"/>
      <c r="K168" s="30"/>
      <c r="L168" s="30"/>
      <c r="M168" s="30"/>
      <c r="N168" s="30"/>
      <c r="O168" s="30"/>
      <c r="P168" s="30"/>
      <c r="Q168" s="30"/>
    </row>
    <row r="169" spans="2:17" x14ac:dyDescent="0.2">
      <c r="B169" s="30"/>
      <c r="C169" s="30"/>
      <c r="D169" s="30"/>
      <c r="E169" s="30"/>
      <c r="F169" s="30"/>
      <c r="G169" s="30"/>
      <c r="H169" s="30"/>
      <c r="I169" s="30"/>
      <c r="J169" s="30"/>
      <c r="K169" s="30"/>
      <c r="L169" s="30"/>
      <c r="M169" s="30"/>
      <c r="N169" s="30"/>
      <c r="O169" s="30"/>
      <c r="P169" s="30"/>
      <c r="Q169" s="30"/>
    </row>
    <row r="170" spans="2:17" x14ac:dyDescent="0.2">
      <c r="B170" s="30"/>
      <c r="C170" s="30"/>
      <c r="D170" s="30"/>
      <c r="E170" s="30"/>
      <c r="F170" s="30"/>
      <c r="G170" s="30"/>
      <c r="H170" s="30"/>
      <c r="I170" s="30"/>
      <c r="J170" s="30"/>
      <c r="K170" s="30"/>
      <c r="L170" s="30"/>
      <c r="M170" s="30"/>
      <c r="N170" s="30"/>
      <c r="O170" s="30"/>
      <c r="P170" s="30"/>
      <c r="Q170" s="30"/>
    </row>
    <row r="171" spans="2:17" x14ac:dyDescent="0.2">
      <c r="B171" s="30"/>
      <c r="C171" s="30"/>
      <c r="D171" s="30"/>
      <c r="E171" s="30"/>
      <c r="F171" s="30"/>
      <c r="G171" s="30"/>
      <c r="H171" s="30"/>
      <c r="I171" s="30"/>
      <c r="J171" s="30"/>
      <c r="K171" s="30"/>
      <c r="L171" s="30"/>
      <c r="M171" s="30"/>
      <c r="N171" s="30"/>
      <c r="O171" s="30"/>
      <c r="P171" s="30"/>
      <c r="Q171" s="30"/>
    </row>
    <row r="172" spans="2:17" x14ac:dyDescent="0.2">
      <c r="B172" s="30"/>
      <c r="C172" s="30"/>
      <c r="D172" s="30"/>
      <c r="E172" s="30"/>
      <c r="F172" s="30"/>
      <c r="G172" s="30"/>
      <c r="H172" s="30"/>
      <c r="I172" s="30"/>
      <c r="J172" s="30"/>
      <c r="K172" s="30"/>
      <c r="L172" s="30"/>
      <c r="M172" s="30"/>
      <c r="N172" s="30"/>
      <c r="O172" s="30"/>
      <c r="P172" s="30"/>
      <c r="Q172" s="30"/>
    </row>
    <row r="173" spans="2:17" x14ac:dyDescent="0.2">
      <c r="B173" s="30"/>
      <c r="C173" s="30"/>
      <c r="D173" s="30"/>
      <c r="E173" s="30"/>
      <c r="F173" s="30"/>
      <c r="G173" s="30"/>
      <c r="H173" s="30"/>
      <c r="I173" s="30"/>
      <c r="J173" s="30"/>
      <c r="K173" s="30"/>
      <c r="L173" s="30"/>
      <c r="M173" s="30"/>
      <c r="N173" s="30"/>
      <c r="O173" s="30"/>
      <c r="P173" s="30"/>
      <c r="Q173" s="30"/>
    </row>
    <row r="174" spans="2:17" x14ac:dyDescent="0.2">
      <c r="B174" s="30"/>
      <c r="C174" s="30"/>
      <c r="D174" s="30"/>
      <c r="E174" s="30"/>
      <c r="F174" s="30"/>
      <c r="G174" s="30"/>
      <c r="H174" s="30"/>
      <c r="I174" s="30"/>
      <c r="J174" s="30"/>
      <c r="K174" s="30"/>
      <c r="L174" s="30"/>
      <c r="M174" s="30"/>
      <c r="N174" s="30"/>
      <c r="O174" s="30"/>
      <c r="P174" s="30"/>
      <c r="Q174" s="30"/>
    </row>
    <row r="175" spans="2:17" x14ac:dyDescent="0.2">
      <c r="B175" s="30"/>
      <c r="C175" s="30"/>
      <c r="D175" s="30"/>
      <c r="E175" s="30"/>
      <c r="F175" s="30"/>
      <c r="G175" s="30"/>
      <c r="H175" s="30"/>
      <c r="I175" s="30"/>
      <c r="J175" s="30"/>
      <c r="K175" s="30"/>
      <c r="L175" s="30"/>
      <c r="M175" s="30"/>
      <c r="N175" s="30"/>
      <c r="O175" s="30"/>
      <c r="P175" s="30"/>
      <c r="Q175" s="30"/>
    </row>
    <row r="176" spans="2:17" x14ac:dyDescent="0.2">
      <c r="B176" s="30"/>
      <c r="C176" s="30"/>
      <c r="D176" s="30"/>
      <c r="E176" s="30"/>
      <c r="F176" s="30"/>
      <c r="G176" s="30"/>
      <c r="H176" s="30"/>
      <c r="I176" s="30"/>
      <c r="J176" s="30"/>
      <c r="K176" s="30"/>
      <c r="L176" s="30"/>
      <c r="M176" s="30"/>
      <c r="N176" s="30"/>
      <c r="O176" s="30"/>
      <c r="P176" s="30"/>
      <c r="Q176" s="30"/>
    </row>
    <row r="177" spans="2:17" x14ac:dyDescent="0.2">
      <c r="B177" s="30"/>
      <c r="C177" s="30"/>
      <c r="D177" s="30"/>
      <c r="E177" s="30"/>
      <c r="F177" s="30"/>
      <c r="G177" s="30"/>
      <c r="H177" s="30"/>
      <c r="I177" s="30"/>
      <c r="J177" s="30"/>
      <c r="K177" s="30"/>
      <c r="L177" s="30"/>
      <c r="M177" s="30"/>
      <c r="N177" s="30"/>
      <c r="O177" s="30"/>
      <c r="P177" s="30"/>
      <c r="Q177" s="30"/>
    </row>
    <row r="178" spans="2:17" x14ac:dyDescent="0.2">
      <c r="B178" s="30"/>
      <c r="C178" s="30"/>
      <c r="D178" s="30"/>
      <c r="E178" s="30"/>
      <c r="F178" s="30"/>
      <c r="G178" s="30"/>
      <c r="H178" s="30"/>
      <c r="I178" s="30"/>
      <c r="J178" s="30"/>
      <c r="K178" s="30"/>
      <c r="L178" s="30"/>
      <c r="M178" s="30"/>
      <c r="N178" s="30"/>
      <c r="O178" s="30"/>
      <c r="P178" s="30"/>
      <c r="Q178" s="30"/>
    </row>
    <row r="179" spans="2:17" x14ac:dyDescent="0.2">
      <c r="B179" s="30"/>
      <c r="C179" s="30"/>
      <c r="D179" s="30"/>
      <c r="E179" s="30"/>
      <c r="F179" s="30"/>
      <c r="G179" s="30"/>
      <c r="H179" s="30"/>
      <c r="I179" s="30"/>
      <c r="J179" s="30"/>
      <c r="K179" s="30"/>
      <c r="L179" s="30"/>
      <c r="M179" s="30"/>
      <c r="N179" s="30"/>
      <c r="O179" s="30"/>
      <c r="P179" s="30"/>
      <c r="Q179" s="30"/>
    </row>
    <row r="180" spans="2:17" x14ac:dyDescent="0.2">
      <c r="B180" s="30"/>
      <c r="C180" s="30"/>
      <c r="D180" s="30"/>
      <c r="E180" s="30"/>
      <c r="F180" s="30"/>
      <c r="G180" s="30"/>
      <c r="H180" s="30"/>
      <c r="I180" s="30"/>
      <c r="J180" s="30"/>
      <c r="K180" s="30"/>
      <c r="L180" s="30"/>
      <c r="M180" s="30"/>
      <c r="N180" s="30"/>
      <c r="O180" s="30"/>
      <c r="P180" s="30"/>
      <c r="Q180" s="30"/>
    </row>
    <row r="181" spans="2:17" x14ac:dyDescent="0.2">
      <c r="B181" s="30"/>
      <c r="C181" s="30"/>
      <c r="D181" s="30"/>
      <c r="E181" s="30"/>
      <c r="F181" s="30"/>
      <c r="G181" s="30"/>
      <c r="H181" s="30"/>
      <c r="I181" s="30"/>
      <c r="J181" s="30"/>
      <c r="K181" s="30"/>
      <c r="L181" s="30"/>
      <c r="M181" s="30"/>
      <c r="N181" s="30"/>
      <c r="O181" s="30"/>
      <c r="P181" s="30"/>
      <c r="Q181" s="30"/>
    </row>
    <row r="182" spans="2:17" x14ac:dyDescent="0.2">
      <c r="B182" s="30"/>
      <c r="C182" s="30"/>
      <c r="D182" s="30"/>
      <c r="E182" s="30"/>
      <c r="F182" s="30"/>
      <c r="G182" s="30"/>
      <c r="H182" s="30"/>
      <c r="I182" s="30"/>
      <c r="J182" s="30"/>
      <c r="K182" s="30"/>
      <c r="L182" s="30"/>
      <c r="M182" s="30"/>
      <c r="N182" s="30"/>
      <c r="O182" s="30"/>
      <c r="P182" s="30"/>
      <c r="Q182" s="30"/>
    </row>
    <row r="183" spans="2:17" x14ac:dyDescent="0.2">
      <c r="B183" s="30"/>
      <c r="C183" s="30"/>
      <c r="D183" s="30"/>
      <c r="E183" s="30"/>
      <c r="F183" s="30"/>
      <c r="G183" s="30"/>
      <c r="H183" s="30"/>
      <c r="I183" s="30"/>
      <c r="J183" s="30"/>
      <c r="K183" s="30"/>
      <c r="L183" s="30"/>
      <c r="M183" s="30"/>
      <c r="N183" s="30"/>
      <c r="O183" s="30"/>
      <c r="P183" s="30"/>
      <c r="Q183" s="30"/>
    </row>
    <row r="184" spans="2:17" x14ac:dyDescent="0.2">
      <c r="B184" s="30"/>
      <c r="C184" s="30"/>
      <c r="D184" s="30"/>
      <c r="E184" s="30"/>
      <c r="F184" s="30"/>
      <c r="G184" s="30"/>
      <c r="H184" s="30"/>
      <c r="I184" s="30"/>
      <c r="J184" s="30"/>
      <c r="K184" s="30"/>
      <c r="L184" s="30"/>
      <c r="M184" s="30"/>
      <c r="N184" s="30"/>
      <c r="O184" s="30"/>
      <c r="P184" s="30"/>
      <c r="Q184" s="30"/>
    </row>
    <row r="185" spans="2:17" x14ac:dyDescent="0.2">
      <c r="B185" s="30"/>
      <c r="C185" s="30"/>
      <c r="D185" s="30"/>
      <c r="E185" s="30"/>
      <c r="F185" s="30"/>
      <c r="G185" s="30"/>
      <c r="H185" s="30"/>
      <c r="I185" s="30"/>
      <c r="J185" s="30"/>
      <c r="K185" s="30"/>
      <c r="L185" s="30"/>
      <c r="M185" s="30"/>
      <c r="N185" s="30"/>
      <c r="O185" s="30"/>
      <c r="P185" s="30"/>
      <c r="Q185" s="30"/>
    </row>
    <row r="186" spans="2:17" x14ac:dyDescent="0.2">
      <c r="B186" s="30"/>
      <c r="C186" s="30"/>
      <c r="D186" s="30"/>
      <c r="E186" s="30"/>
      <c r="F186" s="30"/>
      <c r="G186" s="30"/>
      <c r="H186" s="30"/>
      <c r="I186" s="30"/>
      <c r="J186" s="30"/>
      <c r="K186" s="30"/>
      <c r="L186" s="30"/>
      <c r="M186" s="30"/>
      <c r="N186" s="30"/>
      <c r="O186" s="30"/>
      <c r="P186" s="30"/>
      <c r="Q186" s="30"/>
    </row>
    <row r="187" spans="2:17" x14ac:dyDescent="0.2">
      <c r="B187" s="30"/>
      <c r="C187" s="30"/>
      <c r="D187" s="30"/>
      <c r="E187" s="30"/>
      <c r="F187" s="30"/>
      <c r="G187" s="30"/>
      <c r="H187" s="30"/>
      <c r="I187" s="30"/>
      <c r="J187" s="30"/>
      <c r="K187" s="30"/>
      <c r="L187" s="30"/>
      <c r="M187" s="30"/>
      <c r="N187" s="30"/>
      <c r="O187" s="30"/>
      <c r="P187" s="30"/>
      <c r="Q187" s="30"/>
    </row>
    <row r="188" spans="2:17" x14ac:dyDescent="0.2">
      <c r="B188" s="30"/>
      <c r="C188" s="30"/>
      <c r="D188" s="30"/>
      <c r="E188" s="30"/>
      <c r="F188" s="30"/>
      <c r="G188" s="30"/>
      <c r="H188" s="30"/>
      <c r="I188" s="30"/>
      <c r="J188" s="30"/>
      <c r="K188" s="30"/>
      <c r="L188" s="30"/>
      <c r="M188" s="30"/>
      <c r="N188" s="30"/>
      <c r="O188" s="30"/>
      <c r="P188" s="30"/>
      <c r="Q188" s="30"/>
    </row>
    <row r="189" spans="2:17" x14ac:dyDescent="0.2">
      <c r="B189" s="30"/>
      <c r="C189" s="30"/>
      <c r="D189" s="30"/>
      <c r="E189" s="30"/>
      <c r="F189" s="30"/>
      <c r="G189" s="30"/>
      <c r="H189" s="30"/>
      <c r="I189" s="30"/>
      <c r="J189" s="30"/>
      <c r="K189" s="30"/>
      <c r="L189" s="30"/>
      <c r="M189" s="30"/>
      <c r="N189" s="30"/>
      <c r="O189" s="30"/>
      <c r="P189" s="30"/>
      <c r="Q189" s="30"/>
    </row>
    <row r="190" spans="2:17" x14ac:dyDescent="0.2">
      <c r="B190" s="30"/>
      <c r="C190" s="30"/>
      <c r="D190" s="30"/>
      <c r="E190" s="30"/>
      <c r="F190" s="30"/>
      <c r="G190" s="30"/>
      <c r="H190" s="30"/>
      <c r="I190" s="30"/>
      <c r="J190" s="30"/>
      <c r="K190" s="30"/>
      <c r="L190" s="30"/>
      <c r="M190" s="30"/>
      <c r="N190" s="30"/>
      <c r="O190" s="30"/>
      <c r="P190" s="30"/>
      <c r="Q190" s="30"/>
    </row>
    <row r="191" spans="2:17" x14ac:dyDescent="0.2">
      <c r="B191" s="30"/>
      <c r="C191" s="30"/>
      <c r="D191" s="30"/>
      <c r="E191" s="30"/>
      <c r="F191" s="30"/>
      <c r="G191" s="30"/>
      <c r="H191" s="30"/>
      <c r="I191" s="30"/>
      <c r="J191" s="30"/>
      <c r="K191" s="30"/>
      <c r="L191" s="30"/>
      <c r="M191" s="30"/>
      <c r="N191" s="30"/>
      <c r="O191" s="30"/>
      <c r="P191" s="30"/>
      <c r="Q191" s="30"/>
    </row>
    <row r="192" spans="2:17" x14ac:dyDescent="0.2">
      <c r="B192" s="30"/>
      <c r="C192" s="30"/>
      <c r="D192" s="30"/>
      <c r="E192" s="30"/>
      <c r="F192" s="30"/>
      <c r="G192" s="30"/>
      <c r="H192" s="30"/>
      <c r="I192" s="30"/>
      <c r="J192" s="30"/>
      <c r="K192" s="30"/>
      <c r="L192" s="30"/>
      <c r="M192" s="30"/>
      <c r="N192" s="30"/>
      <c r="O192" s="30"/>
      <c r="P192" s="30"/>
      <c r="Q192" s="30"/>
    </row>
    <row r="193" spans="2:17" x14ac:dyDescent="0.2">
      <c r="B193" s="30"/>
      <c r="C193" s="30"/>
      <c r="D193" s="30"/>
      <c r="E193" s="30"/>
      <c r="F193" s="30"/>
      <c r="G193" s="30"/>
      <c r="H193" s="30"/>
      <c r="I193" s="30"/>
      <c r="J193" s="30"/>
      <c r="K193" s="30"/>
      <c r="L193" s="30"/>
      <c r="M193" s="30"/>
      <c r="N193" s="30"/>
      <c r="O193" s="30"/>
      <c r="P193" s="30"/>
      <c r="Q193" s="30"/>
    </row>
    <row r="194" spans="2:17" x14ac:dyDescent="0.2">
      <c r="B194" s="30"/>
      <c r="C194" s="30"/>
      <c r="D194" s="30"/>
      <c r="E194" s="30"/>
      <c r="F194" s="30"/>
      <c r="G194" s="30"/>
      <c r="H194" s="30"/>
      <c r="I194" s="30"/>
      <c r="J194" s="30"/>
      <c r="K194" s="30"/>
      <c r="L194" s="30"/>
      <c r="M194" s="30"/>
      <c r="N194" s="30"/>
      <c r="O194" s="30"/>
      <c r="P194" s="30"/>
      <c r="Q194" s="30"/>
    </row>
    <row r="195" spans="2:17" x14ac:dyDescent="0.2">
      <c r="B195" s="30"/>
      <c r="C195" s="30"/>
      <c r="D195" s="30"/>
      <c r="E195" s="30"/>
      <c r="F195" s="30"/>
      <c r="G195" s="30"/>
      <c r="H195" s="30"/>
      <c r="I195" s="30"/>
      <c r="J195" s="30"/>
      <c r="K195" s="30"/>
      <c r="L195" s="30"/>
      <c r="M195" s="30"/>
      <c r="N195" s="30"/>
      <c r="O195" s="30"/>
      <c r="P195" s="30"/>
      <c r="Q195" s="30"/>
    </row>
    <row r="196" spans="2:17" x14ac:dyDescent="0.2">
      <c r="B196" s="30"/>
      <c r="C196" s="30"/>
      <c r="D196" s="30"/>
      <c r="E196" s="30"/>
      <c r="F196" s="30"/>
      <c r="G196" s="30"/>
      <c r="H196" s="30"/>
      <c r="I196" s="30"/>
      <c r="J196" s="30"/>
      <c r="K196" s="30"/>
      <c r="L196" s="30"/>
      <c r="M196" s="30"/>
      <c r="N196" s="30"/>
      <c r="O196" s="30"/>
      <c r="P196" s="30"/>
      <c r="Q196" s="30"/>
    </row>
    <row r="197" spans="2:17" x14ac:dyDescent="0.2">
      <c r="B197" s="30"/>
      <c r="C197" s="30"/>
      <c r="D197" s="30"/>
      <c r="E197" s="30"/>
      <c r="F197" s="30"/>
      <c r="G197" s="30"/>
      <c r="H197" s="30"/>
      <c r="I197" s="30"/>
      <c r="J197" s="30"/>
      <c r="K197" s="30"/>
      <c r="L197" s="30"/>
      <c r="M197" s="30"/>
      <c r="N197" s="30"/>
      <c r="O197" s="30"/>
      <c r="P197" s="30"/>
      <c r="Q197" s="30"/>
    </row>
    <row r="198" spans="2:17" x14ac:dyDescent="0.2">
      <c r="B198" s="30"/>
      <c r="C198" s="30"/>
      <c r="D198" s="30"/>
      <c r="E198" s="30"/>
      <c r="F198" s="30"/>
      <c r="G198" s="30"/>
      <c r="H198" s="30"/>
      <c r="I198" s="30"/>
      <c r="J198" s="30"/>
      <c r="K198" s="30"/>
      <c r="L198" s="30"/>
      <c r="M198" s="30"/>
      <c r="N198" s="30"/>
      <c r="O198" s="30"/>
      <c r="P198" s="30"/>
      <c r="Q198" s="30"/>
    </row>
    <row r="199" spans="2:17" x14ac:dyDescent="0.2">
      <c r="B199" s="30"/>
      <c r="C199" s="30"/>
      <c r="D199" s="30"/>
      <c r="E199" s="30"/>
      <c r="F199" s="30"/>
      <c r="G199" s="30"/>
      <c r="H199" s="30"/>
      <c r="I199" s="30"/>
      <c r="J199" s="30"/>
      <c r="K199" s="30"/>
      <c r="L199" s="30"/>
      <c r="M199" s="30"/>
      <c r="N199" s="30"/>
      <c r="O199" s="30"/>
      <c r="P199" s="30"/>
      <c r="Q199" s="30"/>
    </row>
    <row r="200" spans="2:17" x14ac:dyDescent="0.2">
      <c r="B200" s="30"/>
      <c r="C200" s="30"/>
      <c r="D200" s="30"/>
      <c r="E200" s="30"/>
      <c r="F200" s="30"/>
      <c r="G200" s="30"/>
      <c r="H200" s="30"/>
      <c r="I200" s="30"/>
      <c r="J200" s="30"/>
      <c r="K200" s="30"/>
      <c r="L200" s="30"/>
      <c r="M200" s="30"/>
      <c r="N200" s="30"/>
      <c r="O200" s="30"/>
      <c r="P200" s="30"/>
      <c r="Q200" s="30"/>
    </row>
    <row r="201" spans="2:17" x14ac:dyDescent="0.2">
      <c r="B201" s="30"/>
      <c r="C201" s="30"/>
      <c r="D201" s="30"/>
      <c r="E201" s="30"/>
      <c r="F201" s="30"/>
      <c r="G201" s="30"/>
      <c r="H201" s="30"/>
      <c r="I201" s="30"/>
      <c r="J201" s="30"/>
      <c r="K201" s="30"/>
      <c r="L201" s="30"/>
      <c r="M201" s="30"/>
      <c r="N201" s="30"/>
      <c r="O201" s="30"/>
      <c r="P201" s="30"/>
      <c r="Q201" s="30"/>
    </row>
    <row r="202" spans="2:17" x14ac:dyDescent="0.2">
      <c r="B202" s="30"/>
      <c r="C202" s="30"/>
      <c r="D202" s="30"/>
      <c r="E202" s="30"/>
      <c r="F202" s="30"/>
      <c r="G202" s="30"/>
      <c r="H202" s="30"/>
      <c r="I202" s="30"/>
      <c r="J202" s="30"/>
      <c r="K202" s="30"/>
      <c r="L202" s="30"/>
      <c r="M202" s="30"/>
      <c r="N202" s="30"/>
      <c r="O202" s="30"/>
      <c r="P202" s="30"/>
      <c r="Q202" s="30"/>
    </row>
    <row r="203" spans="2:17" x14ac:dyDescent="0.2">
      <c r="B203" s="30"/>
      <c r="C203" s="30"/>
      <c r="D203" s="30"/>
      <c r="E203" s="30"/>
      <c r="F203" s="30"/>
      <c r="G203" s="30"/>
      <c r="H203" s="30"/>
      <c r="I203" s="30"/>
      <c r="J203" s="30"/>
      <c r="K203" s="30"/>
      <c r="L203" s="30"/>
      <c r="M203" s="30"/>
      <c r="N203" s="30"/>
      <c r="O203" s="30"/>
      <c r="P203" s="30"/>
      <c r="Q203" s="30"/>
    </row>
    <row r="204" spans="2:17" x14ac:dyDescent="0.2">
      <c r="B204" s="30"/>
      <c r="C204" s="30"/>
      <c r="D204" s="30"/>
      <c r="E204" s="30"/>
      <c r="F204" s="30"/>
      <c r="G204" s="30"/>
      <c r="H204" s="30"/>
      <c r="I204" s="30"/>
      <c r="J204" s="30"/>
      <c r="K204" s="30"/>
      <c r="L204" s="30"/>
      <c r="M204" s="30"/>
      <c r="N204" s="30"/>
      <c r="O204" s="30"/>
      <c r="P204" s="30"/>
      <c r="Q204" s="30"/>
    </row>
    <row r="205" spans="2:17" x14ac:dyDescent="0.2">
      <c r="B205" s="30"/>
      <c r="C205" s="30"/>
      <c r="D205" s="30"/>
      <c r="E205" s="30"/>
      <c r="F205" s="30"/>
      <c r="G205" s="30"/>
      <c r="H205" s="30"/>
      <c r="I205" s="30"/>
      <c r="J205" s="30"/>
      <c r="K205" s="30"/>
      <c r="L205" s="30"/>
      <c r="M205" s="30"/>
      <c r="N205" s="30"/>
      <c r="O205" s="30"/>
      <c r="P205" s="30"/>
      <c r="Q205" s="30"/>
    </row>
    <row r="206" spans="2:17" x14ac:dyDescent="0.2">
      <c r="B206" s="30"/>
      <c r="C206" s="30"/>
      <c r="D206" s="30"/>
      <c r="E206" s="30"/>
      <c r="F206" s="30"/>
      <c r="G206" s="30"/>
      <c r="H206" s="30"/>
      <c r="I206" s="30"/>
      <c r="J206" s="30"/>
      <c r="K206" s="30"/>
      <c r="L206" s="30"/>
      <c r="M206" s="30"/>
      <c r="N206" s="30"/>
      <c r="O206" s="30"/>
      <c r="P206" s="30"/>
      <c r="Q206" s="30"/>
    </row>
    <row r="207" spans="2:17" x14ac:dyDescent="0.2">
      <c r="B207" s="30"/>
      <c r="C207" s="30"/>
      <c r="D207" s="30"/>
      <c r="E207" s="30"/>
      <c r="F207" s="30"/>
      <c r="G207" s="30"/>
      <c r="H207" s="30"/>
      <c r="I207" s="30"/>
      <c r="J207" s="30"/>
      <c r="K207" s="30"/>
      <c r="L207" s="30"/>
      <c r="M207" s="30"/>
      <c r="N207" s="30"/>
      <c r="O207" s="30"/>
      <c r="P207" s="30"/>
      <c r="Q207" s="30"/>
    </row>
    <row r="208" spans="2:17" x14ac:dyDescent="0.2">
      <c r="B208" s="30"/>
      <c r="C208" s="30"/>
      <c r="D208" s="30"/>
      <c r="E208" s="30"/>
      <c r="F208" s="30"/>
      <c r="G208" s="30"/>
      <c r="H208" s="30"/>
      <c r="I208" s="30"/>
      <c r="J208" s="30"/>
      <c r="K208" s="30"/>
      <c r="L208" s="30"/>
      <c r="M208" s="30"/>
      <c r="N208" s="30"/>
      <c r="O208" s="30"/>
      <c r="P208" s="30"/>
      <c r="Q208" s="30"/>
    </row>
    <row r="209" spans="2:17" x14ac:dyDescent="0.2">
      <c r="B209" s="30"/>
      <c r="C209" s="30"/>
      <c r="D209" s="30"/>
      <c r="E209" s="30"/>
      <c r="F209" s="30"/>
      <c r="G209" s="30"/>
      <c r="H209" s="30"/>
      <c r="I209" s="30"/>
      <c r="J209" s="30"/>
      <c r="K209" s="30"/>
      <c r="L209" s="30"/>
      <c r="M209" s="30"/>
      <c r="N209" s="30"/>
      <c r="O209" s="30"/>
      <c r="P209" s="30"/>
      <c r="Q209" s="30"/>
    </row>
    <row r="210" spans="2:17" x14ac:dyDescent="0.2">
      <c r="B210" s="30"/>
      <c r="C210" s="30"/>
      <c r="D210" s="30"/>
      <c r="E210" s="30"/>
      <c r="F210" s="30"/>
      <c r="G210" s="30"/>
      <c r="H210" s="30"/>
      <c r="I210" s="30"/>
      <c r="J210" s="30"/>
      <c r="K210" s="30"/>
      <c r="L210" s="30"/>
      <c r="M210" s="30"/>
      <c r="N210" s="30"/>
      <c r="O210" s="30"/>
      <c r="P210" s="30"/>
      <c r="Q210" s="30"/>
    </row>
    <row r="211" spans="2:17" x14ac:dyDescent="0.2">
      <c r="B211" s="30"/>
      <c r="C211" s="30"/>
      <c r="D211" s="30"/>
      <c r="E211" s="30"/>
      <c r="F211" s="30"/>
      <c r="G211" s="30"/>
      <c r="H211" s="30"/>
      <c r="I211" s="30"/>
      <c r="J211" s="30"/>
      <c r="K211" s="30"/>
      <c r="L211" s="30"/>
      <c r="M211" s="30"/>
      <c r="N211" s="30"/>
      <c r="O211" s="30"/>
      <c r="P211" s="30"/>
      <c r="Q211" s="30"/>
    </row>
    <row r="212" spans="2:17" x14ac:dyDescent="0.2">
      <c r="B212" s="30"/>
      <c r="C212" s="30"/>
      <c r="D212" s="30"/>
      <c r="E212" s="30"/>
      <c r="F212" s="30"/>
      <c r="G212" s="30"/>
      <c r="H212" s="30"/>
      <c r="I212" s="30"/>
      <c r="J212" s="30"/>
      <c r="K212" s="30"/>
      <c r="L212" s="30"/>
      <c r="M212" s="30"/>
      <c r="N212" s="30"/>
      <c r="O212" s="30"/>
      <c r="P212" s="30"/>
      <c r="Q212" s="30"/>
    </row>
    <row r="213" spans="2:17" x14ac:dyDescent="0.2">
      <c r="B213" s="30"/>
      <c r="C213" s="30"/>
      <c r="D213" s="30"/>
      <c r="E213" s="30"/>
      <c r="F213" s="30"/>
      <c r="G213" s="30"/>
      <c r="H213" s="30"/>
      <c r="I213" s="30"/>
      <c r="J213" s="30"/>
      <c r="K213" s="30"/>
      <c r="L213" s="30"/>
      <c r="M213" s="30"/>
      <c r="N213" s="30"/>
      <c r="O213" s="30"/>
      <c r="P213" s="30"/>
      <c r="Q213" s="30"/>
    </row>
    <row r="214" spans="2:17" x14ac:dyDescent="0.2">
      <c r="B214" s="30"/>
      <c r="C214" s="30"/>
      <c r="D214" s="30"/>
      <c r="E214" s="30"/>
      <c r="F214" s="30"/>
      <c r="G214" s="30"/>
      <c r="H214" s="30"/>
      <c r="I214" s="30"/>
      <c r="J214" s="30"/>
      <c r="K214" s="30"/>
      <c r="L214" s="30"/>
      <c r="M214" s="30"/>
      <c r="N214" s="30"/>
      <c r="O214" s="30"/>
      <c r="P214" s="30"/>
      <c r="Q214" s="30"/>
    </row>
    <row r="215" spans="2:17" x14ac:dyDescent="0.2">
      <c r="B215" s="30"/>
      <c r="C215" s="30"/>
      <c r="D215" s="30"/>
      <c r="E215" s="30"/>
      <c r="F215" s="30"/>
      <c r="G215" s="30"/>
      <c r="H215" s="30"/>
      <c r="I215" s="30"/>
      <c r="J215" s="30"/>
      <c r="K215" s="30"/>
      <c r="L215" s="30"/>
      <c r="M215" s="30"/>
      <c r="N215" s="30"/>
      <c r="O215" s="30"/>
      <c r="P215" s="30"/>
      <c r="Q215" s="30"/>
    </row>
    <row r="216" spans="2:17" x14ac:dyDescent="0.2">
      <c r="B216" s="30"/>
      <c r="C216" s="30"/>
      <c r="D216" s="30"/>
      <c r="E216" s="30"/>
      <c r="F216" s="30"/>
      <c r="G216" s="30"/>
      <c r="H216" s="30"/>
      <c r="I216" s="30"/>
      <c r="J216" s="30"/>
      <c r="K216" s="30"/>
      <c r="L216" s="30"/>
      <c r="M216" s="30"/>
      <c r="N216" s="30"/>
      <c r="O216" s="30"/>
      <c r="P216" s="30"/>
      <c r="Q216" s="30"/>
    </row>
    <row r="217" spans="2:17" x14ac:dyDescent="0.2">
      <c r="B217" s="30"/>
      <c r="C217" s="30"/>
      <c r="D217" s="30"/>
      <c r="E217" s="30"/>
      <c r="F217" s="30"/>
      <c r="G217" s="30"/>
      <c r="H217" s="30"/>
      <c r="I217" s="30"/>
      <c r="J217" s="30"/>
      <c r="K217" s="30"/>
      <c r="L217" s="30"/>
      <c r="M217" s="30"/>
      <c r="N217" s="30"/>
      <c r="O217" s="30"/>
      <c r="P217" s="30"/>
      <c r="Q217" s="30"/>
    </row>
    <row r="218" spans="2:17" x14ac:dyDescent="0.2">
      <c r="B218" s="30"/>
      <c r="C218" s="30"/>
      <c r="D218" s="30"/>
      <c r="E218" s="30"/>
      <c r="F218" s="30"/>
      <c r="G218" s="30"/>
      <c r="H218" s="30"/>
      <c r="I218" s="30"/>
      <c r="J218" s="30"/>
      <c r="K218" s="30"/>
      <c r="L218" s="30"/>
      <c r="M218" s="30"/>
      <c r="N218" s="30"/>
      <c r="O218" s="30"/>
      <c r="P218" s="30"/>
      <c r="Q218" s="30"/>
    </row>
    <row r="219" spans="2:17" x14ac:dyDescent="0.2">
      <c r="B219" s="30"/>
      <c r="C219" s="30"/>
      <c r="D219" s="30"/>
      <c r="E219" s="30"/>
      <c r="F219" s="30"/>
      <c r="G219" s="30"/>
      <c r="H219" s="30"/>
      <c r="I219" s="30"/>
      <c r="J219" s="30"/>
      <c r="K219" s="30"/>
      <c r="L219" s="30"/>
      <c r="M219" s="30"/>
      <c r="N219" s="30"/>
      <c r="O219" s="30"/>
      <c r="P219" s="30"/>
      <c r="Q219" s="30"/>
    </row>
    <row r="220" spans="2:17" x14ac:dyDescent="0.2">
      <c r="B220" s="30"/>
      <c r="C220" s="30"/>
      <c r="D220" s="30"/>
      <c r="E220" s="30"/>
      <c r="F220" s="30"/>
      <c r="G220" s="30"/>
      <c r="H220" s="30"/>
      <c r="I220" s="30"/>
      <c r="J220" s="30"/>
      <c r="K220" s="30"/>
      <c r="L220" s="30"/>
      <c r="M220" s="30"/>
      <c r="N220" s="30"/>
      <c r="O220" s="30"/>
      <c r="P220" s="30"/>
      <c r="Q220" s="30"/>
    </row>
    <row r="221" spans="2:17" x14ac:dyDescent="0.2">
      <c r="B221" s="30"/>
      <c r="C221" s="30"/>
      <c r="D221" s="30"/>
      <c r="E221" s="30"/>
      <c r="F221" s="30"/>
      <c r="G221" s="30"/>
      <c r="H221" s="30"/>
      <c r="I221" s="30"/>
      <c r="J221" s="30"/>
      <c r="K221" s="30"/>
      <c r="L221" s="30"/>
      <c r="M221" s="30"/>
      <c r="N221" s="30"/>
      <c r="O221" s="30"/>
      <c r="P221" s="30"/>
      <c r="Q221" s="30"/>
    </row>
    <row r="222" spans="2:17" x14ac:dyDescent="0.2">
      <c r="B222" s="30"/>
      <c r="C222" s="30"/>
      <c r="D222" s="30"/>
      <c r="E222" s="30"/>
      <c r="F222" s="30"/>
      <c r="G222" s="30"/>
      <c r="H222" s="30"/>
      <c r="I222" s="30"/>
      <c r="J222" s="30"/>
      <c r="K222" s="30"/>
      <c r="L222" s="30"/>
      <c r="M222" s="30"/>
      <c r="N222" s="30"/>
      <c r="O222" s="30"/>
      <c r="P222" s="30"/>
      <c r="Q222" s="30"/>
    </row>
    <row r="223" spans="2:17" x14ac:dyDescent="0.2">
      <c r="B223" s="30"/>
      <c r="C223" s="30"/>
      <c r="D223" s="30"/>
      <c r="E223" s="30"/>
      <c r="F223" s="30"/>
      <c r="G223" s="30"/>
      <c r="H223" s="30"/>
      <c r="I223" s="30"/>
      <c r="J223" s="30"/>
      <c r="K223" s="30"/>
      <c r="L223" s="30"/>
      <c r="M223" s="30"/>
      <c r="N223" s="30"/>
      <c r="O223" s="30"/>
      <c r="P223" s="30"/>
      <c r="Q223" s="30"/>
    </row>
    <row r="224" spans="2:17" x14ac:dyDescent="0.2">
      <c r="B224" s="30"/>
      <c r="C224" s="30"/>
      <c r="D224" s="30"/>
      <c r="E224" s="30"/>
      <c r="F224" s="30"/>
      <c r="G224" s="30"/>
      <c r="H224" s="30"/>
      <c r="I224" s="30"/>
      <c r="J224" s="30"/>
      <c r="K224" s="30"/>
      <c r="L224" s="30"/>
      <c r="M224" s="30"/>
      <c r="N224" s="30"/>
      <c r="O224" s="30"/>
      <c r="P224" s="30"/>
      <c r="Q224" s="30"/>
    </row>
    <row r="225" spans="2:17" x14ac:dyDescent="0.2">
      <c r="B225" s="30"/>
      <c r="C225" s="30"/>
      <c r="D225" s="30"/>
      <c r="E225" s="30"/>
      <c r="F225" s="30"/>
      <c r="G225" s="30"/>
      <c r="H225" s="30"/>
      <c r="I225" s="30"/>
      <c r="J225" s="30"/>
      <c r="K225" s="30"/>
      <c r="L225" s="30"/>
      <c r="M225" s="30"/>
      <c r="N225" s="30"/>
      <c r="O225" s="30"/>
      <c r="P225" s="30"/>
      <c r="Q225" s="30"/>
    </row>
    <row r="226" spans="2:17" x14ac:dyDescent="0.2">
      <c r="B226" s="30"/>
      <c r="C226" s="30"/>
      <c r="D226" s="30"/>
      <c r="E226" s="30"/>
      <c r="F226" s="30"/>
      <c r="G226" s="30"/>
      <c r="H226" s="30"/>
      <c r="I226" s="30"/>
      <c r="J226" s="30"/>
      <c r="K226" s="30"/>
      <c r="L226" s="30"/>
      <c r="M226" s="30"/>
      <c r="N226" s="30"/>
      <c r="O226" s="30"/>
      <c r="P226" s="30"/>
      <c r="Q226" s="30"/>
    </row>
    <row r="227" spans="2:17" x14ac:dyDescent="0.2">
      <c r="B227" s="30"/>
      <c r="C227" s="30"/>
      <c r="D227" s="30"/>
      <c r="E227" s="30"/>
      <c r="F227" s="30"/>
      <c r="G227" s="30"/>
      <c r="H227" s="30"/>
      <c r="I227" s="30"/>
      <c r="J227" s="30"/>
      <c r="K227" s="30"/>
      <c r="L227" s="30"/>
      <c r="M227" s="30"/>
      <c r="N227" s="30"/>
      <c r="O227" s="30"/>
      <c r="P227" s="30"/>
      <c r="Q227" s="30"/>
    </row>
    <row r="228" spans="2:17" x14ac:dyDescent="0.2">
      <c r="B228" s="30"/>
      <c r="C228" s="30"/>
      <c r="D228" s="30"/>
      <c r="E228" s="30"/>
      <c r="F228" s="30"/>
      <c r="G228" s="30"/>
      <c r="H228" s="30"/>
      <c r="I228" s="30"/>
      <c r="J228" s="30"/>
      <c r="K228" s="30"/>
      <c r="L228" s="30"/>
      <c r="M228" s="30"/>
      <c r="N228" s="30"/>
      <c r="O228" s="30"/>
      <c r="P228" s="30"/>
      <c r="Q228" s="30"/>
    </row>
    <row r="229" spans="2:17" x14ac:dyDescent="0.2">
      <c r="B229" s="30"/>
      <c r="C229" s="30"/>
      <c r="D229" s="30"/>
      <c r="E229" s="30"/>
      <c r="F229" s="30"/>
      <c r="G229" s="30"/>
      <c r="H229" s="30"/>
      <c r="I229" s="30"/>
      <c r="J229" s="30"/>
      <c r="K229" s="30"/>
      <c r="L229" s="30"/>
      <c r="M229" s="30"/>
      <c r="N229" s="30"/>
      <c r="O229" s="30"/>
      <c r="P229" s="30"/>
      <c r="Q229" s="30"/>
    </row>
    <row r="230" spans="2:17" x14ac:dyDescent="0.2">
      <c r="B230" s="30"/>
      <c r="C230" s="30"/>
      <c r="D230" s="30"/>
      <c r="E230" s="30"/>
      <c r="F230" s="30"/>
      <c r="G230" s="30"/>
      <c r="H230" s="30"/>
      <c r="I230" s="30"/>
      <c r="J230" s="30"/>
      <c r="K230" s="30"/>
      <c r="L230" s="30"/>
      <c r="M230" s="30"/>
      <c r="N230" s="30"/>
      <c r="O230" s="30"/>
      <c r="P230" s="30"/>
      <c r="Q230" s="30"/>
    </row>
    <row r="231" spans="2:17" x14ac:dyDescent="0.2">
      <c r="B231" s="30"/>
      <c r="C231" s="30"/>
      <c r="D231" s="30"/>
      <c r="E231" s="30"/>
      <c r="F231" s="30"/>
      <c r="G231" s="30"/>
      <c r="H231" s="30"/>
      <c r="I231" s="30"/>
      <c r="J231" s="30"/>
      <c r="K231" s="30"/>
      <c r="L231" s="30"/>
      <c r="M231" s="30"/>
      <c r="N231" s="30"/>
      <c r="O231" s="30"/>
      <c r="P231" s="30"/>
      <c r="Q231" s="30"/>
    </row>
    <row r="232" spans="2:17" x14ac:dyDescent="0.2">
      <c r="B232" s="30"/>
      <c r="C232" s="30"/>
      <c r="D232" s="30"/>
      <c r="E232" s="30"/>
      <c r="F232" s="30"/>
      <c r="G232" s="30"/>
      <c r="H232" s="30"/>
      <c r="I232" s="30"/>
      <c r="J232" s="30"/>
      <c r="K232" s="30"/>
      <c r="L232" s="30"/>
      <c r="M232" s="30"/>
      <c r="N232" s="30"/>
      <c r="O232" s="30"/>
      <c r="P232" s="30"/>
      <c r="Q232" s="30"/>
    </row>
    <row r="233" spans="2:17" x14ac:dyDescent="0.2">
      <c r="B233" s="30"/>
      <c r="C233" s="30"/>
      <c r="D233" s="30"/>
      <c r="E233" s="30"/>
      <c r="F233" s="30"/>
      <c r="G233" s="30"/>
      <c r="H233" s="30"/>
      <c r="I233" s="30"/>
      <c r="J233" s="30"/>
      <c r="K233" s="30"/>
      <c r="L233" s="30"/>
      <c r="M233" s="30"/>
      <c r="N233" s="30"/>
      <c r="O233" s="30"/>
      <c r="P233" s="30"/>
      <c r="Q233" s="30"/>
    </row>
    <row r="234" spans="2:17" x14ac:dyDescent="0.2">
      <c r="B234" s="30"/>
      <c r="C234" s="30"/>
      <c r="D234" s="30"/>
      <c r="E234" s="30"/>
      <c r="F234" s="30"/>
      <c r="G234" s="30"/>
      <c r="H234" s="30"/>
      <c r="I234" s="30"/>
      <c r="J234" s="30"/>
      <c r="K234" s="30"/>
      <c r="L234" s="30"/>
      <c r="M234" s="30"/>
      <c r="N234" s="30"/>
      <c r="O234" s="30"/>
      <c r="P234" s="30"/>
      <c r="Q234" s="30"/>
    </row>
    <row r="235" spans="2:17" x14ac:dyDescent="0.2">
      <c r="B235" s="30"/>
      <c r="C235" s="30"/>
      <c r="D235" s="30"/>
      <c r="E235" s="30"/>
      <c r="F235" s="30"/>
      <c r="G235" s="30"/>
      <c r="H235" s="30"/>
      <c r="I235" s="30"/>
      <c r="J235" s="30"/>
      <c r="K235" s="30"/>
      <c r="L235" s="30"/>
      <c r="M235" s="30"/>
      <c r="N235" s="30"/>
      <c r="O235" s="30"/>
      <c r="P235" s="30"/>
      <c r="Q235" s="30"/>
    </row>
    <row r="236" spans="2:17" x14ac:dyDescent="0.2">
      <c r="B236" s="30"/>
      <c r="C236" s="30"/>
      <c r="D236" s="30"/>
      <c r="E236" s="30"/>
      <c r="F236" s="30"/>
      <c r="G236" s="30"/>
      <c r="H236" s="30"/>
      <c r="I236" s="30"/>
      <c r="J236" s="30"/>
      <c r="K236" s="30"/>
      <c r="L236" s="30"/>
      <c r="M236" s="30"/>
      <c r="N236" s="30"/>
      <c r="O236" s="30"/>
      <c r="P236" s="30"/>
      <c r="Q236" s="30"/>
    </row>
    <row r="237" spans="2:17" x14ac:dyDescent="0.2">
      <c r="B237" s="30"/>
      <c r="C237" s="30"/>
      <c r="D237" s="30"/>
      <c r="E237" s="30"/>
      <c r="F237" s="30"/>
      <c r="G237" s="30"/>
      <c r="H237" s="30"/>
      <c r="I237" s="30"/>
      <c r="J237" s="30"/>
      <c r="K237" s="30"/>
      <c r="L237" s="30"/>
      <c r="M237" s="30"/>
      <c r="N237" s="30"/>
      <c r="O237" s="30"/>
      <c r="P237" s="30"/>
      <c r="Q237" s="30"/>
    </row>
    <row r="238" spans="2:17" x14ac:dyDescent="0.2">
      <c r="B238" s="30"/>
      <c r="C238" s="30"/>
      <c r="D238" s="30"/>
      <c r="E238" s="30"/>
      <c r="F238" s="30"/>
      <c r="G238" s="30"/>
      <c r="H238" s="30"/>
      <c r="I238" s="30"/>
      <c r="J238" s="30"/>
      <c r="K238" s="30"/>
      <c r="L238" s="30"/>
      <c r="M238" s="30"/>
      <c r="N238" s="30"/>
      <c r="O238" s="30"/>
      <c r="P238" s="30"/>
      <c r="Q238" s="30"/>
    </row>
    <row r="239" spans="2:17" x14ac:dyDescent="0.2">
      <c r="B239" s="30"/>
      <c r="C239" s="30"/>
      <c r="D239" s="30"/>
      <c r="E239" s="30"/>
      <c r="F239" s="30"/>
      <c r="G239" s="30"/>
      <c r="H239" s="30"/>
      <c r="I239" s="30"/>
      <c r="J239" s="30"/>
      <c r="K239" s="30"/>
      <c r="L239" s="30"/>
      <c r="M239" s="30"/>
      <c r="N239" s="30"/>
      <c r="O239" s="30"/>
      <c r="P239" s="30"/>
      <c r="Q239" s="30"/>
    </row>
    <row r="240" spans="2:17" x14ac:dyDescent="0.2">
      <c r="B240" s="30"/>
      <c r="C240" s="30"/>
      <c r="D240" s="30"/>
      <c r="E240" s="30"/>
      <c r="F240" s="30"/>
      <c r="G240" s="30"/>
      <c r="H240" s="30"/>
      <c r="I240" s="30"/>
      <c r="J240" s="30"/>
      <c r="K240" s="30"/>
      <c r="L240" s="30"/>
      <c r="M240" s="30"/>
      <c r="N240" s="30"/>
      <c r="O240" s="30"/>
      <c r="P240" s="30"/>
      <c r="Q240" s="30"/>
    </row>
    <row r="241" spans="2:17" x14ac:dyDescent="0.2">
      <c r="B241" s="30"/>
      <c r="C241" s="30"/>
      <c r="D241" s="30"/>
      <c r="E241" s="30"/>
      <c r="F241" s="30"/>
      <c r="G241" s="30"/>
      <c r="H241" s="30"/>
      <c r="I241" s="30"/>
      <c r="J241" s="30"/>
      <c r="K241" s="30"/>
      <c r="L241" s="30"/>
      <c r="M241" s="30"/>
      <c r="N241" s="30"/>
      <c r="O241" s="30"/>
      <c r="P241" s="30"/>
      <c r="Q241" s="30"/>
    </row>
    <row r="242" spans="2:17" x14ac:dyDescent="0.2">
      <c r="B242" s="30"/>
      <c r="C242" s="30"/>
      <c r="D242" s="30"/>
      <c r="E242" s="30"/>
      <c r="F242" s="30"/>
      <c r="G242" s="30"/>
      <c r="H242" s="30"/>
      <c r="I242" s="30"/>
      <c r="J242" s="30"/>
      <c r="K242" s="30"/>
      <c r="L242" s="30"/>
      <c r="M242" s="30"/>
      <c r="N242" s="30"/>
      <c r="O242" s="30"/>
      <c r="P242" s="30"/>
      <c r="Q242" s="30"/>
    </row>
    <row r="243" spans="2:17" x14ac:dyDescent="0.2">
      <c r="B243" s="30"/>
      <c r="C243" s="30"/>
      <c r="D243" s="30"/>
      <c r="E243" s="30"/>
      <c r="F243" s="30"/>
      <c r="G243" s="30"/>
      <c r="H243" s="30"/>
      <c r="I243" s="30"/>
      <c r="J243" s="30"/>
      <c r="K243" s="30"/>
      <c r="L243" s="30"/>
      <c r="M243" s="30"/>
      <c r="N243" s="30"/>
      <c r="O243" s="30"/>
      <c r="P243" s="30"/>
      <c r="Q243" s="30"/>
    </row>
    <row r="244" spans="2:17" x14ac:dyDescent="0.2">
      <c r="B244" s="30"/>
      <c r="C244" s="30"/>
      <c r="D244" s="30"/>
      <c r="E244" s="30"/>
      <c r="F244" s="30"/>
      <c r="G244" s="30"/>
      <c r="H244" s="30"/>
      <c r="I244" s="30"/>
      <c r="J244" s="30"/>
      <c r="K244" s="30"/>
      <c r="L244" s="30"/>
      <c r="M244" s="30"/>
      <c r="N244" s="30"/>
      <c r="O244" s="30"/>
      <c r="P244" s="30"/>
      <c r="Q244" s="30"/>
    </row>
    <row r="245" spans="2:17" x14ac:dyDescent="0.2">
      <c r="B245" s="30"/>
      <c r="C245" s="30"/>
      <c r="D245" s="30"/>
      <c r="E245" s="30"/>
      <c r="F245" s="30"/>
      <c r="G245" s="30"/>
      <c r="H245" s="30"/>
      <c r="I245" s="30"/>
      <c r="J245" s="30"/>
      <c r="K245" s="30"/>
      <c r="L245" s="30"/>
      <c r="M245" s="30"/>
      <c r="N245" s="30"/>
      <c r="O245" s="30"/>
      <c r="P245" s="30"/>
      <c r="Q245" s="30"/>
    </row>
    <row r="246" spans="2:17" x14ac:dyDescent="0.2">
      <c r="B246" s="30"/>
      <c r="C246" s="30"/>
      <c r="D246" s="30"/>
      <c r="E246" s="30"/>
      <c r="F246" s="30"/>
      <c r="G246" s="30"/>
      <c r="H246" s="30"/>
      <c r="I246" s="30"/>
      <c r="J246" s="30"/>
      <c r="K246" s="30"/>
      <c r="L246" s="30"/>
      <c r="M246" s="30"/>
      <c r="N246" s="30"/>
      <c r="O246" s="30"/>
      <c r="P246" s="30"/>
      <c r="Q246" s="30"/>
    </row>
    <row r="247" spans="2:17" x14ac:dyDescent="0.2">
      <c r="B247" s="30"/>
      <c r="C247" s="30"/>
      <c r="D247" s="30"/>
      <c r="E247" s="30"/>
      <c r="F247" s="30"/>
      <c r="G247" s="30"/>
      <c r="H247" s="30"/>
      <c r="I247" s="30"/>
      <c r="J247" s="30"/>
      <c r="K247" s="30"/>
      <c r="L247" s="30"/>
      <c r="M247" s="30"/>
      <c r="N247" s="30"/>
      <c r="O247" s="30"/>
      <c r="P247" s="30"/>
      <c r="Q247" s="30"/>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Лист41">
    <tabColor indexed="50"/>
    <outlinePr applyStyles="1" summaryBelow="0"/>
    <pageSetUpPr fitToPage="1"/>
  </sheetPr>
  <dimension ref="A2:S247"/>
  <sheetViews>
    <sheetView zoomScaleNormal="100" workbookViewId="0">
      <selection activeCell="A13" sqref="A13"/>
    </sheetView>
  </sheetViews>
  <sheetFormatPr defaultColWidth="9.140625" defaultRowHeight="12.75" x14ac:dyDescent="0.2"/>
  <cols>
    <col min="1" max="1" width="52.7109375" style="26" bestFit="1" customWidth="1"/>
    <col min="2" max="7" width="11.7109375" style="26" customWidth="1"/>
    <col min="8" max="8" width="9.140625" style="26" customWidth="1"/>
    <col min="9" max="16384" width="9.140625" style="26"/>
  </cols>
  <sheetData>
    <row r="2" spans="1:19" ht="18.75" x14ac:dyDescent="0.3">
      <c r="A2" s="5" t="str">
        <f>DEBT_LAST_5_YEARS</f>
        <v>State debt and state guaranteed debt of Ukraine for the last 5 years</v>
      </c>
      <c r="B2" s="3"/>
      <c r="C2" s="3"/>
      <c r="D2" s="3"/>
      <c r="E2" s="3"/>
      <c r="F2" s="3"/>
      <c r="G2" s="3"/>
      <c r="H2" s="30"/>
      <c r="I2" s="30"/>
      <c r="J2" s="30"/>
      <c r="K2" s="30"/>
      <c r="L2" s="30"/>
      <c r="M2" s="30"/>
      <c r="N2" s="30"/>
      <c r="O2" s="30"/>
      <c r="P2" s="30"/>
      <c r="Q2" s="30"/>
      <c r="R2" s="30"/>
      <c r="S2" s="30"/>
    </row>
    <row r="4" spans="1:19" s="31" customFormat="1" x14ac:dyDescent="0.2">
      <c r="G4" s="152" t="str">
        <f>VALUAH</f>
        <v>bn UAH</v>
      </c>
    </row>
    <row r="5" spans="1:19" s="18" customFormat="1" x14ac:dyDescent="0.2">
      <c r="A5" s="64"/>
      <c r="B5" s="17">
        <f>YT_ALL!B5</f>
        <v>44196</v>
      </c>
      <c r="C5" s="17">
        <f>YT_ALL!C5</f>
        <v>44561</v>
      </c>
      <c r="D5" s="17">
        <f>YT_ALL!D5</f>
        <v>44926</v>
      </c>
      <c r="E5" s="17">
        <f>YT_ALL!E5</f>
        <v>45291</v>
      </c>
      <c r="F5" s="17">
        <f>YT_ALL!F5</f>
        <v>45657</v>
      </c>
      <c r="G5" s="17">
        <f>YT_ALL!G5</f>
        <v>45808</v>
      </c>
    </row>
    <row r="6" spans="1:19" s="19" customFormat="1" x14ac:dyDescent="0.2">
      <c r="A6" s="154" t="str">
        <f>DEBT_TOTAL</f>
        <v>The total amount of state and state-guaranteed debt</v>
      </c>
      <c r="B6" s="116">
        <f t="shared" ref="B6:G6" si="0">SUM(B$7+ B$8)</f>
        <v>2551.8817252042099</v>
      </c>
      <c r="C6" s="116">
        <f t="shared" si="0"/>
        <v>2672.0600203157701</v>
      </c>
      <c r="D6" s="116">
        <f t="shared" si="0"/>
        <v>4075.5678381492698</v>
      </c>
      <c r="E6" s="116">
        <f t="shared" si="0"/>
        <v>5519.6354586101497</v>
      </c>
      <c r="F6" s="116">
        <f t="shared" si="0"/>
        <v>6980.98588524559</v>
      </c>
      <c r="G6" s="116">
        <f t="shared" si="0"/>
        <v>7515.2066978449202</v>
      </c>
    </row>
    <row r="7" spans="1:19" s="42" customFormat="1" x14ac:dyDescent="0.2">
      <c r="A7" s="118" t="str">
        <f>YK_ALL!A7</f>
        <v>State Debt</v>
      </c>
      <c r="B7" s="23">
        <f>YK_ALL!B7/DMLMLR</f>
        <v>2259.2315015926201</v>
      </c>
      <c r="C7" s="23">
        <f>YK_ALL!C7/DMLMLR</f>
        <v>2362.7201507571899</v>
      </c>
      <c r="D7" s="23">
        <f>YK_ALL!D7/DMLMLR</f>
        <v>3715.1336317660898</v>
      </c>
      <c r="E7" s="23">
        <f>YK_ALL!E7/DMLMLR</f>
        <v>5188.0907415274296</v>
      </c>
      <c r="F7" s="23">
        <f>YK_ALL!F7/DMLMLR</f>
        <v>6692.4747759279799</v>
      </c>
      <c r="G7" s="23">
        <f>YK_ALL!G7/DMLMLR</f>
        <v>7239.1658657411099</v>
      </c>
    </row>
    <row r="8" spans="1:19" s="42" customFormat="1" x14ac:dyDescent="0.2">
      <c r="A8" s="118" t="str">
        <f>YK_ALL!A8</f>
        <v>State guaranteed debt</v>
      </c>
      <c r="B8" s="23">
        <f>YK_ALL!B8/DMLMLR</f>
        <v>292.65022361158998</v>
      </c>
      <c r="C8" s="23">
        <f>YK_ALL!C8/DMLMLR</f>
        <v>309.33986955858001</v>
      </c>
      <c r="D8" s="23">
        <f>YK_ALL!D8/DMLMLR</f>
        <v>360.43420638318003</v>
      </c>
      <c r="E8" s="23">
        <f>YK_ALL!E8/DMLMLR</f>
        <v>331.54471708272001</v>
      </c>
      <c r="F8" s="23">
        <f>YK_ALL!F8/DMLMLR</f>
        <v>288.51110931761002</v>
      </c>
      <c r="G8" s="23">
        <f>YK_ALL!G8/DMLMLR</f>
        <v>276.04083210380998</v>
      </c>
    </row>
    <row r="9" spans="1:19" x14ac:dyDescent="0.2">
      <c r="B9" s="30"/>
      <c r="C9" s="30"/>
      <c r="D9" s="30"/>
      <c r="E9" s="30"/>
      <c r="F9" s="30"/>
      <c r="G9" s="30"/>
      <c r="H9" s="30"/>
      <c r="I9" s="30"/>
      <c r="J9" s="30"/>
      <c r="K9" s="30"/>
      <c r="L9" s="30"/>
      <c r="M9" s="30"/>
      <c r="N9" s="30"/>
      <c r="O9" s="30"/>
      <c r="P9" s="30"/>
      <c r="Q9" s="30"/>
    </row>
    <row r="10" spans="1:19" x14ac:dyDescent="0.2">
      <c r="B10" s="30"/>
      <c r="C10" s="30"/>
      <c r="D10" s="30"/>
      <c r="E10" s="30"/>
      <c r="F10" s="30"/>
      <c r="G10" s="152" t="str">
        <f>VALUSD</f>
        <v>bn USD</v>
      </c>
      <c r="H10" s="30"/>
      <c r="I10" s="30"/>
      <c r="J10" s="30"/>
      <c r="K10" s="30"/>
      <c r="L10" s="30"/>
      <c r="M10" s="30"/>
      <c r="N10" s="30"/>
      <c r="O10" s="30"/>
      <c r="P10" s="30"/>
      <c r="Q10" s="30"/>
    </row>
    <row r="11" spans="1:19" s="38" customFormat="1" x14ac:dyDescent="0.2">
      <c r="A11" s="117"/>
      <c r="B11" s="17">
        <f>YT_ALL!B11</f>
        <v>44196</v>
      </c>
      <c r="C11" s="17">
        <f>YT_ALL!C11</f>
        <v>44561</v>
      </c>
      <c r="D11" s="17">
        <f>YT_ALL!D11</f>
        <v>44926</v>
      </c>
      <c r="E11" s="17">
        <f>YT_ALL!E11</f>
        <v>45291</v>
      </c>
      <c r="F11" s="17">
        <f>YT_ALL!F11</f>
        <v>45657</v>
      </c>
      <c r="G11" s="17">
        <f>YT_ALL!G11</f>
        <v>45808</v>
      </c>
      <c r="H11" s="18"/>
      <c r="I11" s="18"/>
      <c r="J11" s="18"/>
      <c r="K11" s="18"/>
      <c r="L11" s="18"/>
      <c r="M11" s="18"/>
      <c r="N11" s="18"/>
      <c r="O11" s="18"/>
      <c r="P11" s="18"/>
      <c r="Q11" s="18"/>
      <c r="R11" s="18"/>
      <c r="S11" s="18"/>
    </row>
    <row r="12" spans="1:19" s="40" customFormat="1" x14ac:dyDescent="0.2">
      <c r="A12" s="154" t="str">
        <f>DEBT_TOTAL</f>
        <v>The total amount of state and state-guaranteed debt</v>
      </c>
      <c r="B12" s="116">
        <f t="shared" ref="B12:G12" si="1">SUM(B$13+ B$14)</f>
        <v>90.253504035260008</v>
      </c>
      <c r="C12" s="116">
        <f t="shared" si="1"/>
        <v>97.955877598960001</v>
      </c>
      <c r="D12" s="116">
        <f t="shared" si="1"/>
        <v>111.44992803012001</v>
      </c>
      <c r="E12" s="116">
        <f t="shared" si="1"/>
        <v>145.32087120896</v>
      </c>
      <c r="F12" s="116">
        <f t="shared" si="1"/>
        <v>166.05975130834</v>
      </c>
      <c r="G12" s="116">
        <f t="shared" si="1"/>
        <v>180.96504082337</v>
      </c>
      <c r="H12" s="39"/>
      <c r="I12" s="39"/>
      <c r="J12" s="39"/>
      <c r="K12" s="39"/>
      <c r="L12" s="39"/>
      <c r="M12" s="39"/>
      <c r="N12" s="39"/>
      <c r="O12" s="39"/>
      <c r="P12" s="39"/>
      <c r="Q12" s="39"/>
    </row>
    <row r="13" spans="1:19" s="44" customFormat="1" x14ac:dyDescent="0.2">
      <c r="A13" s="118" t="str">
        <f>YK_ALL!A13</f>
        <v>State Debt</v>
      </c>
      <c r="B13" s="23">
        <f>YK_ALL!B13/DMLMLR</f>
        <v>79.903217077660003</v>
      </c>
      <c r="C13" s="23">
        <f>YK_ALL!C13/DMLMLR</f>
        <v>86.615691312519999</v>
      </c>
      <c r="D13" s="23">
        <f>YK_ALL!D13/DMLMLR</f>
        <v>101.59354286955001</v>
      </c>
      <c r="E13" s="23">
        <f>YK_ALL!E13/DMLMLR</f>
        <v>136.59196737241001</v>
      </c>
      <c r="F13" s="23">
        <f>YK_ALL!F13/DMLMLR</f>
        <v>159.19681191121001</v>
      </c>
      <c r="G13" s="23">
        <f>YK_ALL!G13/DMLMLR</f>
        <v>174.31801932958001</v>
      </c>
      <c r="H13" s="43"/>
      <c r="I13" s="43"/>
      <c r="J13" s="43"/>
      <c r="K13" s="43"/>
      <c r="L13" s="43"/>
      <c r="M13" s="43"/>
      <c r="N13" s="43"/>
      <c r="O13" s="43"/>
      <c r="P13" s="43"/>
      <c r="Q13" s="43"/>
    </row>
    <row r="14" spans="1:19" s="44" customFormat="1" x14ac:dyDescent="0.2">
      <c r="A14" s="118" t="str">
        <f>YK_ALL!A14</f>
        <v>State guaranteed debt</v>
      </c>
      <c r="B14" s="23">
        <f>YK_ALL!B14/DMLMLR</f>
        <v>10.3502869576</v>
      </c>
      <c r="C14" s="23">
        <f>YK_ALL!C14/DMLMLR</f>
        <v>11.34018628644</v>
      </c>
      <c r="D14" s="23">
        <f>YK_ALL!D14/DMLMLR</f>
        <v>9.8563851605699995</v>
      </c>
      <c r="E14" s="23">
        <f>YK_ALL!E14/DMLMLR</f>
        <v>8.7289038365499998</v>
      </c>
      <c r="F14" s="23">
        <f>YK_ALL!F14/DMLMLR</f>
        <v>6.8629393971299999</v>
      </c>
      <c r="G14" s="23">
        <f>YK_ALL!G14/DMLMLR</f>
        <v>6.6470214937899996</v>
      </c>
      <c r="H14" s="43"/>
      <c r="I14" s="43"/>
      <c r="J14" s="43"/>
      <c r="K14" s="43"/>
      <c r="L14" s="43"/>
      <c r="M14" s="43"/>
      <c r="N14" s="43"/>
      <c r="O14" s="43"/>
      <c r="P14" s="43"/>
      <c r="Q14" s="43"/>
    </row>
    <row r="15" spans="1:19" x14ac:dyDescent="0.2">
      <c r="B15" s="30"/>
      <c r="C15" s="30"/>
      <c r="D15" s="30"/>
      <c r="E15" s="30"/>
      <c r="F15" s="30"/>
      <c r="G15" s="30"/>
      <c r="H15" s="30"/>
      <c r="I15" s="30"/>
      <c r="J15" s="30"/>
      <c r="K15" s="30"/>
      <c r="L15" s="30"/>
      <c r="M15" s="30"/>
      <c r="N15" s="30"/>
      <c r="O15" s="30"/>
      <c r="P15" s="30"/>
      <c r="Q15" s="30"/>
    </row>
    <row r="16" spans="1:19" s="115" customFormat="1" x14ac:dyDescent="0.2">
      <c r="G16" s="41" t="s">
        <v>0</v>
      </c>
    </row>
    <row r="17" spans="1:19" s="38" customFormat="1" x14ac:dyDescent="0.2">
      <c r="A17" s="117"/>
      <c r="B17" s="17">
        <f>YT_ALL!B17</f>
        <v>44196</v>
      </c>
      <c r="C17" s="17">
        <f>YT_ALL!C17</f>
        <v>44561</v>
      </c>
      <c r="D17" s="17">
        <f>YT_ALL!D17</f>
        <v>44926</v>
      </c>
      <c r="E17" s="17">
        <f>YT_ALL!E17</f>
        <v>45291</v>
      </c>
      <c r="F17" s="17">
        <f>YT_ALL!F17</f>
        <v>45657</v>
      </c>
      <c r="G17" s="17">
        <f>YT_ALL!G17</f>
        <v>45808</v>
      </c>
      <c r="H17" s="18"/>
      <c r="I17" s="18"/>
      <c r="J17" s="18"/>
      <c r="K17" s="18"/>
      <c r="L17" s="18"/>
      <c r="M17" s="18"/>
      <c r="N17" s="18"/>
      <c r="O17" s="18"/>
      <c r="P17" s="18"/>
      <c r="Q17" s="18"/>
      <c r="R17" s="18"/>
      <c r="S17" s="18"/>
    </row>
    <row r="18" spans="1:19" s="40" customFormat="1" x14ac:dyDescent="0.2">
      <c r="A18" s="154" t="str">
        <f>DEBT_TOTAL</f>
        <v>The total amount of state and state-guaranteed debt</v>
      </c>
      <c r="B18" s="116">
        <f t="shared" ref="B18:G18" si="2">SUM(B$19+ B$20)</f>
        <v>1</v>
      </c>
      <c r="C18" s="116">
        <f t="shared" si="2"/>
        <v>1</v>
      </c>
      <c r="D18" s="116">
        <f t="shared" si="2"/>
        <v>1</v>
      </c>
      <c r="E18" s="116">
        <f t="shared" si="2"/>
        <v>1</v>
      </c>
      <c r="F18" s="116">
        <f t="shared" si="2"/>
        <v>1</v>
      </c>
      <c r="G18" s="116">
        <f t="shared" si="2"/>
        <v>1</v>
      </c>
      <c r="H18" s="39"/>
      <c r="I18" s="39"/>
      <c r="J18" s="39"/>
      <c r="K18" s="39"/>
      <c r="L18" s="39"/>
      <c r="M18" s="39"/>
      <c r="N18" s="39"/>
      <c r="O18" s="39"/>
      <c r="P18" s="39"/>
      <c r="Q18" s="39"/>
    </row>
    <row r="19" spans="1:19" s="44" customFormat="1" x14ac:dyDescent="0.2">
      <c r="A19" s="118" t="str">
        <f>YK_ALL!A19</f>
        <v>State Debt</v>
      </c>
      <c r="B19" s="23">
        <f>YK_ALL!B19</f>
        <v>0.88532</v>
      </c>
      <c r="C19" s="23">
        <f>YK_ALL!C19</f>
        <v>0.88423200000000002</v>
      </c>
      <c r="D19" s="23">
        <f>YK_ALL!D19</f>
        <v>0.91156199999999998</v>
      </c>
      <c r="E19" s="23">
        <f>YK_ALL!E19</f>
        <v>0.93993400000000005</v>
      </c>
      <c r="F19" s="23">
        <f>YK_ALL!F19</f>
        <v>0.95867199999999997</v>
      </c>
      <c r="G19" s="23">
        <f>YK_ALL!G19</f>
        <v>0.96326900000000004</v>
      </c>
      <c r="H19" s="43"/>
      <c r="I19" s="43"/>
      <c r="J19" s="43"/>
      <c r="K19" s="43"/>
      <c r="L19" s="43"/>
      <c r="M19" s="43"/>
      <c r="N19" s="43"/>
      <c r="O19" s="43"/>
      <c r="P19" s="43"/>
      <c r="Q19" s="43"/>
    </row>
    <row r="20" spans="1:19" s="44" customFormat="1" x14ac:dyDescent="0.2">
      <c r="A20" s="118" t="str">
        <f>YK_ALL!A20</f>
        <v>State guaranteed debt</v>
      </c>
      <c r="B20" s="23">
        <f>YK_ALL!B20</f>
        <v>0.11468</v>
      </c>
      <c r="C20" s="23">
        <f>YK_ALL!C20</f>
        <v>0.115768</v>
      </c>
      <c r="D20" s="23">
        <f>YK_ALL!D20</f>
        <v>8.8438000000000003E-2</v>
      </c>
      <c r="E20" s="23">
        <f>YK_ALL!E20</f>
        <v>6.0066000000000001E-2</v>
      </c>
      <c r="F20" s="23">
        <f>YK_ALL!F20</f>
        <v>4.1327999999999997E-2</v>
      </c>
      <c r="G20" s="23">
        <f>YK_ALL!G20</f>
        <v>3.6731E-2</v>
      </c>
      <c r="H20" s="43"/>
      <c r="I20" s="43"/>
      <c r="J20" s="43"/>
      <c r="K20" s="43"/>
      <c r="L20" s="43"/>
      <c r="M20" s="43"/>
      <c r="N20" s="43"/>
      <c r="O20" s="43"/>
      <c r="P20" s="43"/>
      <c r="Q20" s="43"/>
    </row>
    <row r="21" spans="1:19" x14ac:dyDescent="0.2">
      <c r="A21" s="79"/>
      <c r="B21" s="30"/>
      <c r="C21" s="30"/>
      <c r="D21" s="30"/>
      <c r="E21" s="30"/>
      <c r="F21" s="30"/>
      <c r="G21" s="30"/>
      <c r="H21" s="30"/>
      <c r="I21" s="30"/>
      <c r="J21" s="30"/>
      <c r="K21" s="30"/>
      <c r="L21" s="30"/>
      <c r="M21" s="30"/>
      <c r="N21" s="30"/>
      <c r="O21" s="30"/>
      <c r="P21" s="30"/>
      <c r="Q21" s="30"/>
    </row>
    <row r="22" spans="1:19" x14ac:dyDescent="0.2">
      <c r="B22" s="30"/>
      <c r="C22" s="30"/>
      <c r="D22" s="30"/>
      <c r="E22" s="30"/>
      <c r="F22" s="30"/>
      <c r="G22" s="30"/>
      <c r="H22" s="30"/>
      <c r="I22" s="30"/>
      <c r="J22" s="30"/>
      <c r="K22" s="30"/>
      <c r="L22" s="30"/>
      <c r="M22" s="30"/>
      <c r="N22" s="30"/>
      <c r="O22" s="30"/>
      <c r="P22" s="30"/>
      <c r="Q22" s="30"/>
    </row>
    <row r="23" spans="1:19" x14ac:dyDescent="0.2">
      <c r="B23" s="30"/>
      <c r="C23" s="30"/>
      <c r="D23" s="30"/>
      <c r="E23" s="30"/>
      <c r="F23" s="30"/>
      <c r="G23" s="30"/>
      <c r="H23" s="30"/>
      <c r="I23" s="30"/>
      <c r="J23" s="30"/>
      <c r="K23" s="30"/>
      <c r="L23" s="30"/>
      <c r="M23" s="30"/>
      <c r="N23" s="30"/>
      <c r="O23" s="30"/>
      <c r="P23" s="30"/>
      <c r="Q23" s="30"/>
    </row>
    <row r="24" spans="1:19" x14ac:dyDescent="0.2">
      <c r="B24" s="30"/>
      <c r="C24" s="30"/>
      <c r="D24" s="30"/>
      <c r="E24" s="30"/>
      <c r="F24" s="30"/>
      <c r="G24" s="30"/>
      <c r="H24" s="30"/>
      <c r="I24" s="30"/>
      <c r="J24" s="30"/>
      <c r="K24" s="30"/>
      <c r="L24" s="30"/>
      <c r="M24" s="30"/>
      <c r="N24" s="30"/>
      <c r="O24" s="30"/>
      <c r="P24" s="30"/>
      <c r="Q24" s="30"/>
    </row>
    <row r="25" spans="1:19" s="115" customFormat="1" x14ac:dyDescent="0.2"/>
    <row r="26" spans="1:19" x14ac:dyDescent="0.2">
      <c r="B26" s="30"/>
      <c r="C26" s="30"/>
      <c r="D26" s="30"/>
      <c r="E26" s="30"/>
      <c r="F26" s="30"/>
      <c r="G26" s="30"/>
      <c r="H26" s="30"/>
      <c r="I26" s="30"/>
      <c r="J26" s="30"/>
      <c r="K26" s="30"/>
      <c r="L26" s="30"/>
      <c r="M26" s="30"/>
      <c r="N26" s="30"/>
      <c r="O26" s="30"/>
      <c r="P26" s="30"/>
      <c r="Q26" s="30"/>
    </row>
    <row r="27" spans="1:19" x14ac:dyDescent="0.2">
      <c r="B27" s="30"/>
      <c r="C27" s="30"/>
      <c r="D27" s="30"/>
      <c r="E27" s="30"/>
      <c r="F27" s="30"/>
      <c r="G27" s="30"/>
      <c r="H27" s="30"/>
      <c r="I27" s="30"/>
      <c r="J27" s="30"/>
      <c r="K27" s="30"/>
      <c r="L27" s="30"/>
      <c r="M27" s="30"/>
      <c r="N27" s="30"/>
      <c r="O27" s="30"/>
      <c r="P27" s="30"/>
      <c r="Q27" s="30"/>
    </row>
    <row r="28" spans="1:19" x14ac:dyDescent="0.2">
      <c r="B28" s="30"/>
      <c r="C28" s="30"/>
      <c r="D28" s="30"/>
      <c r="E28" s="30"/>
      <c r="F28" s="30"/>
      <c r="G28" s="30"/>
      <c r="H28" s="30"/>
      <c r="I28" s="30"/>
      <c r="J28" s="30"/>
      <c r="K28" s="30"/>
      <c r="L28" s="30"/>
      <c r="M28" s="30"/>
      <c r="N28" s="30"/>
      <c r="O28" s="30"/>
      <c r="P28" s="30"/>
      <c r="Q28" s="30"/>
    </row>
    <row r="29" spans="1:19" x14ac:dyDescent="0.2">
      <c r="B29" s="30"/>
      <c r="C29" s="30"/>
      <c r="D29" s="30"/>
      <c r="E29" s="30"/>
      <c r="F29" s="30"/>
      <c r="G29" s="30"/>
      <c r="H29" s="30"/>
      <c r="I29" s="30"/>
      <c r="J29" s="30"/>
      <c r="K29" s="30"/>
      <c r="L29" s="30"/>
      <c r="M29" s="30"/>
      <c r="N29" s="30"/>
      <c r="O29" s="30"/>
      <c r="P29" s="30"/>
      <c r="Q29" s="30"/>
    </row>
    <row r="30" spans="1:19" x14ac:dyDescent="0.2">
      <c r="B30" s="30"/>
      <c r="C30" s="30"/>
      <c r="D30" s="30"/>
      <c r="E30" s="30"/>
      <c r="F30" s="30"/>
      <c r="G30" s="30"/>
      <c r="H30" s="30"/>
      <c r="I30" s="30"/>
      <c r="J30" s="30"/>
      <c r="K30" s="30"/>
      <c r="L30" s="30"/>
      <c r="M30" s="30"/>
      <c r="N30" s="30"/>
      <c r="O30" s="30"/>
      <c r="P30" s="30"/>
      <c r="Q30" s="30"/>
    </row>
    <row r="31" spans="1:19" x14ac:dyDescent="0.2">
      <c r="B31" s="30"/>
      <c r="C31" s="30"/>
      <c r="D31" s="30"/>
      <c r="E31" s="30"/>
      <c r="F31" s="30"/>
      <c r="G31" s="30"/>
      <c r="H31" s="30"/>
      <c r="I31" s="30"/>
      <c r="J31" s="30"/>
      <c r="K31" s="30"/>
      <c r="L31" s="30"/>
      <c r="M31" s="30"/>
      <c r="N31" s="30"/>
      <c r="O31" s="30"/>
      <c r="P31" s="30"/>
      <c r="Q31" s="30"/>
    </row>
    <row r="32" spans="1:19" x14ac:dyDescent="0.2">
      <c r="B32" s="30"/>
      <c r="C32" s="30"/>
      <c r="D32" s="30"/>
      <c r="E32" s="30"/>
      <c r="F32" s="30"/>
      <c r="G32" s="30"/>
      <c r="H32" s="30"/>
      <c r="I32" s="30"/>
      <c r="J32" s="30"/>
      <c r="K32" s="30"/>
      <c r="L32" s="30"/>
      <c r="M32" s="30"/>
      <c r="N32" s="30"/>
      <c r="O32" s="30"/>
      <c r="P32" s="30"/>
      <c r="Q32" s="30"/>
    </row>
    <row r="33" spans="2:17" x14ac:dyDescent="0.2">
      <c r="B33" s="30"/>
      <c r="C33" s="30"/>
      <c r="D33" s="30"/>
      <c r="E33" s="30"/>
      <c r="F33" s="30"/>
      <c r="G33" s="30"/>
      <c r="H33" s="30"/>
      <c r="I33" s="30"/>
      <c r="J33" s="30"/>
      <c r="K33" s="30"/>
      <c r="L33" s="30"/>
      <c r="M33" s="30"/>
      <c r="N33" s="30"/>
      <c r="O33" s="30"/>
      <c r="P33" s="30"/>
      <c r="Q33" s="30"/>
    </row>
    <row r="34" spans="2:17" x14ac:dyDescent="0.2">
      <c r="B34" s="30"/>
      <c r="C34" s="30"/>
      <c r="D34" s="30"/>
      <c r="E34" s="30"/>
      <c r="F34" s="30"/>
      <c r="G34" s="30"/>
      <c r="H34" s="30"/>
      <c r="I34" s="30"/>
      <c r="J34" s="30"/>
      <c r="K34" s="30"/>
      <c r="L34" s="30"/>
      <c r="M34" s="30"/>
      <c r="N34" s="30"/>
      <c r="O34" s="30"/>
      <c r="P34" s="30"/>
      <c r="Q34" s="30"/>
    </row>
    <row r="35" spans="2:17" x14ac:dyDescent="0.2">
      <c r="B35" s="30"/>
      <c r="C35" s="30"/>
      <c r="D35" s="30"/>
      <c r="E35" s="30"/>
      <c r="F35" s="30"/>
      <c r="G35" s="30"/>
      <c r="H35" s="30"/>
      <c r="I35" s="30"/>
      <c r="J35" s="30"/>
      <c r="K35" s="30"/>
      <c r="L35" s="30"/>
      <c r="M35" s="30"/>
      <c r="N35" s="30"/>
      <c r="O35" s="30"/>
      <c r="P35" s="30"/>
      <c r="Q35" s="30"/>
    </row>
    <row r="36" spans="2:17" x14ac:dyDescent="0.2">
      <c r="B36" s="30"/>
      <c r="C36" s="30"/>
      <c r="D36" s="30"/>
      <c r="E36" s="30"/>
      <c r="F36" s="30"/>
      <c r="G36" s="30"/>
      <c r="H36" s="30"/>
      <c r="I36" s="30"/>
      <c r="J36" s="30"/>
      <c r="K36" s="30"/>
      <c r="L36" s="30"/>
      <c r="M36" s="30"/>
      <c r="N36" s="30"/>
      <c r="O36" s="30"/>
      <c r="P36" s="30"/>
      <c r="Q36" s="30"/>
    </row>
    <row r="37" spans="2:17" x14ac:dyDescent="0.2">
      <c r="B37" s="30"/>
      <c r="C37" s="30"/>
      <c r="D37" s="30"/>
      <c r="E37" s="30"/>
      <c r="F37" s="30"/>
      <c r="G37" s="30"/>
      <c r="H37" s="30"/>
      <c r="I37" s="30"/>
      <c r="J37" s="30"/>
      <c r="K37" s="30"/>
      <c r="L37" s="30"/>
      <c r="M37" s="30"/>
      <c r="N37" s="30"/>
      <c r="O37" s="30"/>
      <c r="P37" s="30"/>
      <c r="Q37" s="30"/>
    </row>
    <row r="38" spans="2:17" x14ac:dyDescent="0.2">
      <c r="B38" s="30"/>
      <c r="C38" s="30"/>
      <c r="D38" s="30"/>
      <c r="E38" s="30"/>
      <c r="F38" s="30"/>
      <c r="G38" s="30"/>
      <c r="H38" s="30"/>
      <c r="I38" s="30"/>
      <c r="J38" s="30"/>
      <c r="K38" s="30"/>
      <c r="L38" s="30"/>
      <c r="M38" s="30"/>
      <c r="N38" s="30"/>
      <c r="O38" s="30"/>
      <c r="P38" s="30"/>
      <c r="Q38" s="30"/>
    </row>
    <row r="39" spans="2:17" x14ac:dyDescent="0.2">
      <c r="B39" s="30"/>
      <c r="C39" s="30"/>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30"/>
      <c r="C78" s="30"/>
      <c r="D78" s="30"/>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row r="161" spans="2:17" x14ac:dyDescent="0.2">
      <c r="B161" s="30"/>
      <c r="C161" s="30"/>
      <c r="D161" s="30"/>
      <c r="E161" s="30"/>
      <c r="F161" s="30"/>
      <c r="G161" s="30"/>
      <c r="H161" s="30"/>
      <c r="I161" s="30"/>
      <c r="J161" s="30"/>
      <c r="K161" s="30"/>
      <c r="L161" s="30"/>
      <c r="M161" s="30"/>
      <c r="N161" s="30"/>
      <c r="O161" s="30"/>
      <c r="P161" s="30"/>
      <c r="Q161" s="30"/>
    </row>
    <row r="162" spans="2:17" x14ac:dyDescent="0.2">
      <c r="B162" s="30"/>
      <c r="C162" s="30"/>
      <c r="D162" s="30"/>
      <c r="E162" s="30"/>
      <c r="F162" s="30"/>
      <c r="G162" s="30"/>
      <c r="H162" s="30"/>
      <c r="I162" s="30"/>
      <c r="J162" s="30"/>
      <c r="K162" s="30"/>
      <c r="L162" s="30"/>
      <c r="M162" s="30"/>
      <c r="N162" s="30"/>
      <c r="O162" s="30"/>
      <c r="P162" s="30"/>
      <c r="Q162" s="30"/>
    </row>
    <row r="163" spans="2:17" x14ac:dyDescent="0.2">
      <c r="B163" s="30"/>
      <c r="C163" s="30"/>
      <c r="D163" s="30"/>
      <c r="E163" s="30"/>
      <c r="F163" s="30"/>
      <c r="G163" s="30"/>
      <c r="H163" s="30"/>
      <c r="I163" s="30"/>
      <c r="J163" s="30"/>
      <c r="K163" s="30"/>
      <c r="L163" s="30"/>
      <c r="M163" s="30"/>
      <c r="N163" s="30"/>
      <c r="O163" s="30"/>
      <c r="P163" s="30"/>
      <c r="Q163" s="30"/>
    </row>
    <row r="164" spans="2:17" x14ac:dyDescent="0.2">
      <c r="B164" s="30"/>
      <c r="C164" s="30"/>
      <c r="D164" s="30"/>
      <c r="E164" s="30"/>
      <c r="F164" s="30"/>
      <c r="G164" s="30"/>
      <c r="H164" s="30"/>
      <c r="I164" s="30"/>
      <c r="J164" s="30"/>
      <c r="K164" s="30"/>
      <c r="L164" s="30"/>
      <c r="M164" s="30"/>
      <c r="N164" s="30"/>
      <c r="O164" s="30"/>
      <c r="P164" s="30"/>
      <c r="Q164" s="30"/>
    </row>
    <row r="165" spans="2:17" x14ac:dyDescent="0.2">
      <c r="B165" s="30"/>
      <c r="C165" s="30"/>
      <c r="D165" s="30"/>
      <c r="E165" s="30"/>
      <c r="F165" s="30"/>
      <c r="G165" s="30"/>
      <c r="H165" s="30"/>
      <c r="I165" s="30"/>
      <c r="J165" s="30"/>
      <c r="K165" s="30"/>
      <c r="L165" s="30"/>
      <c r="M165" s="30"/>
      <c r="N165" s="30"/>
      <c r="O165" s="30"/>
      <c r="P165" s="30"/>
      <c r="Q165" s="30"/>
    </row>
    <row r="166" spans="2:17" x14ac:dyDescent="0.2">
      <c r="B166" s="30"/>
      <c r="C166" s="30"/>
      <c r="D166" s="30"/>
      <c r="E166" s="30"/>
      <c r="F166" s="30"/>
      <c r="G166" s="30"/>
      <c r="H166" s="30"/>
      <c r="I166" s="30"/>
      <c r="J166" s="30"/>
      <c r="K166" s="30"/>
      <c r="L166" s="30"/>
      <c r="M166" s="30"/>
      <c r="N166" s="30"/>
      <c r="O166" s="30"/>
      <c r="P166" s="30"/>
      <c r="Q166" s="30"/>
    </row>
    <row r="167" spans="2:17" x14ac:dyDescent="0.2">
      <c r="B167" s="30"/>
      <c r="C167" s="30"/>
      <c r="D167" s="30"/>
      <c r="E167" s="30"/>
      <c r="F167" s="30"/>
      <c r="G167" s="30"/>
      <c r="H167" s="30"/>
      <c r="I167" s="30"/>
      <c r="J167" s="30"/>
      <c r="K167" s="30"/>
      <c r="L167" s="30"/>
      <c r="M167" s="30"/>
      <c r="N167" s="30"/>
      <c r="O167" s="30"/>
      <c r="P167" s="30"/>
      <c r="Q167" s="30"/>
    </row>
    <row r="168" spans="2:17" x14ac:dyDescent="0.2">
      <c r="B168" s="30"/>
      <c r="C168" s="30"/>
      <c r="D168" s="30"/>
      <c r="E168" s="30"/>
      <c r="F168" s="30"/>
      <c r="G168" s="30"/>
      <c r="H168" s="30"/>
      <c r="I168" s="30"/>
      <c r="J168" s="30"/>
      <c r="K168" s="30"/>
      <c r="L168" s="30"/>
      <c r="M168" s="30"/>
      <c r="N168" s="30"/>
      <c r="O168" s="30"/>
      <c r="P168" s="30"/>
      <c r="Q168" s="30"/>
    </row>
    <row r="169" spans="2:17" x14ac:dyDescent="0.2">
      <c r="B169" s="30"/>
      <c r="C169" s="30"/>
      <c r="D169" s="30"/>
      <c r="E169" s="30"/>
      <c r="F169" s="30"/>
      <c r="G169" s="30"/>
      <c r="H169" s="30"/>
      <c r="I169" s="30"/>
      <c r="J169" s="30"/>
      <c r="K169" s="30"/>
      <c r="L169" s="30"/>
      <c r="M169" s="30"/>
      <c r="N169" s="30"/>
      <c r="O169" s="30"/>
      <c r="P169" s="30"/>
      <c r="Q169" s="30"/>
    </row>
    <row r="170" spans="2:17" x14ac:dyDescent="0.2">
      <c r="B170" s="30"/>
      <c r="C170" s="30"/>
      <c r="D170" s="30"/>
      <c r="E170" s="30"/>
      <c r="F170" s="30"/>
      <c r="G170" s="30"/>
      <c r="H170" s="30"/>
      <c r="I170" s="30"/>
      <c r="J170" s="30"/>
      <c r="K170" s="30"/>
      <c r="L170" s="30"/>
      <c r="M170" s="30"/>
      <c r="N170" s="30"/>
      <c r="O170" s="30"/>
      <c r="P170" s="30"/>
      <c r="Q170" s="30"/>
    </row>
    <row r="171" spans="2:17" x14ac:dyDescent="0.2">
      <c r="B171" s="30"/>
      <c r="C171" s="30"/>
      <c r="D171" s="30"/>
      <c r="E171" s="30"/>
      <c r="F171" s="30"/>
      <c r="G171" s="30"/>
      <c r="H171" s="30"/>
      <c r="I171" s="30"/>
      <c r="J171" s="30"/>
      <c r="K171" s="30"/>
      <c r="L171" s="30"/>
      <c r="M171" s="30"/>
      <c r="N171" s="30"/>
      <c r="O171" s="30"/>
      <c r="P171" s="30"/>
      <c r="Q171" s="30"/>
    </row>
    <row r="172" spans="2:17" x14ac:dyDescent="0.2">
      <c r="B172" s="30"/>
      <c r="C172" s="30"/>
      <c r="D172" s="30"/>
      <c r="E172" s="30"/>
      <c r="F172" s="30"/>
      <c r="G172" s="30"/>
      <c r="H172" s="30"/>
      <c r="I172" s="30"/>
      <c r="J172" s="30"/>
      <c r="K172" s="30"/>
      <c r="L172" s="30"/>
      <c r="M172" s="30"/>
      <c r="N172" s="30"/>
      <c r="O172" s="30"/>
      <c r="P172" s="30"/>
      <c r="Q172" s="30"/>
    </row>
    <row r="173" spans="2:17" x14ac:dyDescent="0.2">
      <c r="B173" s="30"/>
      <c r="C173" s="30"/>
      <c r="D173" s="30"/>
      <c r="E173" s="30"/>
      <c r="F173" s="30"/>
      <c r="G173" s="30"/>
      <c r="H173" s="30"/>
      <c r="I173" s="30"/>
      <c r="J173" s="30"/>
      <c r="K173" s="30"/>
      <c r="L173" s="30"/>
      <c r="M173" s="30"/>
      <c r="N173" s="30"/>
      <c r="O173" s="30"/>
      <c r="P173" s="30"/>
      <c r="Q173" s="30"/>
    </row>
    <row r="174" spans="2:17" x14ac:dyDescent="0.2">
      <c r="B174" s="30"/>
      <c r="C174" s="30"/>
      <c r="D174" s="30"/>
      <c r="E174" s="30"/>
      <c r="F174" s="30"/>
      <c r="G174" s="30"/>
      <c r="H174" s="30"/>
      <c r="I174" s="30"/>
      <c r="J174" s="30"/>
      <c r="K174" s="30"/>
      <c r="L174" s="30"/>
      <c r="M174" s="30"/>
      <c r="N174" s="30"/>
      <c r="O174" s="30"/>
      <c r="P174" s="30"/>
      <c r="Q174" s="30"/>
    </row>
    <row r="175" spans="2:17" x14ac:dyDescent="0.2">
      <c r="B175" s="30"/>
      <c r="C175" s="30"/>
      <c r="D175" s="30"/>
      <c r="E175" s="30"/>
      <c r="F175" s="30"/>
      <c r="G175" s="30"/>
      <c r="H175" s="30"/>
      <c r="I175" s="30"/>
      <c r="J175" s="30"/>
      <c r="K175" s="30"/>
      <c r="L175" s="30"/>
      <c r="M175" s="30"/>
      <c r="N175" s="30"/>
      <c r="O175" s="30"/>
      <c r="P175" s="30"/>
      <c r="Q175" s="30"/>
    </row>
    <row r="176" spans="2:17" x14ac:dyDescent="0.2">
      <c r="B176" s="30"/>
      <c r="C176" s="30"/>
      <c r="D176" s="30"/>
      <c r="E176" s="30"/>
      <c r="F176" s="30"/>
      <c r="G176" s="30"/>
      <c r="H176" s="30"/>
      <c r="I176" s="30"/>
      <c r="J176" s="30"/>
      <c r="K176" s="30"/>
      <c r="L176" s="30"/>
      <c r="M176" s="30"/>
      <c r="N176" s="30"/>
      <c r="O176" s="30"/>
      <c r="P176" s="30"/>
      <c r="Q176" s="30"/>
    </row>
    <row r="177" spans="2:17" x14ac:dyDescent="0.2">
      <c r="B177" s="30"/>
      <c r="C177" s="30"/>
      <c r="D177" s="30"/>
      <c r="E177" s="30"/>
      <c r="F177" s="30"/>
      <c r="G177" s="30"/>
      <c r="H177" s="30"/>
      <c r="I177" s="30"/>
      <c r="J177" s="30"/>
      <c r="K177" s="30"/>
      <c r="L177" s="30"/>
      <c r="M177" s="30"/>
      <c r="N177" s="30"/>
      <c r="O177" s="30"/>
      <c r="P177" s="30"/>
      <c r="Q177" s="30"/>
    </row>
    <row r="178" spans="2:17" x14ac:dyDescent="0.2">
      <c r="B178" s="30"/>
      <c r="C178" s="30"/>
      <c r="D178" s="30"/>
      <c r="E178" s="30"/>
      <c r="F178" s="30"/>
      <c r="G178" s="30"/>
      <c r="H178" s="30"/>
      <c r="I178" s="30"/>
      <c r="J178" s="30"/>
      <c r="K178" s="30"/>
      <c r="L178" s="30"/>
      <c r="M178" s="30"/>
      <c r="N178" s="30"/>
      <c r="O178" s="30"/>
      <c r="P178" s="30"/>
      <c r="Q178" s="30"/>
    </row>
    <row r="179" spans="2:17" x14ac:dyDescent="0.2">
      <c r="B179" s="30"/>
      <c r="C179" s="30"/>
      <c r="D179" s="30"/>
      <c r="E179" s="30"/>
      <c r="F179" s="30"/>
      <c r="G179" s="30"/>
      <c r="H179" s="30"/>
      <c r="I179" s="30"/>
      <c r="J179" s="30"/>
      <c r="K179" s="30"/>
      <c r="L179" s="30"/>
      <c r="M179" s="30"/>
      <c r="N179" s="30"/>
      <c r="O179" s="30"/>
      <c r="P179" s="30"/>
      <c r="Q179" s="30"/>
    </row>
    <row r="180" spans="2:17" x14ac:dyDescent="0.2">
      <c r="B180" s="30"/>
      <c r="C180" s="30"/>
      <c r="D180" s="30"/>
      <c r="E180" s="30"/>
      <c r="F180" s="30"/>
      <c r="G180" s="30"/>
      <c r="H180" s="30"/>
      <c r="I180" s="30"/>
      <c r="J180" s="30"/>
      <c r="K180" s="30"/>
      <c r="L180" s="30"/>
      <c r="M180" s="30"/>
      <c r="N180" s="30"/>
      <c r="O180" s="30"/>
      <c r="P180" s="30"/>
      <c r="Q180" s="30"/>
    </row>
    <row r="181" spans="2:17" x14ac:dyDescent="0.2">
      <c r="B181" s="30"/>
      <c r="C181" s="30"/>
      <c r="D181" s="30"/>
      <c r="E181" s="30"/>
      <c r="F181" s="30"/>
      <c r="G181" s="30"/>
      <c r="H181" s="30"/>
      <c r="I181" s="30"/>
      <c r="J181" s="30"/>
      <c r="K181" s="30"/>
      <c r="L181" s="30"/>
      <c r="M181" s="30"/>
      <c r="N181" s="30"/>
      <c r="O181" s="30"/>
      <c r="P181" s="30"/>
      <c r="Q181" s="30"/>
    </row>
    <row r="182" spans="2:17" x14ac:dyDescent="0.2">
      <c r="B182" s="30"/>
      <c r="C182" s="30"/>
      <c r="D182" s="30"/>
      <c r="E182" s="30"/>
      <c r="F182" s="30"/>
      <c r="G182" s="30"/>
      <c r="H182" s="30"/>
      <c r="I182" s="30"/>
      <c r="J182" s="30"/>
      <c r="K182" s="30"/>
      <c r="L182" s="30"/>
      <c r="M182" s="30"/>
      <c r="N182" s="30"/>
      <c r="O182" s="30"/>
      <c r="P182" s="30"/>
      <c r="Q182" s="30"/>
    </row>
    <row r="183" spans="2:17" x14ac:dyDescent="0.2">
      <c r="B183" s="30"/>
      <c r="C183" s="30"/>
      <c r="D183" s="30"/>
      <c r="E183" s="30"/>
      <c r="F183" s="30"/>
      <c r="G183" s="30"/>
      <c r="H183" s="30"/>
      <c r="I183" s="30"/>
      <c r="J183" s="30"/>
      <c r="K183" s="30"/>
      <c r="L183" s="30"/>
      <c r="M183" s="30"/>
      <c r="N183" s="30"/>
      <c r="O183" s="30"/>
      <c r="P183" s="30"/>
      <c r="Q183" s="30"/>
    </row>
    <row r="184" spans="2:17" x14ac:dyDescent="0.2">
      <c r="B184" s="30"/>
      <c r="C184" s="30"/>
      <c r="D184" s="30"/>
      <c r="E184" s="30"/>
      <c r="F184" s="30"/>
      <c r="G184" s="30"/>
      <c r="H184" s="30"/>
      <c r="I184" s="30"/>
      <c r="J184" s="30"/>
      <c r="K184" s="30"/>
      <c r="L184" s="30"/>
      <c r="M184" s="30"/>
      <c r="N184" s="30"/>
      <c r="O184" s="30"/>
      <c r="P184" s="30"/>
      <c r="Q184" s="30"/>
    </row>
    <row r="185" spans="2:17" x14ac:dyDescent="0.2">
      <c r="B185" s="30"/>
      <c r="C185" s="30"/>
      <c r="D185" s="30"/>
      <c r="E185" s="30"/>
      <c r="F185" s="30"/>
      <c r="G185" s="30"/>
      <c r="H185" s="30"/>
      <c r="I185" s="30"/>
      <c r="J185" s="30"/>
      <c r="K185" s="30"/>
      <c r="L185" s="30"/>
      <c r="M185" s="30"/>
      <c r="N185" s="30"/>
      <c r="O185" s="30"/>
      <c r="P185" s="30"/>
      <c r="Q185" s="30"/>
    </row>
    <row r="186" spans="2:17" x14ac:dyDescent="0.2">
      <c r="B186" s="30"/>
      <c r="C186" s="30"/>
      <c r="D186" s="30"/>
      <c r="E186" s="30"/>
      <c r="F186" s="30"/>
      <c r="G186" s="30"/>
      <c r="H186" s="30"/>
      <c r="I186" s="30"/>
      <c r="J186" s="30"/>
      <c r="K186" s="30"/>
      <c r="L186" s="30"/>
      <c r="M186" s="30"/>
      <c r="N186" s="30"/>
      <c r="O186" s="30"/>
      <c r="P186" s="30"/>
      <c r="Q186" s="30"/>
    </row>
    <row r="187" spans="2:17" x14ac:dyDescent="0.2">
      <c r="B187" s="30"/>
      <c r="C187" s="30"/>
      <c r="D187" s="30"/>
      <c r="E187" s="30"/>
      <c r="F187" s="30"/>
      <c r="G187" s="30"/>
      <c r="H187" s="30"/>
      <c r="I187" s="30"/>
      <c r="J187" s="30"/>
      <c r="K187" s="30"/>
      <c r="L187" s="30"/>
      <c r="M187" s="30"/>
      <c r="N187" s="30"/>
      <c r="O187" s="30"/>
      <c r="P187" s="30"/>
      <c r="Q187" s="30"/>
    </row>
    <row r="188" spans="2:17" x14ac:dyDescent="0.2">
      <c r="B188" s="30"/>
      <c r="C188" s="30"/>
      <c r="D188" s="30"/>
      <c r="E188" s="30"/>
      <c r="F188" s="30"/>
      <c r="G188" s="30"/>
      <c r="H188" s="30"/>
      <c r="I188" s="30"/>
      <c r="J188" s="30"/>
      <c r="K188" s="30"/>
      <c r="L188" s="30"/>
      <c r="M188" s="30"/>
      <c r="N188" s="30"/>
      <c r="O188" s="30"/>
      <c r="P188" s="30"/>
      <c r="Q188" s="30"/>
    </row>
    <row r="189" spans="2:17" x14ac:dyDescent="0.2">
      <c r="B189" s="30"/>
      <c r="C189" s="30"/>
      <c r="D189" s="30"/>
      <c r="E189" s="30"/>
      <c r="F189" s="30"/>
      <c r="G189" s="30"/>
      <c r="H189" s="30"/>
      <c r="I189" s="30"/>
      <c r="J189" s="30"/>
      <c r="K189" s="30"/>
      <c r="L189" s="30"/>
      <c r="M189" s="30"/>
      <c r="N189" s="30"/>
      <c r="O189" s="30"/>
      <c r="P189" s="30"/>
      <c r="Q189" s="30"/>
    </row>
    <row r="190" spans="2:17" x14ac:dyDescent="0.2">
      <c r="B190" s="30"/>
      <c r="C190" s="30"/>
      <c r="D190" s="30"/>
      <c r="E190" s="30"/>
      <c r="F190" s="30"/>
      <c r="G190" s="30"/>
      <c r="H190" s="30"/>
      <c r="I190" s="30"/>
      <c r="J190" s="30"/>
      <c r="K190" s="30"/>
      <c r="L190" s="30"/>
      <c r="M190" s="30"/>
      <c r="N190" s="30"/>
      <c r="O190" s="30"/>
      <c r="P190" s="30"/>
      <c r="Q190" s="30"/>
    </row>
    <row r="191" spans="2:17" x14ac:dyDescent="0.2">
      <c r="B191" s="30"/>
      <c r="C191" s="30"/>
      <c r="D191" s="30"/>
      <c r="E191" s="30"/>
      <c r="F191" s="30"/>
      <c r="G191" s="30"/>
      <c r="H191" s="30"/>
      <c r="I191" s="30"/>
      <c r="J191" s="30"/>
      <c r="K191" s="30"/>
      <c r="L191" s="30"/>
      <c r="M191" s="30"/>
      <c r="N191" s="30"/>
      <c r="O191" s="30"/>
      <c r="P191" s="30"/>
      <c r="Q191" s="30"/>
    </row>
    <row r="192" spans="2:17" x14ac:dyDescent="0.2">
      <c r="B192" s="30"/>
      <c r="C192" s="30"/>
      <c r="D192" s="30"/>
      <c r="E192" s="30"/>
      <c r="F192" s="30"/>
      <c r="G192" s="30"/>
      <c r="H192" s="30"/>
      <c r="I192" s="30"/>
      <c r="J192" s="30"/>
      <c r="K192" s="30"/>
      <c r="L192" s="30"/>
      <c r="M192" s="30"/>
      <c r="N192" s="30"/>
      <c r="O192" s="30"/>
      <c r="P192" s="30"/>
      <c r="Q192" s="30"/>
    </row>
    <row r="193" spans="2:17" x14ac:dyDescent="0.2">
      <c r="B193" s="30"/>
      <c r="C193" s="30"/>
      <c r="D193" s="30"/>
      <c r="E193" s="30"/>
      <c r="F193" s="30"/>
      <c r="G193" s="30"/>
      <c r="H193" s="30"/>
      <c r="I193" s="30"/>
      <c r="J193" s="30"/>
      <c r="K193" s="30"/>
      <c r="L193" s="30"/>
      <c r="M193" s="30"/>
      <c r="N193" s="30"/>
      <c r="O193" s="30"/>
      <c r="P193" s="30"/>
      <c r="Q193" s="30"/>
    </row>
    <row r="194" spans="2:17" x14ac:dyDescent="0.2">
      <c r="B194" s="30"/>
      <c r="C194" s="30"/>
      <c r="D194" s="30"/>
      <c r="E194" s="30"/>
      <c r="F194" s="30"/>
      <c r="G194" s="30"/>
      <c r="H194" s="30"/>
      <c r="I194" s="30"/>
      <c r="J194" s="30"/>
      <c r="K194" s="30"/>
      <c r="L194" s="30"/>
      <c r="M194" s="30"/>
      <c r="N194" s="30"/>
      <c r="O194" s="30"/>
      <c r="P194" s="30"/>
      <c r="Q194" s="30"/>
    </row>
    <row r="195" spans="2:17" x14ac:dyDescent="0.2">
      <c r="B195" s="30"/>
      <c r="C195" s="30"/>
      <c r="D195" s="30"/>
      <c r="E195" s="30"/>
      <c r="F195" s="30"/>
      <c r="G195" s="30"/>
      <c r="H195" s="30"/>
      <c r="I195" s="30"/>
      <c r="J195" s="30"/>
      <c r="K195" s="30"/>
      <c r="L195" s="30"/>
      <c r="M195" s="30"/>
      <c r="N195" s="30"/>
      <c r="O195" s="30"/>
      <c r="P195" s="30"/>
      <c r="Q195" s="30"/>
    </row>
    <row r="196" spans="2:17" x14ac:dyDescent="0.2">
      <c r="B196" s="30"/>
      <c r="C196" s="30"/>
      <c r="D196" s="30"/>
      <c r="E196" s="30"/>
      <c r="F196" s="30"/>
      <c r="G196" s="30"/>
      <c r="H196" s="30"/>
      <c r="I196" s="30"/>
      <c r="J196" s="30"/>
      <c r="K196" s="30"/>
      <c r="L196" s="30"/>
      <c r="M196" s="30"/>
      <c r="N196" s="30"/>
      <c r="O196" s="30"/>
      <c r="P196" s="30"/>
      <c r="Q196" s="30"/>
    </row>
    <row r="197" spans="2:17" x14ac:dyDescent="0.2">
      <c r="B197" s="30"/>
      <c r="C197" s="30"/>
      <c r="D197" s="30"/>
      <c r="E197" s="30"/>
      <c r="F197" s="30"/>
      <c r="G197" s="30"/>
      <c r="H197" s="30"/>
      <c r="I197" s="30"/>
      <c r="J197" s="30"/>
      <c r="K197" s="30"/>
      <c r="L197" s="30"/>
      <c r="M197" s="30"/>
      <c r="N197" s="30"/>
      <c r="O197" s="30"/>
      <c r="P197" s="30"/>
      <c r="Q197" s="30"/>
    </row>
    <row r="198" spans="2:17" x14ac:dyDescent="0.2">
      <c r="B198" s="30"/>
      <c r="C198" s="30"/>
      <c r="D198" s="30"/>
      <c r="E198" s="30"/>
      <c r="F198" s="30"/>
      <c r="G198" s="30"/>
      <c r="H198" s="30"/>
      <c r="I198" s="30"/>
      <c r="J198" s="30"/>
      <c r="K198" s="30"/>
      <c r="L198" s="30"/>
      <c r="M198" s="30"/>
      <c r="N198" s="30"/>
      <c r="O198" s="30"/>
      <c r="P198" s="30"/>
      <c r="Q198" s="30"/>
    </row>
    <row r="199" spans="2:17" x14ac:dyDescent="0.2">
      <c r="B199" s="30"/>
      <c r="C199" s="30"/>
      <c r="D199" s="30"/>
      <c r="E199" s="30"/>
      <c r="F199" s="30"/>
      <c r="G199" s="30"/>
      <c r="H199" s="30"/>
      <c r="I199" s="30"/>
      <c r="J199" s="30"/>
      <c r="K199" s="30"/>
      <c r="L199" s="30"/>
      <c r="M199" s="30"/>
      <c r="N199" s="30"/>
      <c r="O199" s="30"/>
      <c r="P199" s="30"/>
      <c r="Q199" s="30"/>
    </row>
    <row r="200" spans="2:17" x14ac:dyDescent="0.2">
      <c r="B200" s="30"/>
      <c r="C200" s="30"/>
      <c r="D200" s="30"/>
      <c r="E200" s="30"/>
      <c r="F200" s="30"/>
      <c r="G200" s="30"/>
      <c r="H200" s="30"/>
      <c r="I200" s="30"/>
      <c r="J200" s="30"/>
      <c r="K200" s="30"/>
      <c r="L200" s="30"/>
      <c r="M200" s="30"/>
      <c r="N200" s="30"/>
      <c r="O200" s="30"/>
      <c r="P200" s="30"/>
      <c r="Q200" s="30"/>
    </row>
    <row r="201" spans="2:17" x14ac:dyDescent="0.2">
      <c r="B201" s="30"/>
      <c r="C201" s="30"/>
      <c r="D201" s="30"/>
      <c r="E201" s="30"/>
      <c r="F201" s="30"/>
      <c r="G201" s="30"/>
      <c r="H201" s="30"/>
      <c r="I201" s="30"/>
      <c r="J201" s="30"/>
      <c r="K201" s="30"/>
      <c r="L201" s="30"/>
      <c r="M201" s="30"/>
      <c r="N201" s="30"/>
      <c r="O201" s="30"/>
      <c r="P201" s="30"/>
      <c r="Q201" s="30"/>
    </row>
    <row r="202" spans="2:17" x14ac:dyDescent="0.2">
      <c r="B202" s="30"/>
      <c r="C202" s="30"/>
      <c r="D202" s="30"/>
      <c r="E202" s="30"/>
      <c r="F202" s="30"/>
      <c r="G202" s="30"/>
      <c r="H202" s="30"/>
      <c r="I202" s="30"/>
      <c r="J202" s="30"/>
      <c r="K202" s="30"/>
      <c r="L202" s="30"/>
      <c r="M202" s="30"/>
      <c r="N202" s="30"/>
      <c r="O202" s="30"/>
      <c r="P202" s="30"/>
      <c r="Q202" s="30"/>
    </row>
    <row r="203" spans="2:17" x14ac:dyDescent="0.2">
      <c r="B203" s="30"/>
      <c r="C203" s="30"/>
      <c r="D203" s="30"/>
      <c r="E203" s="30"/>
      <c r="F203" s="30"/>
      <c r="G203" s="30"/>
      <c r="H203" s="30"/>
      <c r="I203" s="30"/>
      <c r="J203" s="30"/>
      <c r="K203" s="30"/>
      <c r="L203" s="30"/>
      <c r="M203" s="30"/>
      <c r="N203" s="30"/>
      <c r="O203" s="30"/>
      <c r="P203" s="30"/>
      <c r="Q203" s="30"/>
    </row>
    <row r="204" spans="2:17" x14ac:dyDescent="0.2">
      <c r="B204" s="30"/>
      <c r="C204" s="30"/>
      <c r="D204" s="30"/>
      <c r="E204" s="30"/>
      <c r="F204" s="30"/>
      <c r="G204" s="30"/>
      <c r="H204" s="30"/>
      <c r="I204" s="30"/>
      <c r="J204" s="30"/>
      <c r="K204" s="30"/>
      <c r="L204" s="30"/>
      <c r="M204" s="30"/>
      <c r="N204" s="30"/>
      <c r="O204" s="30"/>
      <c r="P204" s="30"/>
      <c r="Q204" s="30"/>
    </row>
    <row r="205" spans="2:17" x14ac:dyDescent="0.2">
      <c r="B205" s="30"/>
      <c r="C205" s="30"/>
      <c r="D205" s="30"/>
      <c r="E205" s="30"/>
      <c r="F205" s="30"/>
      <c r="G205" s="30"/>
      <c r="H205" s="30"/>
      <c r="I205" s="30"/>
      <c r="J205" s="30"/>
      <c r="K205" s="30"/>
      <c r="L205" s="30"/>
      <c r="M205" s="30"/>
      <c r="N205" s="30"/>
      <c r="O205" s="30"/>
      <c r="P205" s="30"/>
      <c r="Q205" s="30"/>
    </row>
    <row r="206" spans="2:17" x14ac:dyDescent="0.2">
      <c r="B206" s="30"/>
      <c r="C206" s="30"/>
      <c r="D206" s="30"/>
      <c r="E206" s="30"/>
      <c r="F206" s="30"/>
      <c r="G206" s="30"/>
      <c r="H206" s="30"/>
      <c r="I206" s="30"/>
      <c r="J206" s="30"/>
      <c r="K206" s="30"/>
      <c r="L206" s="30"/>
      <c r="M206" s="30"/>
      <c r="N206" s="30"/>
      <c r="O206" s="30"/>
      <c r="P206" s="30"/>
      <c r="Q206" s="30"/>
    </row>
    <row r="207" spans="2:17" x14ac:dyDescent="0.2">
      <c r="B207" s="30"/>
      <c r="C207" s="30"/>
      <c r="D207" s="30"/>
      <c r="E207" s="30"/>
      <c r="F207" s="30"/>
      <c r="G207" s="30"/>
      <c r="H207" s="30"/>
      <c r="I207" s="30"/>
      <c r="J207" s="30"/>
      <c r="K207" s="30"/>
      <c r="L207" s="30"/>
      <c r="M207" s="30"/>
      <c r="N207" s="30"/>
      <c r="O207" s="30"/>
      <c r="P207" s="30"/>
      <c r="Q207" s="30"/>
    </row>
    <row r="208" spans="2:17" x14ac:dyDescent="0.2">
      <c r="B208" s="30"/>
      <c r="C208" s="30"/>
      <c r="D208" s="30"/>
      <c r="E208" s="30"/>
      <c r="F208" s="30"/>
      <c r="G208" s="30"/>
      <c r="H208" s="30"/>
      <c r="I208" s="30"/>
      <c r="J208" s="30"/>
      <c r="K208" s="30"/>
      <c r="L208" s="30"/>
      <c r="M208" s="30"/>
      <c r="N208" s="30"/>
      <c r="O208" s="30"/>
      <c r="P208" s="30"/>
      <c r="Q208" s="30"/>
    </row>
    <row r="209" spans="2:17" x14ac:dyDescent="0.2">
      <c r="B209" s="30"/>
      <c r="C209" s="30"/>
      <c r="D209" s="30"/>
      <c r="E209" s="30"/>
      <c r="F209" s="30"/>
      <c r="G209" s="30"/>
      <c r="H209" s="30"/>
      <c r="I209" s="30"/>
      <c r="J209" s="30"/>
      <c r="K209" s="30"/>
      <c r="L209" s="30"/>
      <c r="M209" s="30"/>
      <c r="N209" s="30"/>
      <c r="O209" s="30"/>
      <c r="P209" s="30"/>
      <c r="Q209" s="30"/>
    </row>
    <row r="210" spans="2:17" x14ac:dyDescent="0.2">
      <c r="B210" s="30"/>
      <c r="C210" s="30"/>
      <c r="D210" s="30"/>
      <c r="E210" s="30"/>
      <c r="F210" s="30"/>
      <c r="G210" s="30"/>
      <c r="H210" s="30"/>
      <c r="I210" s="30"/>
      <c r="J210" s="30"/>
      <c r="K210" s="30"/>
      <c r="L210" s="30"/>
      <c r="M210" s="30"/>
      <c r="N210" s="30"/>
      <c r="O210" s="30"/>
      <c r="P210" s="30"/>
      <c r="Q210" s="30"/>
    </row>
    <row r="211" spans="2:17" x14ac:dyDescent="0.2">
      <c r="B211" s="30"/>
      <c r="C211" s="30"/>
      <c r="D211" s="30"/>
      <c r="E211" s="30"/>
      <c r="F211" s="30"/>
      <c r="G211" s="30"/>
      <c r="H211" s="30"/>
      <c r="I211" s="30"/>
      <c r="J211" s="30"/>
      <c r="K211" s="30"/>
      <c r="L211" s="30"/>
      <c r="M211" s="30"/>
      <c r="N211" s="30"/>
      <c r="O211" s="30"/>
      <c r="P211" s="30"/>
      <c r="Q211" s="30"/>
    </row>
    <row r="212" spans="2:17" x14ac:dyDescent="0.2">
      <c r="B212" s="30"/>
      <c r="C212" s="30"/>
      <c r="D212" s="30"/>
      <c r="E212" s="30"/>
      <c r="F212" s="30"/>
      <c r="G212" s="30"/>
      <c r="H212" s="30"/>
      <c r="I212" s="30"/>
      <c r="J212" s="30"/>
      <c r="K212" s="30"/>
      <c r="L212" s="30"/>
      <c r="M212" s="30"/>
      <c r="N212" s="30"/>
      <c r="O212" s="30"/>
      <c r="P212" s="30"/>
      <c r="Q212" s="30"/>
    </row>
    <row r="213" spans="2:17" x14ac:dyDescent="0.2">
      <c r="B213" s="30"/>
      <c r="C213" s="30"/>
      <c r="D213" s="30"/>
      <c r="E213" s="30"/>
      <c r="F213" s="30"/>
      <c r="G213" s="30"/>
      <c r="H213" s="30"/>
      <c r="I213" s="30"/>
      <c r="J213" s="30"/>
      <c r="K213" s="30"/>
      <c r="L213" s="30"/>
      <c r="M213" s="30"/>
      <c r="N213" s="30"/>
      <c r="O213" s="30"/>
      <c r="P213" s="30"/>
      <c r="Q213" s="30"/>
    </row>
    <row r="214" spans="2:17" x14ac:dyDescent="0.2">
      <c r="B214" s="30"/>
      <c r="C214" s="30"/>
      <c r="D214" s="30"/>
      <c r="E214" s="30"/>
      <c r="F214" s="30"/>
      <c r="G214" s="30"/>
      <c r="H214" s="30"/>
      <c r="I214" s="30"/>
      <c r="J214" s="30"/>
      <c r="K214" s="30"/>
      <c r="L214" s="30"/>
      <c r="M214" s="30"/>
      <c r="N214" s="30"/>
      <c r="O214" s="30"/>
      <c r="P214" s="30"/>
      <c r="Q214" s="30"/>
    </row>
    <row r="215" spans="2:17" x14ac:dyDescent="0.2">
      <c r="B215" s="30"/>
      <c r="C215" s="30"/>
      <c r="D215" s="30"/>
      <c r="E215" s="30"/>
      <c r="F215" s="30"/>
      <c r="G215" s="30"/>
      <c r="H215" s="30"/>
      <c r="I215" s="30"/>
      <c r="J215" s="30"/>
      <c r="K215" s="30"/>
      <c r="L215" s="30"/>
      <c r="M215" s="30"/>
      <c r="N215" s="30"/>
      <c r="O215" s="30"/>
      <c r="P215" s="30"/>
      <c r="Q215" s="30"/>
    </row>
    <row r="216" spans="2:17" x14ac:dyDescent="0.2">
      <c r="B216" s="30"/>
      <c r="C216" s="30"/>
      <c r="D216" s="30"/>
      <c r="E216" s="30"/>
      <c r="F216" s="30"/>
      <c r="G216" s="30"/>
      <c r="H216" s="30"/>
      <c r="I216" s="30"/>
      <c r="J216" s="30"/>
      <c r="K216" s="30"/>
      <c r="L216" s="30"/>
      <c r="M216" s="30"/>
      <c r="N216" s="30"/>
      <c r="O216" s="30"/>
      <c r="P216" s="30"/>
      <c r="Q216" s="30"/>
    </row>
    <row r="217" spans="2:17" x14ac:dyDescent="0.2">
      <c r="B217" s="30"/>
      <c r="C217" s="30"/>
      <c r="D217" s="30"/>
      <c r="E217" s="30"/>
      <c r="F217" s="30"/>
      <c r="G217" s="30"/>
      <c r="H217" s="30"/>
      <c r="I217" s="30"/>
      <c r="J217" s="30"/>
      <c r="K217" s="30"/>
      <c r="L217" s="30"/>
      <c r="M217" s="30"/>
      <c r="N217" s="30"/>
      <c r="O217" s="30"/>
      <c r="P217" s="30"/>
      <c r="Q217" s="30"/>
    </row>
    <row r="218" spans="2:17" x14ac:dyDescent="0.2">
      <c r="B218" s="30"/>
      <c r="C218" s="30"/>
      <c r="D218" s="30"/>
      <c r="E218" s="30"/>
      <c r="F218" s="30"/>
      <c r="G218" s="30"/>
      <c r="H218" s="30"/>
      <c r="I218" s="30"/>
      <c r="J218" s="30"/>
      <c r="K218" s="30"/>
      <c r="L218" s="30"/>
      <c r="M218" s="30"/>
      <c r="N218" s="30"/>
      <c r="O218" s="30"/>
      <c r="P218" s="30"/>
      <c r="Q218" s="30"/>
    </row>
    <row r="219" spans="2:17" x14ac:dyDescent="0.2">
      <c r="B219" s="30"/>
      <c r="C219" s="30"/>
      <c r="D219" s="30"/>
      <c r="E219" s="30"/>
      <c r="F219" s="30"/>
      <c r="G219" s="30"/>
      <c r="H219" s="30"/>
      <c r="I219" s="30"/>
      <c r="J219" s="30"/>
      <c r="K219" s="30"/>
      <c r="L219" s="30"/>
      <c r="M219" s="30"/>
      <c r="N219" s="30"/>
      <c r="O219" s="30"/>
      <c r="P219" s="30"/>
      <c r="Q219" s="30"/>
    </row>
    <row r="220" spans="2:17" x14ac:dyDescent="0.2">
      <c r="B220" s="30"/>
      <c r="C220" s="30"/>
      <c r="D220" s="30"/>
      <c r="E220" s="30"/>
      <c r="F220" s="30"/>
      <c r="G220" s="30"/>
      <c r="H220" s="30"/>
      <c r="I220" s="30"/>
      <c r="J220" s="30"/>
      <c r="K220" s="30"/>
      <c r="L220" s="30"/>
      <c r="M220" s="30"/>
      <c r="N220" s="30"/>
      <c r="O220" s="30"/>
      <c r="P220" s="30"/>
      <c r="Q220" s="30"/>
    </row>
    <row r="221" spans="2:17" x14ac:dyDescent="0.2">
      <c r="B221" s="30"/>
      <c r="C221" s="30"/>
      <c r="D221" s="30"/>
      <c r="E221" s="30"/>
      <c r="F221" s="30"/>
      <c r="G221" s="30"/>
      <c r="H221" s="30"/>
      <c r="I221" s="30"/>
      <c r="J221" s="30"/>
      <c r="K221" s="30"/>
      <c r="L221" s="30"/>
      <c r="M221" s="30"/>
      <c r="N221" s="30"/>
      <c r="O221" s="30"/>
      <c r="P221" s="30"/>
      <c r="Q221" s="30"/>
    </row>
    <row r="222" spans="2:17" x14ac:dyDescent="0.2">
      <c r="B222" s="30"/>
      <c r="C222" s="30"/>
      <c r="D222" s="30"/>
      <c r="E222" s="30"/>
      <c r="F222" s="30"/>
      <c r="G222" s="30"/>
      <c r="H222" s="30"/>
      <c r="I222" s="30"/>
      <c r="J222" s="30"/>
      <c r="K222" s="30"/>
      <c r="L222" s="30"/>
      <c r="M222" s="30"/>
      <c r="N222" s="30"/>
      <c r="O222" s="30"/>
      <c r="P222" s="30"/>
      <c r="Q222" s="30"/>
    </row>
    <row r="223" spans="2:17" x14ac:dyDescent="0.2">
      <c r="B223" s="30"/>
      <c r="C223" s="30"/>
      <c r="D223" s="30"/>
      <c r="E223" s="30"/>
      <c r="F223" s="30"/>
      <c r="G223" s="30"/>
      <c r="H223" s="30"/>
      <c r="I223" s="30"/>
      <c r="J223" s="30"/>
      <c r="K223" s="30"/>
      <c r="L223" s="30"/>
      <c r="M223" s="30"/>
      <c r="N223" s="30"/>
      <c r="O223" s="30"/>
      <c r="P223" s="30"/>
      <c r="Q223" s="30"/>
    </row>
    <row r="224" spans="2:17" x14ac:dyDescent="0.2">
      <c r="B224" s="30"/>
      <c r="C224" s="30"/>
      <c r="D224" s="30"/>
      <c r="E224" s="30"/>
      <c r="F224" s="30"/>
      <c r="G224" s="30"/>
      <c r="H224" s="30"/>
      <c r="I224" s="30"/>
      <c r="J224" s="30"/>
      <c r="K224" s="30"/>
      <c r="L224" s="30"/>
      <c r="M224" s="30"/>
      <c r="N224" s="30"/>
      <c r="O224" s="30"/>
      <c r="P224" s="30"/>
      <c r="Q224" s="30"/>
    </row>
    <row r="225" spans="2:17" x14ac:dyDescent="0.2">
      <c r="B225" s="30"/>
      <c r="C225" s="30"/>
      <c r="D225" s="30"/>
      <c r="E225" s="30"/>
      <c r="F225" s="30"/>
      <c r="G225" s="30"/>
      <c r="H225" s="30"/>
      <c r="I225" s="30"/>
      <c r="J225" s="30"/>
      <c r="K225" s="30"/>
      <c r="L225" s="30"/>
      <c r="M225" s="30"/>
      <c r="N225" s="30"/>
      <c r="O225" s="30"/>
      <c r="P225" s="30"/>
      <c r="Q225" s="30"/>
    </row>
    <row r="226" spans="2:17" x14ac:dyDescent="0.2">
      <c r="B226" s="30"/>
      <c r="C226" s="30"/>
      <c r="D226" s="30"/>
      <c r="E226" s="30"/>
      <c r="F226" s="30"/>
      <c r="G226" s="30"/>
      <c r="H226" s="30"/>
      <c r="I226" s="30"/>
      <c r="J226" s="30"/>
      <c r="K226" s="30"/>
      <c r="L226" s="30"/>
      <c r="M226" s="30"/>
      <c r="N226" s="30"/>
      <c r="O226" s="30"/>
      <c r="P226" s="30"/>
      <c r="Q226" s="30"/>
    </row>
    <row r="227" spans="2:17" x14ac:dyDescent="0.2">
      <c r="B227" s="30"/>
      <c r="C227" s="30"/>
      <c r="D227" s="30"/>
      <c r="E227" s="30"/>
      <c r="F227" s="30"/>
      <c r="G227" s="30"/>
      <c r="H227" s="30"/>
      <c r="I227" s="30"/>
      <c r="J227" s="30"/>
      <c r="K227" s="30"/>
      <c r="L227" s="30"/>
      <c r="M227" s="30"/>
      <c r="N227" s="30"/>
      <c r="O227" s="30"/>
      <c r="P227" s="30"/>
      <c r="Q227" s="30"/>
    </row>
    <row r="228" spans="2:17" x14ac:dyDescent="0.2">
      <c r="B228" s="30"/>
      <c r="C228" s="30"/>
      <c r="D228" s="30"/>
      <c r="E228" s="30"/>
      <c r="F228" s="30"/>
      <c r="G228" s="30"/>
      <c r="H228" s="30"/>
      <c r="I228" s="30"/>
      <c r="J228" s="30"/>
      <c r="K228" s="30"/>
      <c r="L228" s="30"/>
      <c r="M228" s="30"/>
      <c r="N228" s="30"/>
      <c r="O228" s="30"/>
      <c r="P228" s="30"/>
      <c r="Q228" s="30"/>
    </row>
    <row r="229" spans="2:17" x14ac:dyDescent="0.2">
      <c r="B229" s="30"/>
      <c r="C229" s="30"/>
      <c r="D229" s="30"/>
      <c r="E229" s="30"/>
      <c r="F229" s="30"/>
      <c r="G229" s="30"/>
      <c r="H229" s="30"/>
      <c r="I229" s="30"/>
      <c r="J229" s="30"/>
      <c r="K229" s="30"/>
      <c r="L229" s="30"/>
      <c r="M229" s="30"/>
      <c r="N229" s="30"/>
      <c r="O229" s="30"/>
      <c r="P229" s="30"/>
      <c r="Q229" s="30"/>
    </row>
    <row r="230" spans="2:17" x14ac:dyDescent="0.2">
      <c r="B230" s="30"/>
      <c r="C230" s="30"/>
      <c r="D230" s="30"/>
      <c r="E230" s="30"/>
      <c r="F230" s="30"/>
      <c r="G230" s="30"/>
      <c r="H230" s="30"/>
      <c r="I230" s="30"/>
      <c r="J230" s="30"/>
      <c r="K230" s="30"/>
      <c r="L230" s="30"/>
      <c r="M230" s="30"/>
      <c r="N230" s="30"/>
      <c r="O230" s="30"/>
      <c r="P230" s="30"/>
      <c r="Q230" s="30"/>
    </row>
    <row r="231" spans="2:17" x14ac:dyDescent="0.2">
      <c r="B231" s="30"/>
      <c r="C231" s="30"/>
      <c r="D231" s="30"/>
      <c r="E231" s="30"/>
      <c r="F231" s="30"/>
      <c r="G231" s="30"/>
      <c r="H231" s="30"/>
      <c r="I231" s="30"/>
      <c r="J231" s="30"/>
      <c r="K231" s="30"/>
      <c r="L231" s="30"/>
      <c r="M231" s="30"/>
      <c r="N231" s="30"/>
      <c r="O231" s="30"/>
      <c r="P231" s="30"/>
      <c r="Q231" s="30"/>
    </row>
    <row r="232" spans="2:17" x14ac:dyDescent="0.2">
      <c r="B232" s="30"/>
      <c r="C232" s="30"/>
      <c r="D232" s="30"/>
      <c r="E232" s="30"/>
      <c r="F232" s="30"/>
      <c r="G232" s="30"/>
      <c r="H232" s="30"/>
      <c r="I232" s="30"/>
      <c r="J232" s="30"/>
      <c r="K232" s="30"/>
      <c r="L232" s="30"/>
      <c r="M232" s="30"/>
      <c r="N232" s="30"/>
      <c r="O232" s="30"/>
      <c r="P232" s="30"/>
      <c r="Q232" s="30"/>
    </row>
    <row r="233" spans="2:17" x14ac:dyDescent="0.2">
      <c r="B233" s="30"/>
      <c r="C233" s="30"/>
      <c r="D233" s="30"/>
      <c r="E233" s="30"/>
      <c r="F233" s="30"/>
      <c r="G233" s="30"/>
      <c r="H233" s="30"/>
      <c r="I233" s="30"/>
      <c r="J233" s="30"/>
      <c r="K233" s="30"/>
      <c r="L233" s="30"/>
      <c r="M233" s="30"/>
      <c r="N233" s="30"/>
      <c r="O233" s="30"/>
      <c r="P233" s="30"/>
      <c r="Q233" s="30"/>
    </row>
    <row r="234" spans="2:17" x14ac:dyDescent="0.2">
      <c r="B234" s="30"/>
      <c r="C234" s="30"/>
      <c r="D234" s="30"/>
      <c r="E234" s="30"/>
      <c r="F234" s="30"/>
      <c r="G234" s="30"/>
      <c r="H234" s="30"/>
      <c r="I234" s="30"/>
      <c r="J234" s="30"/>
      <c r="K234" s="30"/>
      <c r="L234" s="30"/>
      <c r="M234" s="30"/>
      <c r="N234" s="30"/>
      <c r="O234" s="30"/>
      <c r="P234" s="30"/>
      <c r="Q234" s="30"/>
    </row>
    <row r="235" spans="2:17" x14ac:dyDescent="0.2">
      <c r="B235" s="30"/>
      <c r="C235" s="30"/>
      <c r="D235" s="30"/>
      <c r="E235" s="30"/>
      <c r="F235" s="30"/>
      <c r="G235" s="30"/>
      <c r="H235" s="30"/>
      <c r="I235" s="30"/>
      <c r="J235" s="30"/>
      <c r="K235" s="30"/>
      <c r="L235" s="30"/>
      <c r="M235" s="30"/>
      <c r="N235" s="30"/>
      <c r="O235" s="30"/>
      <c r="P235" s="30"/>
      <c r="Q235" s="30"/>
    </row>
    <row r="236" spans="2:17" x14ac:dyDescent="0.2">
      <c r="B236" s="30"/>
      <c r="C236" s="30"/>
      <c r="D236" s="30"/>
      <c r="E236" s="30"/>
      <c r="F236" s="30"/>
      <c r="G236" s="30"/>
      <c r="H236" s="30"/>
      <c r="I236" s="30"/>
      <c r="J236" s="30"/>
      <c r="K236" s="30"/>
      <c r="L236" s="30"/>
      <c r="M236" s="30"/>
      <c r="N236" s="30"/>
      <c r="O236" s="30"/>
      <c r="P236" s="30"/>
      <c r="Q236" s="30"/>
    </row>
    <row r="237" spans="2:17" x14ac:dyDescent="0.2">
      <c r="B237" s="30"/>
      <c r="C237" s="30"/>
      <c r="D237" s="30"/>
      <c r="E237" s="30"/>
      <c r="F237" s="30"/>
      <c r="G237" s="30"/>
      <c r="H237" s="30"/>
      <c r="I237" s="30"/>
      <c r="J237" s="30"/>
      <c r="K237" s="30"/>
      <c r="L237" s="30"/>
      <c r="M237" s="30"/>
      <c r="N237" s="30"/>
      <c r="O237" s="30"/>
      <c r="P237" s="30"/>
      <c r="Q237" s="30"/>
    </row>
    <row r="238" spans="2:17" x14ac:dyDescent="0.2">
      <c r="B238" s="30"/>
      <c r="C238" s="30"/>
      <c r="D238" s="30"/>
      <c r="E238" s="30"/>
      <c r="F238" s="30"/>
      <c r="G238" s="30"/>
      <c r="H238" s="30"/>
      <c r="I238" s="30"/>
      <c r="J238" s="30"/>
      <c r="K238" s="30"/>
      <c r="L238" s="30"/>
      <c r="M238" s="30"/>
      <c r="N238" s="30"/>
      <c r="O238" s="30"/>
      <c r="P238" s="30"/>
      <c r="Q238" s="30"/>
    </row>
    <row r="239" spans="2:17" x14ac:dyDescent="0.2">
      <c r="B239" s="30"/>
      <c r="C239" s="30"/>
      <c r="D239" s="30"/>
      <c r="E239" s="30"/>
      <c r="F239" s="30"/>
      <c r="G239" s="30"/>
      <c r="H239" s="30"/>
      <c r="I239" s="30"/>
      <c r="J239" s="30"/>
      <c r="K239" s="30"/>
      <c r="L239" s="30"/>
      <c r="M239" s="30"/>
      <c r="N239" s="30"/>
      <c r="O239" s="30"/>
      <c r="P239" s="30"/>
      <c r="Q239" s="30"/>
    </row>
    <row r="240" spans="2:17" x14ac:dyDescent="0.2">
      <c r="B240" s="30"/>
      <c r="C240" s="30"/>
      <c r="D240" s="30"/>
      <c r="E240" s="30"/>
      <c r="F240" s="30"/>
      <c r="G240" s="30"/>
      <c r="H240" s="30"/>
      <c r="I240" s="30"/>
      <c r="J240" s="30"/>
      <c r="K240" s="30"/>
      <c r="L240" s="30"/>
      <c r="M240" s="30"/>
      <c r="N240" s="30"/>
      <c r="O240" s="30"/>
      <c r="P240" s="30"/>
      <c r="Q240" s="30"/>
    </row>
    <row r="241" spans="2:17" x14ac:dyDescent="0.2">
      <c r="B241" s="30"/>
      <c r="C241" s="30"/>
      <c r="D241" s="30"/>
      <c r="E241" s="30"/>
      <c r="F241" s="30"/>
      <c r="G241" s="30"/>
      <c r="H241" s="30"/>
      <c r="I241" s="30"/>
      <c r="J241" s="30"/>
      <c r="K241" s="30"/>
      <c r="L241" s="30"/>
      <c r="M241" s="30"/>
      <c r="N241" s="30"/>
      <c r="O241" s="30"/>
      <c r="P241" s="30"/>
      <c r="Q241" s="30"/>
    </row>
    <row r="242" spans="2:17" x14ac:dyDescent="0.2">
      <c r="B242" s="30"/>
      <c r="C242" s="30"/>
      <c r="D242" s="30"/>
      <c r="E242" s="30"/>
      <c r="F242" s="30"/>
      <c r="G242" s="30"/>
      <c r="H242" s="30"/>
      <c r="I242" s="30"/>
      <c r="J242" s="30"/>
      <c r="K242" s="30"/>
      <c r="L242" s="30"/>
      <c r="M242" s="30"/>
      <c r="N242" s="30"/>
      <c r="O242" s="30"/>
      <c r="P242" s="30"/>
      <c r="Q242" s="30"/>
    </row>
    <row r="243" spans="2:17" x14ac:dyDescent="0.2">
      <c r="B243" s="30"/>
      <c r="C243" s="30"/>
      <c r="D243" s="30"/>
      <c r="E243" s="30"/>
      <c r="F243" s="30"/>
      <c r="G243" s="30"/>
      <c r="H243" s="30"/>
      <c r="I243" s="30"/>
      <c r="J243" s="30"/>
      <c r="K243" s="30"/>
      <c r="L243" s="30"/>
      <c r="M243" s="30"/>
      <c r="N243" s="30"/>
      <c r="O243" s="30"/>
      <c r="P243" s="30"/>
      <c r="Q243" s="30"/>
    </row>
    <row r="244" spans="2:17" x14ac:dyDescent="0.2">
      <c r="B244" s="30"/>
      <c r="C244" s="30"/>
      <c r="D244" s="30"/>
      <c r="E244" s="30"/>
      <c r="F244" s="30"/>
      <c r="G244" s="30"/>
      <c r="H244" s="30"/>
      <c r="I244" s="30"/>
      <c r="J244" s="30"/>
      <c r="K244" s="30"/>
      <c r="L244" s="30"/>
      <c r="M244" s="30"/>
      <c r="N244" s="30"/>
      <c r="O244" s="30"/>
      <c r="P244" s="30"/>
      <c r="Q244" s="30"/>
    </row>
    <row r="245" spans="2:17" x14ac:dyDescent="0.2">
      <c r="B245" s="30"/>
      <c r="C245" s="30"/>
      <c r="D245" s="30"/>
      <c r="E245" s="30"/>
      <c r="F245" s="30"/>
      <c r="G245" s="30"/>
      <c r="H245" s="30"/>
      <c r="I245" s="30"/>
      <c r="J245" s="30"/>
      <c r="K245" s="30"/>
      <c r="L245" s="30"/>
      <c r="M245" s="30"/>
      <c r="N245" s="30"/>
      <c r="O245" s="30"/>
      <c r="P245" s="30"/>
      <c r="Q245" s="30"/>
    </row>
    <row r="246" spans="2:17" x14ac:dyDescent="0.2">
      <c r="B246" s="30"/>
      <c r="C246" s="30"/>
      <c r="D246" s="30"/>
      <c r="E246" s="30"/>
      <c r="F246" s="30"/>
      <c r="G246" s="30"/>
      <c r="H246" s="30"/>
      <c r="I246" s="30"/>
      <c r="J246" s="30"/>
      <c r="K246" s="30"/>
      <c r="L246" s="30"/>
      <c r="M246" s="30"/>
      <c r="N246" s="30"/>
      <c r="O246" s="30"/>
      <c r="P246" s="30"/>
      <c r="Q246" s="30"/>
    </row>
    <row r="247" spans="2:17" x14ac:dyDescent="0.2">
      <c r="B247" s="30"/>
      <c r="C247" s="30"/>
      <c r="D247" s="30"/>
      <c r="E247" s="30"/>
      <c r="F247" s="30"/>
      <c r="G247" s="30"/>
      <c r="H247" s="30"/>
      <c r="I247" s="30"/>
      <c r="J247" s="30"/>
      <c r="K247" s="30"/>
      <c r="L247" s="30"/>
      <c r="M247" s="30"/>
      <c r="N247" s="30"/>
      <c r="O247" s="30"/>
      <c r="P247" s="30"/>
      <c r="Q247" s="30"/>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Лист40">
    <tabColor indexed="50"/>
    <outlinePr applyStyles="1" summaryBelow="0"/>
    <pageSetUpPr fitToPage="1"/>
  </sheetPr>
  <dimension ref="A2:S247"/>
  <sheetViews>
    <sheetView workbookViewId="0">
      <selection activeCell="A13" sqref="A13"/>
    </sheetView>
  </sheetViews>
  <sheetFormatPr defaultColWidth="9.140625" defaultRowHeight="12.75" outlineLevelRow="1" x14ac:dyDescent="0.2"/>
  <cols>
    <col min="1" max="1" width="52.7109375" style="26" bestFit="1" customWidth="1"/>
    <col min="2" max="3" width="13.5703125" style="26" bestFit="1" customWidth="1"/>
    <col min="4" max="4" width="14" style="26" bestFit="1" customWidth="1"/>
    <col min="5" max="7" width="14.5703125" style="26" bestFit="1" customWidth="1"/>
    <col min="8" max="8" width="9.140625" style="26" customWidth="1"/>
    <col min="9" max="16384" width="9.140625" style="26"/>
  </cols>
  <sheetData>
    <row r="2" spans="1:19" ht="18.75" x14ac:dyDescent="0.3">
      <c r="A2" s="5" t="str">
        <f>DEBT_LAST_5_YEARS</f>
        <v>State debt and state guaranteed debt of Ukraine for the last 5 years</v>
      </c>
      <c r="B2" s="3"/>
      <c r="C2" s="3"/>
      <c r="D2" s="3"/>
      <c r="E2" s="3"/>
      <c r="F2" s="3"/>
      <c r="G2" s="3"/>
      <c r="H2" s="30"/>
      <c r="I2" s="30"/>
      <c r="J2" s="30"/>
      <c r="K2" s="30"/>
      <c r="L2" s="30"/>
      <c r="M2" s="30"/>
      <c r="N2" s="30"/>
      <c r="O2" s="30"/>
      <c r="P2" s="30"/>
      <c r="Q2" s="30"/>
      <c r="R2" s="30"/>
      <c r="S2" s="30"/>
    </row>
    <row r="3" spans="1:19" x14ac:dyDescent="0.2">
      <c r="A3" s="28"/>
    </row>
    <row r="4" spans="1:19" s="31" customFormat="1" x14ac:dyDescent="0.2">
      <c r="G4" s="31" t="str">
        <f>VALUAH</f>
        <v>bn UAH</v>
      </c>
    </row>
    <row r="5" spans="1:19" s="18" customFormat="1" x14ac:dyDescent="0.2">
      <c r="A5" s="16"/>
      <c r="B5" s="17">
        <v>44196</v>
      </c>
      <c r="C5" s="17">
        <v>44561</v>
      </c>
      <c r="D5" s="17">
        <v>44926</v>
      </c>
      <c r="E5" s="17">
        <v>45291</v>
      </c>
      <c r="F5" s="17">
        <v>45657</v>
      </c>
      <c r="G5" s="17">
        <v>45808</v>
      </c>
    </row>
    <row r="6" spans="1:19" s="19" customFormat="1" x14ac:dyDescent="0.2">
      <c r="A6" s="154" t="str">
        <f>DEBT_TOTAL</f>
        <v>The total amount of state and state-guaranteed debt</v>
      </c>
      <c r="B6" s="116">
        <f t="shared" ref="B6:G6" si="0">SUM(B$7+ B$8)</f>
        <v>2551.8817252042099</v>
      </c>
      <c r="C6" s="116">
        <f t="shared" si="0"/>
        <v>2672.0600203157701</v>
      </c>
      <c r="D6" s="116">
        <f t="shared" si="0"/>
        <v>4075.5678381492698</v>
      </c>
      <c r="E6" s="116">
        <f t="shared" si="0"/>
        <v>5519.6354586101497</v>
      </c>
      <c r="F6" s="116">
        <f t="shared" si="0"/>
        <v>6980.98588524559</v>
      </c>
      <c r="G6" s="116">
        <f t="shared" si="0"/>
        <v>7515.2066978449202</v>
      </c>
    </row>
    <row r="7" spans="1:19" s="42" customFormat="1" outlineLevel="1" x14ac:dyDescent="0.2">
      <c r="A7" s="164" t="s">
        <v>1</v>
      </c>
      <c r="B7" s="170">
        <v>2259.2315015926201</v>
      </c>
      <c r="C7" s="170">
        <v>2362.7201507571899</v>
      </c>
      <c r="D7" s="170">
        <v>3715.1336317660898</v>
      </c>
      <c r="E7" s="170">
        <v>5188.0907415274296</v>
      </c>
      <c r="F7" s="170">
        <v>6692.4747759279799</v>
      </c>
      <c r="G7" s="170">
        <v>7239.1658657411099</v>
      </c>
    </row>
    <row r="8" spans="1:19" s="42" customFormat="1" outlineLevel="1" x14ac:dyDescent="0.2">
      <c r="A8" s="164" t="s">
        <v>2</v>
      </c>
      <c r="B8" s="170">
        <v>292.65022361158998</v>
      </c>
      <c r="C8" s="170">
        <v>309.33986955858001</v>
      </c>
      <c r="D8" s="170">
        <v>360.43420638318003</v>
      </c>
      <c r="E8" s="170">
        <v>331.54471708272001</v>
      </c>
      <c r="F8" s="170">
        <v>288.51110931761002</v>
      </c>
      <c r="G8" s="170">
        <v>276.04083210380998</v>
      </c>
    </row>
    <row r="9" spans="1:19" x14ac:dyDescent="0.2">
      <c r="B9" s="30"/>
      <c r="C9" s="30"/>
      <c r="D9" s="30"/>
      <c r="E9" s="30"/>
      <c r="F9" s="30"/>
      <c r="G9" s="30"/>
      <c r="H9" s="30"/>
      <c r="I9" s="30"/>
      <c r="J9" s="30"/>
      <c r="K9" s="30"/>
      <c r="L9" s="30"/>
      <c r="M9" s="30"/>
      <c r="N9" s="30"/>
      <c r="O9" s="30"/>
      <c r="P9" s="30"/>
      <c r="Q9" s="30"/>
    </row>
    <row r="10" spans="1:19" x14ac:dyDescent="0.2">
      <c r="B10" s="30"/>
      <c r="C10" s="30"/>
      <c r="D10" s="30"/>
      <c r="E10" s="30"/>
      <c r="F10" s="30"/>
      <c r="G10" s="31" t="str">
        <f>VALUSD</f>
        <v>bn USD</v>
      </c>
      <c r="H10" s="30"/>
      <c r="I10" s="30"/>
      <c r="J10" s="30"/>
      <c r="K10" s="30"/>
      <c r="L10" s="30"/>
      <c r="M10" s="30"/>
      <c r="N10" s="30"/>
      <c r="O10" s="30"/>
      <c r="P10" s="30"/>
      <c r="Q10" s="30"/>
    </row>
    <row r="11" spans="1:19" s="38" customFormat="1" x14ac:dyDescent="0.2">
      <c r="A11" s="16"/>
      <c r="B11" s="17">
        <v>44196</v>
      </c>
      <c r="C11" s="17">
        <v>44561</v>
      </c>
      <c r="D11" s="17">
        <v>44926</v>
      </c>
      <c r="E11" s="17">
        <v>45291</v>
      </c>
      <c r="F11" s="17">
        <v>45657</v>
      </c>
      <c r="G11" s="17">
        <v>45808</v>
      </c>
      <c r="H11" s="18"/>
      <c r="I11" s="18"/>
      <c r="J11" s="18"/>
      <c r="K11" s="18"/>
      <c r="L11" s="18"/>
      <c r="M11" s="18"/>
      <c r="N11" s="18"/>
      <c r="O11" s="18"/>
      <c r="P11" s="18"/>
      <c r="Q11" s="18"/>
      <c r="R11" s="18"/>
      <c r="S11" s="18"/>
    </row>
    <row r="12" spans="1:19" s="40" customFormat="1" x14ac:dyDescent="0.2">
      <c r="A12" s="154" t="str">
        <f>DEBT_TOTAL</f>
        <v>The total amount of state and state-guaranteed debt</v>
      </c>
      <c r="B12" s="116">
        <f t="shared" ref="B12:G12" si="1">SUM(B$13+ B$14)</f>
        <v>90.253504035260008</v>
      </c>
      <c r="C12" s="116">
        <f t="shared" si="1"/>
        <v>97.955877598960001</v>
      </c>
      <c r="D12" s="116">
        <f t="shared" si="1"/>
        <v>111.44992803012001</v>
      </c>
      <c r="E12" s="116">
        <f t="shared" si="1"/>
        <v>145.32087120896</v>
      </c>
      <c r="F12" s="116">
        <f t="shared" si="1"/>
        <v>166.05975130834</v>
      </c>
      <c r="G12" s="116">
        <f t="shared" si="1"/>
        <v>180.96504082337</v>
      </c>
      <c r="H12" s="39"/>
      <c r="I12" s="39"/>
      <c r="J12" s="39"/>
      <c r="K12" s="39"/>
      <c r="L12" s="39"/>
      <c r="M12" s="39"/>
      <c r="N12" s="39"/>
      <c r="O12" s="39"/>
      <c r="P12" s="39"/>
      <c r="Q12" s="39"/>
    </row>
    <row r="13" spans="1:19" s="44" customFormat="1" outlineLevel="1" x14ac:dyDescent="0.2">
      <c r="A13" s="164" t="s">
        <v>1</v>
      </c>
      <c r="B13" s="165">
        <v>79.903217077660003</v>
      </c>
      <c r="C13" s="165">
        <v>86.615691312519999</v>
      </c>
      <c r="D13" s="165">
        <v>101.59354286955001</v>
      </c>
      <c r="E13" s="165">
        <v>136.59196737241001</v>
      </c>
      <c r="F13" s="165">
        <v>159.19681191121001</v>
      </c>
      <c r="G13" s="165">
        <v>174.31801932958001</v>
      </c>
      <c r="H13" s="43"/>
      <c r="I13" s="43"/>
      <c r="J13" s="43"/>
      <c r="K13" s="43"/>
      <c r="L13" s="43"/>
      <c r="M13" s="43"/>
      <c r="N13" s="43"/>
      <c r="O13" s="43"/>
      <c r="P13" s="43"/>
      <c r="Q13" s="43"/>
    </row>
    <row r="14" spans="1:19" s="44" customFormat="1" outlineLevel="1" x14ac:dyDescent="0.2">
      <c r="A14" s="164" t="s">
        <v>2</v>
      </c>
      <c r="B14" s="165">
        <v>10.3502869576</v>
      </c>
      <c r="C14" s="165">
        <v>11.34018628644</v>
      </c>
      <c r="D14" s="165">
        <v>9.8563851605699995</v>
      </c>
      <c r="E14" s="165">
        <v>8.7289038365499998</v>
      </c>
      <c r="F14" s="165">
        <v>6.8629393971299999</v>
      </c>
      <c r="G14" s="165">
        <v>6.6470214937899996</v>
      </c>
      <c r="H14" s="43"/>
      <c r="I14" s="43"/>
      <c r="J14" s="43"/>
      <c r="K14" s="43"/>
      <c r="L14" s="43"/>
      <c r="M14" s="43"/>
      <c r="N14" s="43"/>
      <c r="O14" s="43"/>
      <c r="P14" s="43"/>
      <c r="Q14" s="43"/>
    </row>
    <row r="15" spans="1:19" x14ac:dyDescent="0.2">
      <c r="B15" s="30"/>
      <c r="C15" s="30"/>
      <c r="D15" s="30"/>
      <c r="E15" s="30"/>
      <c r="F15" s="30"/>
      <c r="G15" s="30"/>
      <c r="H15" s="30"/>
      <c r="I15" s="30"/>
      <c r="J15" s="30"/>
      <c r="K15" s="30"/>
      <c r="L15" s="30"/>
      <c r="M15" s="30"/>
      <c r="N15" s="30"/>
      <c r="O15" s="30"/>
      <c r="P15" s="30"/>
      <c r="Q15" s="30"/>
    </row>
    <row r="16" spans="1:19" s="115" customFormat="1" x14ac:dyDescent="0.2">
      <c r="G16" s="41" t="s">
        <v>0</v>
      </c>
    </row>
    <row r="17" spans="1:19" s="38" customFormat="1" x14ac:dyDescent="0.2">
      <c r="A17" s="16"/>
      <c r="B17" s="17">
        <v>44196</v>
      </c>
      <c r="C17" s="17">
        <v>44561</v>
      </c>
      <c r="D17" s="17">
        <v>44926</v>
      </c>
      <c r="E17" s="17">
        <v>45291</v>
      </c>
      <c r="F17" s="17">
        <v>45657</v>
      </c>
      <c r="G17" s="17">
        <v>45808</v>
      </c>
      <c r="H17" s="18"/>
      <c r="I17" s="18"/>
      <c r="J17" s="18"/>
      <c r="K17" s="18"/>
      <c r="L17" s="18"/>
      <c r="M17" s="18"/>
      <c r="N17" s="18"/>
      <c r="O17" s="18"/>
      <c r="P17" s="18"/>
      <c r="Q17" s="18"/>
      <c r="R17" s="18"/>
      <c r="S17" s="18"/>
    </row>
    <row r="18" spans="1:19" s="40" customFormat="1" x14ac:dyDescent="0.2">
      <c r="A18" s="154" t="str">
        <f>DEBT_TOTAL</f>
        <v>The total amount of state and state-guaranteed debt</v>
      </c>
      <c r="B18" s="116">
        <f t="shared" ref="B18:G18" si="2">SUM(B$19+ B$20)</f>
        <v>1</v>
      </c>
      <c r="C18" s="116">
        <f t="shared" si="2"/>
        <v>1</v>
      </c>
      <c r="D18" s="116">
        <f t="shared" si="2"/>
        <v>1</v>
      </c>
      <c r="E18" s="116">
        <f t="shared" si="2"/>
        <v>1</v>
      </c>
      <c r="F18" s="116">
        <f t="shared" si="2"/>
        <v>1</v>
      </c>
      <c r="G18" s="116">
        <f t="shared" si="2"/>
        <v>1</v>
      </c>
      <c r="H18" s="39"/>
      <c r="I18" s="39"/>
      <c r="J18" s="39"/>
      <c r="K18" s="39"/>
      <c r="L18" s="39"/>
      <c r="M18" s="39"/>
      <c r="N18" s="39"/>
      <c r="O18" s="39"/>
      <c r="P18" s="39"/>
      <c r="Q18" s="39"/>
    </row>
    <row r="19" spans="1:19" s="44" customFormat="1" outlineLevel="1" x14ac:dyDescent="0.2">
      <c r="A19" s="164" t="s">
        <v>1</v>
      </c>
      <c r="B19" s="168">
        <v>0.88532</v>
      </c>
      <c r="C19" s="168">
        <v>0.88423200000000002</v>
      </c>
      <c r="D19" s="168">
        <v>0.91156199999999998</v>
      </c>
      <c r="E19" s="168">
        <v>0.93993400000000005</v>
      </c>
      <c r="F19" s="168">
        <v>0.95867199999999997</v>
      </c>
      <c r="G19" s="168">
        <v>0.96326900000000004</v>
      </c>
      <c r="H19" s="43"/>
      <c r="I19" s="43"/>
      <c r="J19" s="43"/>
      <c r="K19" s="43"/>
      <c r="L19" s="43"/>
      <c r="M19" s="43"/>
      <c r="N19" s="43"/>
      <c r="O19" s="43"/>
      <c r="P19" s="43"/>
      <c r="Q19" s="43"/>
    </row>
    <row r="20" spans="1:19" s="44" customFormat="1" outlineLevel="1" x14ac:dyDescent="0.2">
      <c r="A20" s="164" t="s">
        <v>2</v>
      </c>
      <c r="B20" s="168">
        <v>0.11468</v>
      </c>
      <c r="C20" s="168">
        <v>0.115768</v>
      </c>
      <c r="D20" s="168">
        <v>8.8438000000000003E-2</v>
      </c>
      <c r="E20" s="168">
        <v>6.0066000000000001E-2</v>
      </c>
      <c r="F20" s="168">
        <v>4.1327999999999997E-2</v>
      </c>
      <c r="G20" s="168">
        <v>3.6731E-2</v>
      </c>
      <c r="H20" s="43"/>
      <c r="I20" s="43"/>
      <c r="J20" s="43"/>
      <c r="K20" s="43"/>
      <c r="L20" s="43"/>
      <c r="M20" s="43"/>
      <c r="N20" s="43"/>
      <c r="O20" s="43"/>
      <c r="P20" s="43"/>
      <c r="Q20" s="43"/>
    </row>
    <row r="21" spans="1:19" x14ac:dyDescent="0.2">
      <c r="B21" s="30"/>
      <c r="C21" s="30"/>
      <c r="D21" s="30"/>
      <c r="E21" s="30"/>
      <c r="F21" s="30"/>
      <c r="G21" s="30"/>
      <c r="H21" s="30"/>
      <c r="I21" s="30"/>
      <c r="J21" s="30"/>
      <c r="K21" s="30"/>
      <c r="L21" s="30"/>
      <c r="M21" s="30"/>
      <c r="N21" s="30"/>
      <c r="O21" s="30"/>
      <c r="P21" s="30"/>
      <c r="Q21" s="30"/>
    </row>
    <row r="22" spans="1:19" x14ac:dyDescent="0.2">
      <c r="B22" s="30"/>
      <c r="C22" s="30"/>
      <c r="D22" s="30"/>
      <c r="E22" s="30"/>
      <c r="F22" s="30"/>
      <c r="G22" s="30"/>
      <c r="H22" s="30"/>
      <c r="I22" s="30"/>
      <c r="J22" s="30"/>
      <c r="K22" s="30"/>
      <c r="L22" s="30"/>
      <c r="M22" s="30"/>
      <c r="N22" s="30"/>
      <c r="O22" s="30"/>
      <c r="P22" s="30"/>
      <c r="Q22" s="30"/>
    </row>
    <row r="23" spans="1:19" x14ac:dyDescent="0.2">
      <c r="B23" s="30"/>
      <c r="C23" s="30"/>
      <c r="D23" s="30"/>
      <c r="E23" s="30"/>
      <c r="F23" s="30"/>
      <c r="G23" s="30"/>
      <c r="H23" s="30"/>
      <c r="I23" s="30"/>
      <c r="J23" s="30"/>
      <c r="K23" s="30"/>
      <c r="L23" s="30"/>
      <c r="M23" s="30"/>
      <c r="N23" s="30"/>
      <c r="O23" s="30"/>
      <c r="P23" s="30"/>
      <c r="Q23" s="30"/>
    </row>
    <row r="24" spans="1:19" x14ac:dyDescent="0.2">
      <c r="B24" s="30"/>
      <c r="C24" s="30"/>
      <c r="D24" s="30"/>
      <c r="E24" s="30"/>
      <c r="F24" s="30"/>
      <c r="G24" s="30"/>
      <c r="H24" s="30"/>
      <c r="I24" s="30"/>
      <c r="J24" s="30"/>
      <c r="K24" s="30"/>
      <c r="L24" s="30"/>
      <c r="M24" s="30"/>
      <c r="N24" s="30"/>
      <c r="O24" s="30"/>
      <c r="P24" s="30"/>
      <c r="Q24" s="30"/>
    </row>
    <row r="25" spans="1:19" s="115" customFormat="1" x14ac:dyDescent="0.2"/>
    <row r="26" spans="1:19" x14ac:dyDescent="0.2">
      <c r="B26" s="30"/>
      <c r="C26" s="30"/>
      <c r="D26" s="30"/>
      <c r="E26" s="30"/>
      <c r="F26" s="30"/>
      <c r="G26" s="30"/>
      <c r="H26" s="30"/>
      <c r="I26" s="30"/>
      <c r="J26" s="30"/>
      <c r="K26" s="30"/>
      <c r="L26" s="30"/>
      <c r="M26" s="30"/>
      <c r="N26" s="30"/>
      <c r="O26" s="30"/>
      <c r="P26" s="30"/>
      <c r="Q26" s="30"/>
    </row>
    <row r="27" spans="1:19" x14ac:dyDescent="0.2">
      <c r="B27" s="30"/>
      <c r="C27" s="30"/>
      <c r="D27" s="30"/>
      <c r="E27" s="30"/>
      <c r="F27" s="30"/>
      <c r="G27" s="30"/>
      <c r="H27" s="30"/>
      <c r="I27" s="30"/>
      <c r="J27" s="30"/>
      <c r="K27" s="30"/>
      <c r="L27" s="30"/>
      <c r="M27" s="30"/>
      <c r="N27" s="30"/>
      <c r="O27" s="30"/>
      <c r="P27" s="30"/>
      <c r="Q27" s="30"/>
    </row>
    <row r="28" spans="1:19" x14ac:dyDescent="0.2">
      <c r="B28" s="30"/>
      <c r="C28" s="30"/>
      <c r="D28" s="30"/>
      <c r="E28" s="30"/>
      <c r="F28" s="30"/>
      <c r="G28" s="30"/>
      <c r="H28" s="30"/>
      <c r="I28" s="30"/>
      <c r="J28" s="30"/>
      <c r="K28" s="30"/>
      <c r="L28" s="30"/>
      <c r="M28" s="30"/>
      <c r="N28" s="30"/>
      <c r="O28" s="30"/>
      <c r="P28" s="30"/>
      <c r="Q28" s="30"/>
    </row>
    <row r="29" spans="1:19" x14ac:dyDescent="0.2">
      <c r="B29" s="30"/>
      <c r="C29" s="30"/>
      <c r="D29" s="30"/>
      <c r="E29" s="30"/>
      <c r="F29" s="30"/>
      <c r="G29" s="30"/>
      <c r="H29" s="30"/>
      <c r="I29" s="30"/>
      <c r="J29" s="30"/>
      <c r="K29" s="30"/>
      <c r="L29" s="30"/>
      <c r="M29" s="30"/>
      <c r="N29" s="30"/>
      <c r="O29" s="30"/>
      <c r="P29" s="30"/>
      <c r="Q29" s="30"/>
    </row>
    <row r="30" spans="1:19" x14ac:dyDescent="0.2">
      <c r="B30" s="30"/>
      <c r="C30" s="30"/>
      <c r="D30" s="30"/>
      <c r="E30" s="30"/>
      <c r="F30" s="30"/>
      <c r="G30" s="30"/>
      <c r="H30" s="30"/>
      <c r="I30" s="30"/>
      <c r="J30" s="30"/>
      <c r="K30" s="30"/>
      <c r="L30" s="30"/>
      <c r="M30" s="30"/>
      <c r="N30" s="30"/>
      <c r="O30" s="30"/>
      <c r="P30" s="30"/>
      <c r="Q30" s="30"/>
    </row>
    <row r="31" spans="1:19" x14ac:dyDescent="0.2">
      <c r="B31" s="30"/>
      <c r="C31" s="30"/>
      <c r="D31" s="30"/>
      <c r="E31" s="30"/>
      <c r="F31" s="30"/>
      <c r="G31" s="30"/>
      <c r="H31" s="30"/>
      <c r="I31" s="30"/>
      <c r="J31" s="30"/>
      <c r="K31" s="30"/>
      <c r="L31" s="30"/>
      <c r="M31" s="30"/>
      <c r="N31" s="30"/>
      <c r="O31" s="30"/>
      <c r="P31" s="30"/>
      <c r="Q31" s="30"/>
    </row>
    <row r="32" spans="1:19" x14ac:dyDescent="0.2">
      <c r="B32" s="30"/>
      <c r="C32" s="30"/>
      <c r="D32" s="30"/>
      <c r="E32" s="30"/>
      <c r="F32" s="30"/>
      <c r="G32" s="30"/>
      <c r="H32" s="30"/>
      <c r="I32" s="30"/>
      <c r="J32" s="30"/>
      <c r="K32" s="30"/>
      <c r="L32" s="30"/>
      <c r="M32" s="30"/>
      <c r="N32" s="30"/>
      <c r="O32" s="30"/>
      <c r="P32" s="30"/>
      <c r="Q32" s="30"/>
    </row>
    <row r="33" spans="2:17" x14ac:dyDescent="0.2">
      <c r="B33" s="30"/>
      <c r="C33" s="30"/>
      <c r="D33" s="30"/>
      <c r="E33" s="30"/>
      <c r="F33" s="30"/>
      <c r="G33" s="30"/>
      <c r="H33" s="30"/>
      <c r="I33" s="30"/>
      <c r="J33" s="30"/>
      <c r="K33" s="30"/>
      <c r="L33" s="30"/>
      <c r="M33" s="30"/>
      <c r="N33" s="30"/>
      <c r="O33" s="30"/>
      <c r="P33" s="30"/>
      <c r="Q33" s="30"/>
    </row>
    <row r="34" spans="2:17" x14ac:dyDescent="0.2">
      <c r="B34" s="30"/>
      <c r="C34" s="30"/>
      <c r="D34" s="30"/>
      <c r="E34" s="30"/>
      <c r="F34" s="30"/>
      <c r="G34" s="30"/>
      <c r="H34" s="30"/>
      <c r="I34" s="30"/>
      <c r="J34" s="30"/>
      <c r="K34" s="30"/>
      <c r="L34" s="30"/>
      <c r="M34" s="30"/>
      <c r="N34" s="30"/>
      <c r="O34" s="30"/>
      <c r="P34" s="30"/>
      <c r="Q34" s="30"/>
    </row>
    <row r="35" spans="2:17" x14ac:dyDescent="0.2">
      <c r="B35" s="30"/>
      <c r="C35" s="30"/>
      <c r="D35" s="30"/>
      <c r="E35" s="30"/>
      <c r="F35" s="30"/>
      <c r="G35" s="30"/>
      <c r="H35" s="30"/>
      <c r="I35" s="30"/>
      <c r="J35" s="30"/>
      <c r="K35" s="30"/>
      <c r="L35" s="30"/>
      <c r="M35" s="30"/>
      <c r="N35" s="30"/>
      <c r="O35" s="30"/>
      <c r="P35" s="30"/>
      <c r="Q35" s="30"/>
    </row>
    <row r="36" spans="2:17" x14ac:dyDescent="0.2">
      <c r="B36" s="30"/>
      <c r="C36" s="30"/>
      <c r="D36" s="30"/>
      <c r="E36" s="30"/>
      <c r="F36" s="30"/>
      <c r="G36" s="30"/>
      <c r="H36" s="30"/>
      <c r="I36" s="30"/>
      <c r="J36" s="30"/>
      <c r="K36" s="30"/>
      <c r="L36" s="30"/>
      <c r="M36" s="30"/>
      <c r="N36" s="30"/>
      <c r="O36" s="30"/>
      <c r="P36" s="30"/>
      <c r="Q36" s="30"/>
    </row>
    <row r="37" spans="2:17" x14ac:dyDescent="0.2">
      <c r="B37" s="30"/>
      <c r="C37" s="30"/>
      <c r="D37" s="30"/>
      <c r="E37" s="30"/>
      <c r="F37" s="30"/>
      <c r="G37" s="30"/>
      <c r="H37" s="30"/>
      <c r="I37" s="30"/>
      <c r="J37" s="30"/>
      <c r="K37" s="30"/>
      <c r="L37" s="30"/>
      <c r="M37" s="30"/>
      <c r="N37" s="30"/>
      <c r="O37" s="30"/>
      <c r="P37" s="30"/>
      <c r="Q37" s="30"/>
    </row>
    <row r="38" spans="2:17" x14ac:dyDescent="0.2">
      <c r="B38" s="30"/>
      <c r="C38" s="30"/>
      <c r="D38" s="30"/>
      <c r="E38" s="30"/>
      <c r="F38" s="30"/>
      <c r="G38" s="30"/>
      <c r="H38" s="30"/>
      <c r="I38" s="30"/>
      <c r="J38" s="30"/>
      <c r="K38" s="30"/>
      <c r="L38" s="30"/>
      <c r="M38" s="30"/>
      <c r="N38" s="30"/>
      <c r="O38" s="30"/>
      <c r="P38" s="30"/>
      <c r="Q38" s="30"/>
    </row>
    <row r="39" spans="2:17" x14ac:dyDescent="0.2">
      <c r="B39" s="30"/>
      <c r="C39" s="30"/>
      <c r="D39" s="30"/>
      <c r="E39" s="30"/>
      <c r="F39" s="30"/>
      <c r="G39" s="30"/>
      <c r="H39" s="30"/>
      <c r="I39" s="30"/>
      <c r="J39" s="30"/>
      <c r="K39" s="30"/>
      <c r="L39" s="30"/>
      <c r="M39" s="30"/>
      <c r="N39" s="30"/>
      <c r="O39" s="30"/>
      <c r="P39" s="30"/>
      <c r="Q39" s="30"/>
    </row>
    <row r="40" spans="2:17" x14ac:dyDescent="0.2">
      <c r="B40" s="30"/>
      <c r="C40" s="30"/>
      <c r="D40" s="30"/>
      <c r="E40" s="30"/>
      <c r="F40" s="30"/>
      <c r="G40" s="30"/>
      <c r="H40" s="30"/>
      <c r="I40" s="30"/>
      <c r="J40" s="30"/>
      <c r="K40" s="30"/>
      <c r="L40" s="30"/>
      <c r="M40" s="30"/>
      <c r="N40" s="30"/>
      <c r="O40" s="30"/>
      <c r="P40" s="30"/>
      <c r="Q40" s="30"/>
    </row>
    <row r="41" spans="2:17" x14ac:dyDescent="0.2">
      <c r="B41" s="30"/>
      <c r="C41" s="30"/>
      <c r="D41" s="30"/>
      <c r="E41" s="30"/>
      <c r="F41" s="30"/>
      <c r="G41" s="30"/>
      <c r="H41" s="30"/>
      <c r="I41" s="30"/>
      <c r="J41" s="30"/>
      <c r="K41" s="30"/>
      <c r="L41" s="30"/>
      <c r="M41" s="30"/>
      <c r="N41" s="30"/>
      <c r="O41" s="30"/>
      <c r="P41" s="30"/>
      <c r="Q41" s="30"/>
    </row>
    <row r="42" spans="2:17" x14ac:dyDescent="0.2">
      <c r="B42" s="30"/>
      <c r="C42" s="30"/>
      <c r="D42" s="30"/>
      <c r="E42" s="30"/>
      <c r="F42" s="30"/>
      <c r="G42" s="30"/>
      <c r="H42" s="30"/>
      <c r="I42" s="30"/>
      <c r="J42" s="30"/>
      <c r="K42" s="30"/>
      <c r="L42" s="30"/>
      <c r="M42" s="30"/>
      <c r="N42" s="30"/>
      <c r="O42" s="30"/>
      <c r="P42" s="30"/>
      <c r="Q42" s="30"/>
    </row>
    <row r="43" spans="2:17" x14ac:dyDescent="0.2">
      <c r="B43" s="30"/>
      <c r="C43" s="30"/>
      <c r="D43" s="30"/>
      <c r="E43" s="30"/>
      <c r="F43" s="30"/>
      <c r="G43" s="30"/>
      <c r="H43" s="30"/>
      <c r="I43" s="30"/>
      <c r="J43" s="30"/>
      <c r="K43" s="30"/>
      <c r="L43" s="30"/>
      <c r="M43" s="30"/>
      <c r="N43" s="30"/>
      <c r="O43" s="30"/>
      <c r="P43" s="30"/>
      <c r="Q43" s="30"/>
    </row>
    <row r="44" spans="2:17" x14ac:dyDescent="0.2">
      <c r="B44" s="30"/>
      <c r="C44" s="30"/>
      <c r="D44" s="30"/>
      <c r="E44" s="30"/>
      <c r="F44" s="30"/>
      <c r="G44" s="30"/>
      <c r="H44" s="30"/>
      <c r="I44" s="30"/>
      <c r="J44" s="30"/>
      <c r="K44" s="30"/>
      <c r="L44" s="30"/>
      <c r="M44" s="30"/>
      <c r="N44" s="30"/>
      <c r="O44" s="30"/>
      <c r="P44" s="30"/>
      <c r="Q44" s="30"/>
    </row>
    <row r="45" spans="2:17" x14ac:dyDescent="0.2">
      <c r="B45" s="30"/>
      <c r="C45" s="30"/>
      <c r="D45" s="30"/>
      <c r="E45" s="30"/>
      <c r="F45" s="30"/>
      <c r="G45" s="30"/>
      <c r="H45" s="30"/>
      <c r="I45" s="30"/>
      <c r="J45" s="30"/>
      <c r="K45" s="30"/>
      <c r="L45" s="30"/>
      <c r="M45" s="30"/>
      <c r="N45" s="30"/>
      <c r="O45" s="30"/>
      <c r="P45" s="30"/>
      <c r="Q45" s="30"/>
    </row>
    <row r="46" spans="2:17" x14ac:dyDescent="0.2">
      <c r="B46" s="30"/>
      <c r="C46" s="30"/>
      <c r="D46" s="30"/>
      <c r="E46" s="30"/>
      <c r="F46" s="30"/>
      <c r="G46" s="30"/>
      <c r="H46" s="30"/>
      <c r="I46" s="30"/>
      <c r="J46" s="30"/>
      <c r="K46" s="30"/>
      <c r="L46" s="30"/>
      <c r="M46" s="30"/>
      <c r="N46" s="30"/>
      <c r="O46" s="30"/>
      <c r="P46" s="30"/>
      <c r="Q46" s="30"/>
    </row>
    <row r="47" spans="2:17" x14ac:dyDescent="0.2">
      <c r="B47" s="30"/>
      <c r="C47" s="30"/>
      <c r="D47" s="30"/>
      <c r="E47" s="30"/>
      <c r="F47" s="30"/>
      <c r="G47" s="30"/>
      <c r="H47" s="30"/>
      <c r="I47" s="30"/>
      <c r="J47" s="30"/>
      <c r="K47" s="30"/>
      <c r="L47" s="30"/>
      <c r="M47" s="30"/>
      <c r="N47" s="30"/>
      <c r="O47" s="30"/>
      <c r="P47" s="30"/>
      <c r="Q47" s="30"/>
    </row>
    <row r="48" spans="2:17" x14ac:dyDescent="0.2">
      <c r="B48" s="30"/>
      <c r="C48" s="30"/>
      <c r="D48" s="30"/>
      <c r="E48" s="30"/>
      <c r="F48" s="30"/>
      <c r="G48" s="30"/>
      <c r="H48" s="30"/>
      <c r="I48" s="30"/>
      <c r="J48" s="30"/>
      <c r="K48" s="30"/>
      <c r="L48" s="30"/>
      <c r="M48" s="30"/>
      <c r="N48" s="30"/>
      <c r="O48" s="30"/>
      <c r="P48" s="30"/>
      <c r="Q48" s="30"/>
    </row>
    <row r="49" spans="2:17" x14ac:dyDescent="0.2">
      <c r="B49" s="30"/>
      <c r="C49" s="30"/>
      <c r="D49" s="30"/>
      <c r="E49" s="30"/>
      <c r="F49" s="30"/>
      <c r="G49" s="30"/>
      <c r="H49" s="30"/>
      <c r="I49" s="30"/>
      <c r="J49" s="30"/>
      <c r="K49" s="30"/>
      <c r="L49" s="30"/>
      <c r="M49" s="30"/>
      <c r="N49" s="30"/>
      <c r="O49" s="30"/>
      <c r="P49" s="30"/>
      <c r="Q49" s="30"/>
    </row>
    <row r="50" spans="2:17" x14ac:dyDescent="0.2">
      <c r="B50" s="30"/>
      <c r="C50" s="30"/>
      <c r="D50" s="30"/>
      <c r="E50" s="30"/>
      <c r="F50" s="30"/>
      <c r="G50" s="30"/>
      <c r="H50" s="30"/>
      <c r="I50" s="30"/>
      <c r="J50" s="30"/>
      <c r="K50" s="30"/>
      <c r="L50" s="30"/>
      <c r="M50" s="30"/>
      <c r="N50" s="30"/>
      <c r="O50" s="30"/>
      <c r="P50" s="30"/>
      <c r="Q50" s="30"/>
    </row>
    <row r="51" spans="2:17" x14ac:dyDescent="0.2">
      <c r="B51" s="30"/>
      <c r="C51" s="30"/>
      <c r="D51" s="30"/>
      <c r="E51" s="30"/>
      <c r="F51" s="30"/>
      <c r="G51" s="30"/>
      <c r="H51" s="30"/>
      <c r="I51" s="30"/>
      <c r="J51" s="30"/>
      <c r="K51" s="30"/>
      <c r="L51" s="30"/>
      <c r="M51" s="30"/>
      <c r="N51" s="30"/>
      <c r="O51" s="30"/>
      <c r="P51" s="30"/>
      <c r="Q51" s="30"/>
    </row>
    <row r="52" spans="2:17" x14ac:dyDescent="0.2">
      <c r="B52" s="30"/>
      <c r="C52" s="30"/>
      <c r="D52" s="30"/>
      <c r="E52" s="30"/>
      <c r="F52" s="30"/>
      <c r="G52" s="30"/>
      <c r="H52" s="30"/>
      <c r="I52" s="30"/>
      <c r="J52" s="30"/>
      <c r="K52" s="30"/>
      <c r="L52" s="30"/>
      <c r="M52" s="30"/>
      <c r="N52" s="30"/>
      <c r="O52" s="30"/>
      <c r="P52" s="30"/>
      <c r="Q52" s="30"/>
    </row>
    <row r="53" spans="2:17" x14ac:dyDescent="0.2">
      <c r="B53" s="30"/>
      <c r="C53" s="30"/>
      <c r="D53" s="30"/>
      <c r="E53" s="30"/>
      <c r="F53" s="30"/>
      <c r="G53" s="30"/>
      <c r="H53" s="30"/>
      <c r="I53" s="30"/>
      <c r="J53" s="30"/>
      <c r="K53" s="30"/>
      <c r="L53" s="30"/>
      <c r="M53" s="30"/>
      <c r="N53" s="30"/>
      <c r="O53" s="30"/>
      <c r="P53" s="30"/>
      <c r="Q53" s="30"/>
    </row>
    <row r="54" spans="2:17" x14ac:dyDescent="0.2">
      <c r="B54" s="30"/>
      <c r="C54" s="30"/>
      <c r="D54" s="30"/>
      <c r="E54" s="30"/>
      <c r="F54" s="30"/>
      <c r="G54" s="30"/>
      <c r="H54" s="30"/>
      <c r="I54" s="30"/>
      <c r="J54" s="30"/>
      <c r="K54" s="30"/>
      <c r="L54" s="30"/>
      <c r="M54" s="30"/>
      <c r="N54" s="30"/>
      <c r="O54" s="30"/>
      <c r="P54" s="30"/>
      <c r="Q54" s="30"/>
    </row>
    <row r="55" spans="2:17" x14ac:dyDescent="0.2">
      <c r="B55" s="30"/>
      <c r="C55" s="30"/>
      <c r="D55" s="30"/>
      <c r="E55" s="30"/>
      <c r="F55" s="30"/>
      <c r="G55" s="30"/>
      <c r="H55" s="30"/>
      <c r="I55" s="30"/>
      <c r="J55" s="30"/>
      <c r="K55" s="30"/>
      <c r="L55" s="30"/>
      <c r="M55" s="30"/>
      <c r="N55" s="30"/>
      <c r="O55" s="30"/>
      <c r="P55" s="30"/>
      <c r="Q55" s="30"/>
    </row>
    <row r="56" spans="2:17" x14ac:dyDescent="0.2">
      <c r="B56" s="30"/>
      <c r="C56" s="30"/>
      <c r="D56" s="30"/>
      <c r="E56" s="30"/>
      <c r="F56" s="30"/>
      <c r="G56" s="30"/>
      <c r="H56" s="30"/>
      <c r="I56" s="30"/>
      <c r="J56" s="30"/>
      <c r="K56" s="30"/>
      <c r="L56" s="30"/>
      <c r="M56" s="30"/>
      <c r="N56" s="30"/>
      <c r="O56" s="30"/>
      <c r="P56" s="30"/>
      <c r="Q56" s="30"/>
    </row>
    <row r="57" spans="2:17" x14ac:dyDescent="0.2">
      <c r="B57" s="30"/>
      <c r="C57" s="30"/>
      <c r="D57" s="30"/>
      <c r="E57" s="30"/>
      <c r="F57" s="30"/>
      <c r="G57" s="30"/>
      <c r="H57" s="30"/>
      <c r="I57" s="30"/>
      <c r="J57" s="30"/>
      <c r="K57" s="30"/>
      <c r="L57" s="30"/>
      <c r="M57" s="30"/>
      <c r="N57" s="30"/>
      <c r="O57" s="30"/>
      <c r="P57" s="30"/>
      <c r="Q57" s="30"/>
    </row>
    <row r="58" spans="2:17" x14ac:dyDescent="0.2">
      <c r="B58" s="30"/>
      <c r="C58" s="30"/>
      <c r="D58" s="30"/>
      <c r="E58" s="30"/>
      <c r="F58" s="30"/>
      <c r="G58" s="30"/>
      <c r="H58" s="30"/>
      <c r="I58" s="30"/>
      <c r="J58" s="30"/>
      <c r="K58" s="30"/>
      <c r="L58" s="30"/>
      <c r="M58" s="30"/>
      <c r="N58" s="30"/>
      <c r="O58" s="30"/>
      <c r="P58" s="30"/>
      <c r="Q58" s="30"/>
    </row>
    <row r="59" spans="2:17" x14ac:dyDescent="0.2">
      <c r="B59" s="30"/>
      <c r="C59" s="30"/>
      <c r="D59" s="30"/>
      <c r="E59" s="30"/>
      <c r="F59" s="30"/>
      <c r="G59" s="30"/>
      <c r="H59" s="30"/>
      <c r="I59" s="30"/>
      <c r="J59" s="30"/>
      <c r="K59" s="30"/>
      <c r="L59" s="30"/>
      <c r="M59" s="30"/>
      <c r="N59" s="30"/>
      <c r="O59" s="30"/>
      <c r="P59" s="30"/>
      <c r="Q59" s="30"/>
    </row>
    <row r="60" spans="2:17" x14ac:dyDescent="0.2">
      <c r="B60" s="30"/>
      <c r="C60" s="30"/>
      <c r="D60" s="30"/>
      <c r="E60" s="30"/>
      <c r="F60" s="30"/>
      <c r="G60" s="30"/>
      <c r="H60" s="30"/>
      <c r="I60" s="30"/>
      <c r="J60" s="30"/>
      <c r="K60" s="30"/>
      <c r="L60" s="30"/>
      <c r="M60" s="30"/>
      <c r="N60" s="30"/>
      <c r="O60" s="30"/>
      <c r="P60" s="30"/>
      <c r="Q60" s="30"/>
    </row>
    <row r="61" spans="2:17" x14ac:dyDescent="0.2">
      <c r="B61" s="30"/>
      <c r="C61" s="30"/>
      <c r="D61" s="30"/>
      <c r="E61" s="30"/>
      <c r="F61" s="30"/>
      <c r="G61" s="30"/>
      <c r="H61" s="30"/>
      <c r="I61" s="30"/>
      <c r="J61" s="30"/>
      <c r="K61" s="30"/>
      <c r="L61" s="30"/>
      <c r="M61" s="30"/>
      <c r="N61" s="30"/>
      <c r="O61" s="30"/>
      <c r="P61" s="30"/>
      <c r="Q61" s="30"/>
    </row>
    <row r="62" spans="2:17" x14ac:dyDescent="0.2">
      <c r="B62" s="30"/>
      <c r="C62" s="30"/>
      <c r="D62" s="30"/>
      <c r="E62" s="30"/>
      <c r="F62" s="30"/>
      <c r="G62" s="30"/>
      <c r="H62" s="30"/>
      <c r="I62" s="30"/>
      <c r="J62" s="30"/>
      <c r="K62" s="30"/>
      <c r="L62" s="30"/>
      <c r="M62" s="30"/>
      <c r="N62" s="30"/>
      <c r="O62" s="30"/>
      <c r="P62" s="30"/>
      <c r="Q62" s="30"/>
    </row>
    <row r="63" spans="2:17" x14ac:dyDescent="0.2">
      <c r="B63" s="30"/>
      <c r="C63" s="30"/>
      <c r="D63" s="30"/>
      <c r="E63" s="30"/>
      <c r="F63" s="30"/>
      <c r="G63" s="30"/>
      <c r="H63" s="30"/>
      <c r="I63" s="30"/>
      <c r="J63" s="30"/>
      <c r="K63" s="30"/>
      <c r="L63" s="30"/>
      <c r="M63" s="30"/>
      <c r="N63" s="30"/>
      <c r="O63" s="30"/>
      <c r="P63" s="30"/>
      <c r="Q63" s="30"/>
    </row>
    <row r="64" spans="2:17" x14ac:dyDescent="0.2">
      <c r="B64" s="30"/>
      <c r="C64" s="30"/>
      <c r="D64" s="30"/>
      <c r="E64" s="30"/>
      <c r="F64" s="30"/>
      <c r="G64" s="30"/>
      <c r="H64" s="30"/>
      <c r="I64" s="30"/>
      <c r="J64" s="30"/>
      <c r="K64" s="30"/>
      <c r="L64" s="30"/>
      <c r="M64" s="30"/>
      <c r="N64" s="30"/>
      <c r="O64" s="30"/>
      <c r="P64" s="30"/>
      <c r="Q64" s="30"/>
    </row>
    <row r="65" spans="2:17" x14ac:dyDescent="0.2">
      <c r="B65" s="30"/>
      <c r="C65" s="30"/>
      <c r="D65" s="30"/>
      <c r="E65" s="30"/>
      <c r="F65" s="30"/>
      <c r="G65" s="30"/>
      <c r="H65" s="30"/>
      <c r="I65" s="30"/>
      <c r="J65" s="30"/>
      <c r="K65" s="30"/>
      <c r="L65" s="30"/>
      <c r="M65" s="30"/>
      <c r="N65" s="30"/>
      <c r="O65" s="30"/>
      <c r="P65" s="30"/>
      <c r="Q65" s="30"/>
    </row>
    <row r="66" spans="2:17" x14ac:dyDescent="0.2">
      <c r="B66" s="30"/>
      <c r="C66" s="30"/>
      <c r="D66" s="30"/>
      <c r="E66" s="30"/>
      <c r="F66" s="30"/>
      <c r="G66" s="30"/>
      <c r="H66" s="30"/>
      <c r="I66" s="30"/>
      <c r="J66" s="30"/>
      <c r="K66" s="30"/>
      <c r="L66" s="30"/>
      <c r="M66" s="30"/>
      <c r="N66" s="30"/>
      <c r="O66" s="30"/>
      <c r="P66" s="30"/>
      <c r="Q66" s="30"/>
    </row>
    <row r="67" spans="2:17" x14ac:dyDescent="0.2">
      <c r="B67" s="30"/>
      <c r="C67" s="30"/>
      <c r="D67" s="30"/>
      <c r="E67" s="30"/>
      <c r="F67" s="30"/>
      <c r="G67" s="30"/>
      <c r="H67" s="30"/>
      <c r="I67" s="30"/>
      <c r="J67" s="30"/>
      <c r="K67" s="30"/>
      <c r="L67" s="30"/>
      <c r="M67" s="30"/>
      <c r="N67" s="30"/>
      <c r="O67" s="30"/>
      <c r="P67" s="30"/>
      <c r="Q67" s="30"/>
    </row>
    <row r="68" spans="2:17" x14ac:dyDescent="0.2">
      <c r="B68" s="30"/>
      <c r="C68" s="30"/>
      <c r="D68" s="30"/>
      <c r="E68" s="30"/>
      <c r="F68" s="30"/>
      <c r="G68" s="30"/>
      <c r="H68" s="30"/>
      <c r="I68" s="30"/>
      <c r="J68" s="30"/>
      <c r="K68" s="30"/>
      <c r="L68" s="30"/>
      <c r="M68" s="30"/>
      <c r="N68" s="30"/>
      <c r="O68" s="30"/>
      <c r="P68" s="30"/>
      <c r="Q68" s="30"/>
    </row>
    <row r="69" spans="2:17" x14ac:dyDescent="0.2">
      <c r="B69" s="30"/>
      <c r="C69" s="30"/>
      <c r="D69" s="30"/>
      <c r="E69" s="30"/>
      <c r="F69" s="30"/>
      <c r="G69" s="30"/>
      <c r="H69" s="30"/>
      <c r="I69" s="30"/>
      <c r="J69" s="30"/>
      <c r="K69" s="30"/>
      <c r="L69" s="30"/>
      <c r="M69" s="30"/>
      <c r="N69" s="30"/>
      <c r="O69" s="30"/>
      <c r="P69" s="30"/>
      <c r="Q69" s="30"/>
    </row>
    <row r="70" spans="2:17" x14ac:dyDescent="0.2">
      <c r="B70" s="30"/>
      <c r="C70" s="30"/>
      <c r="D70" s="30"/>
      <c r="E70" s="30"/>
      <c r="F70" s="30"/>
      <c r="G70" s="30"/>
      <c r="H70" s="30"/>
      <c r="I70" s="30"/>
      <c r="J70" s="30"/>
      <c r="K70" s="30"/>
      <c r="L70" s="30"/>
      <c r="M70" s="30"/>
      <c r="N70" s="30"/>
      <c r="O70" s="30"/>
      <c r="P70" s="30"/>
      <c r="Q70" s="30"/>
    </row>
    <row r="71" spans="2:17" x14ac:dyDescent="0.2">
      <c r="B71" s="30"/>
      <c r="C71" s="30"/>
      <c r="D71" s="30"/>
      <c r="E71" s="30"/>
      <c r="F71" s="30"/>
      <c r="G71" s="30"/>
      <c r="H71" s="30"/>
      <c r="I71" s="30"/>
      <c r="J71" s="30"/>
      <c r="K71" s="30"/>
      <c r="L71" s="30"/>
      <c r="M71" s="30"/>
      <c r="N71" s="30"/>
      <c r="O71" s="30"/>
      <c r="P71" s="30"/>
      <c r="Q71" s="30"/>
    </row>
    <row r="72" spans="2:17" x14ac:dyDescent="0.2">
      <c r="B72" s="30"/>
      <c r="C72" s="30"/>
      <c r="D72" s="30"/>
      <c r="E72" s="30"/>
      <c r="F72" s="30"/>
      <c r="G72" s="30"/>
      <c r="H72" s="30"/>
      <c r="I72" s="30"/>
      <c r="J72" s="30"/>
      <c r="K72" s="30"/>
      <c r="L72" s="30"/>
      <c r="M72" s="30"/>
      <c r="N72" s="30"/>
      <c r="O72" s="30"/>
      <c r="P72" s="30"/>
      <c r="Q72" s="30"/>
    </row>
    <row r="73" spans="2:17" x14ac:dyDescent="0.2">
      <c r="B73" s="30"/>
      <c r="C73" s="30"/>
      <c r="D73" s="30"/>
      <c r="E73" s="30"/>
      <c r="F73" s="30"/>
      <c r="G73" s="30"/>
      <c r="H73" s="30"/>
      <c r="I73" s="30"/>
      <c r="J73" s="30"/>
      <c r="K73" s="30"/>
      <c r="L73" s="30"/>
      <c r="M73" s="30"/>
      <c r="N73" s="30"/>
      <c r="O73" s="30"/>
      <c r="P73" s="30"/>
      <c r="Q73" s="30"/>
    </row>
    <row r="74" spans="2:17" x14ac:dyDescent="0.2">
      <c r="B74" s="30"/>
      <c r="C74" s="30"/>
      <c r="D74" s="30"/>
      <c r="E74" s="30"/>
      <c r="F74" s="30"/>
      <c r="G74" s="30"/>
      <c r="H74" s="30"/>
      <c r="I74" s="30"/>
      <c r="J74" s="30"/>
      <c r="K74" s="30"/>
      <c r="L74" s="30"/>
      <c r="M74" s="30"/>
      <c r="N74" s="30"/>
      <c r="O74" s="30"/>
      <c r="P74" s="30"/>
      <c r="Q74" s="30"/>
    </row>
    <row r="75" spans="2:17" x14ac:dyDescent="0.2">
      <c r="B75" s="30"/>
      <c r="C75" s="30"/>
      <c r="D75" s="30"/>
      <c r="E75" s="30"/>
      <c r="F75" s="30"/>
      <c r="G75" s="30"/>
      <c r="H75" s="30"/>
      <c r="I75" s="30"/>
      <c r="J75" s="30"/>
      <c r="K75" s="30"/>
      <c r="L75" s="30"/>
      <c r="M75" s="30"/>
      <c r="N75" s="30"/>
      <c r="O75" s="30"/>
      <c r="P75" s="30"/>
      <c r="Q75" s="30"/>
    </row>
    <row r="76" spans="2:17" x14ac:dyDescent="0.2">
      <c r="B76" s="30"/>
      <c r="C76" s="30"/>
      <c r="D76" s="30"/>
      <c r="E76" s="30"/>
      <c r="F76" s="30"/>
      <c r="G76" s="30"/>
      <c r="H76" s="30"/>
      <c r="I76" s="30"/>
      <c r="J76" s="30"/>
      <c r="K76" s="30"/>
      <c r="L76" s="30"/>
      <c r="M76" s="30"/>
      <c r="N76" s="30"/>
      <c r="O76" s="30"/>
      <c r="P76" s="30"/>
      <c r="Q76" s="30"/>
    </row>
    <row r="77" spans="2:17" x14ac:dyDescent="0.2">
      <c r="B77" s="30"/>
      <c r="C77" s="30"/>
      <c r="D77" s="30"/>
      <c r="E77" s="30"/>
      <c r="F77" s="30"/>
      <c r="G77" s="30"/>
      <c r="H77" s="30"/>
      <c r="I77" s="30"/>
      <c r="J77" s="30"/>
      <c r="K77" s="30"/>
      <c r="L77" s="30"/>
      <c r="M77" s="30"/>
      <c r="N77" s="30"/>
      <c r="O77" s="30"/>
      <c r="P77" s="30"/>
      <c r="Q77" s="30"/>
    </row>
    <row r="78" spans="2:17" x14ac:dyDescent="0.2">
      <c r="B78" s="30"/>
      <c r="C78" s="30"/>
      <c r="D78" s="30"/>
      <c r="E78" s="30"/>
      <c r="F78" s="30"/>
      <c r="G78" s="30"/>
      <c r="H78" s="30"/>
      <c r="I78" s="30"/>
      <c r="J78" s="30"/>
      <c r="K78" s="30"/>
      <c r="L78" s="30"/>
      <c r="M78" s="30"/>
      <c r="N78" s="30"/>
      <c r="O78" s="30"/>
      <c r="P78" s="30"/>
      <c r="Q78" s="30"/>
    </row>
    <row r="79" spans="2:17" x14ac:dyDescent="0.2">
      <c r="B79" s="30"/>
      <c r="C79" s="30"/>
      <c r="D79" s="30"/>
      <c r="E79" s="30"/>
      <c r="F79" s="30"/>
      <c r="G79" s="30"/>
      <c r="H79" s="30"/>
      <c r="I79" s="30"/>
      <c r="J79" s="30"/>
      <c r="K79" s="30"/>
      <c r="L79" s="30"/>
      <c r="M79" s="30"/>
      <c r="N79" s="30"/>
      <c r="O79" s="30"/>
      <c r="P79" s="30"/>
      <c r="Q79" s="30"/>
    </row>
    <row r="80" spans="2:17" x14ac:dyDescent="0.2">
      <c r="B80" s="30"/>
      <c r="C80" s="30"/>
      <c r="D80" s="30"/>
      <c r="E80" s="30"/>
      <c r="F80" s="30"/>
      <c r="G80" s="30"/>
      <c r="H80" s="30"/>
      <c r="I80" s="30"/>
      <c r="J80" s="30"/>
      <c r="K80" s="30"/>
      <c r="L80" s="30"/>
      <c r="M80" s="30"/>
      <c r="N80" s="30"/>
      <c r="O80" s="30"/>
      <c r="P80" s="30"/>
      <c r="Q80" s="30"/>
    </row>
    <row r="81" spans="2:17" x14ac:dyDescent="0.2">
      <c r="B81" s="30"/>
      <c r="C81" s="30"/>
      <c r="D81" s="30"/>
      <c r="E81" s="30"/>
      <c r="F81" s="30"/>
      <c r="G81" s="30"/>
      <c r="H81" s="30"/>
      <c r="I81" s="30"/>
      <c r="J81" s="30"/>
      <c r="K81" s="30"/>
      <c r="L81" s="30"/>
      <c r="M81" s="30"/>
      <c r="N81" s="30"/>
      <c r="O81" s="30"/>
      <c r="P81" s="30"/>
      <c r="Q81" s="30"/>
    </row>
    <row r="82" spans="2:17" x14ac:dyDescent="0.2">
      <c r="B82" s="30"/>
      <c r="C82" s="30"/>
      <c r="D82" s="30"/>
      <c r="E82" s="30"/>
      <c r="F82" s="30"/>
      <c r="G82" s="30"/>
      <c r="H82" s="30"/>
      <c r="I82" s="30"/>
      <c r="J82" s="30"/>
      <c r="K82" s="30"/>
      <c r="L82" s="30"/>
      <c r="M82" s="30"/>
      <c r="N82" s="30"/>
      <c r="O82" s="30"/>
      <c r="P82" s="30"/>
      <c r="Q82" s="30"/>
    </row>
    <row r="83" spans="2:17" x14ac:dyDescent="0.2">
      <c r="B83" s="30"/>
      <c r="C83" s="30"/>
      <c r="D83" s="30"/>
      <c r="E83" s="30"/>
      <c r="F83" s="30"/>
      <c r="G83" s="30"/>
      <c r="H83" s="30"/>
      <c r="I83" s="30"/>
      <c r="J83" s="30"/>
      <c r="K83" s="30"/>
      <c r="L83" s="30"/>
      <c r="M83" s="30"/>
      <c r="N83" s="30"/>
      <c r="O83" s="30"/>
      <c r="P83" s="30"/>
      <c r="Q83" s="30"/>
    </row>
    <row r="84" spans="2:17" x14ac:dyDescent="0.2">
      <c r="B84" s="30"/>
      <c r="C84" s="30"/>
      <c r="D84" s="30"/>
      <c r="E84" s="30"/>
      <c r="F84" s="30"/>
      <c r="G84" s="30"/>
      <c r="H84" s="30"/>
      <c r="I84" s="30"/>
      <c r="J84" s="30"/>
      <c r="K84" s="30"/>
      <c r="L84" s="30"/>
      <c r="M84" s="30"/>
      <c r="N84" s="30"/>
      <c r="O84" s="30"/>
      <c r="P84" s="30"/>
      <c r="Q84" s="30"/>
    </row>
    <row r="85" spans="2:17" x14ac:dyDescent="0.2">
      <c r="B85" s="30"/>
      <c r="C85" s="30"/>
      <c r="D85" s="30"/>
      <c r="E85" s="30"/>
      <c r="F85" s="30"/>
      <c r="G85" s="30"/>
      <c r="H85" s="30"/>
      <c r="I85" s="30"/>
      <c r="J85" s="30"/>
      <c r="K85" s="30"/>
      <c r="L85" s="30"/>
      <c r="M85" s="30"/>
      <c r="N85" s="30"/>
      <c r="O85" s="30"/>
      <c r="P85" s="30"/>
      <c r="Q85" s="30"/>
    </row>
    <row r="86" spans="2:17" x14ac:dyDescent="0.2">
      <c r="B86" s="30"/>
      <c r="C86" s="30"/>
      <c r="D86" s="30"/>
      <c r="E86" s="30"/>
      <c r="F86" s="30"/>
      <c r="G86" s="30"/>
      <c r="H86" s="30"/>
      <c r="I86" s="30"/>
      <c r="J86" s="30"/>
      <c r="K86" s="30"/>
      <c r="L86" s="30"/>
      <c r="M86" s="30"/>
      <c r="N86" s="30"/>
      <c r="O86" s="30"/>
      <c r="P86" s="30"/>
      <c r="Q86" s="30"/>
    </row>
    <row r="87" spans="2:17" x14ac:dyDescent="0.2">
      <c r="B87" s="30"/>
      <c r="C87" s="30"/>
      <c r="D87" s="30"/>
      <c r="E87" s="30"/>
      <c r="F87" s="30"/>
      <c r="G87" s="30"/>
      <c r="H87" s="30"/>
      <c r="I87" s="30"/>
      <c r="J87" s="30"/>
      <c r="K87" s="30"/>
      <c r="L87" s="30"/>
      <c r="M87" s="30"/>
      <c r="N87" s="30"/>
      <c r="O87" s="30"/>
      <c r="P87" s="30"/>
      <c r="Q87" s="30"/>
    </row>
    <row r="88" spans="2:17" x14ac:dyDescent="0.2">
      <c r="B88" s="30"/>
      <c r="C88" s="30"/>
      <c r="D88" s="30"/>
      <c r="E88" s="30"/>
      <c r="F88" s="30"/>
      <c r="G88" s="30"/>
      <c r="H88" s="30"/>
      <c r="I88" s="30"/>
      <c r="J88" s="30"/>
      <c r="K88" s="30"/>
      <c r="L88" s="30"/>
      <c r="M88" s="30"/>
      <c r="N88" s="30"/>
      <c r="O88" s="30"/>
      <c r="P88" s="30"/>
      <c r="Q88" s="30"/>
    </row>
    <row r="89" spans="2:17" x14ac:dyDescent="0.2">
      <c r="B89" s="30"/>
      <c r="C89" s="30"/>
      <c r="D89" s="30"/>
      <c r="E89" s="30"/>
      <c r="F89" s="30"/>
      <c r="G89" s="30"/>
      <c r="H89" s="30"/>
      <c r="I89" s="30"/>
      <c r="J89" s="30"/>
      <c r="K89" s="30"/>
      <c r="L89" s="30"/>
      <c r="M89" s="30"/>
      <c r="N89" s="30"/>
      <c r="O89" s="30"/>
      <c r="P89" s="30"/>
      <c r="Q89" s="30"/>
    </row>
    <row r="90" spans="2:17" x14ac:dyDescent="0.2">
      <c r="B90" s="30"/>
      <c r="C90" s="30"/>
      <c r="D90" s="30"/>
      <c r="E90" s="30"/>
      <c r="F90" s="30"/>
      <c r="G90" s="30"/>
      <c r="H90" s="30"/>
      <c r="I90" s="30"/>
      <c r="J90" s="30"/>
      <c r="K90" s="30"/>
      <c r="L90" s="30"/>
      <c r="M90" s="30"/>
      <c r="N90" s="30"/>
      <c r="O90" s="30"/>
      <c r="P90" s="30"/>
      <c r="Q90" s="30"/>
    </row>
    <row r="91" spans="2:17" x14ac:dyDescent="0.2">
      <c r="B91" s="30"/>
      <c r="C91" s="30"/>
      <c r="D91" s="30"/>
      <c r="E91" s="30"/>
      <c r="F91" s="30"/>
      <c r="G91" s="30"/>
      <c r="H91" s="30"/>
      <c r="I91" s="30"/>
      <c r="J91" s="30"/>
      <c r="K91" s="30"/>
      <c r="L91" s="30"/>
      <c r="M91" s="30"/>
      <c r="N91" s="30"/>
      <c r="O91" s="30"/>
      <c r="P91" s="30"/>
      <c r="Q91" s="30"/>
    </row>
    <row r="92" spans="2:17" x14ac:dyDescent="0.2">
      <c r="B92" s="30"/>
      <c r="C92" s="30"/>
      <c r="D92" s="30"/>
      <c r="E92" s="30"/>
      <c r="F92" s="30"/>
      <c r="G92" s="30"/>
      <c r="H92" s="30"/>
      <c r="I92" s="30"/>
      <c r="J92" s="30"/>
      <c r="K92" s="30"/>
      <c r="L92" s="30"/>
      <c r="M92" s="30"/>
      <c r="N92" s="30"/>
      <c r="O92" s="30"/>
      <c r="P92" s="30"/>
      <c r="Q92" s="30"/>
    </row>
    <row r="93" spans="2:17" x14ac:dyDescent="0.2">
      <c r="B93" s="30"/>
      <c r="C93" s="30"/>
      <c r="D93" s="30"/>
      <c r="E93" s="30"/>
      <c r="F93" s="30"/>
      <c r="G93" s="30"/>
      <c r="H93" s="30"/>
      <c r="I93" s="30"/>
      <c r="J93" s="30"/>
      <c r="K93" s="30"/>
      <c r="L93" s="30"/>
      <c r="M93" s="30"/>
      <c r="N93" s="30"/>
      <c r="O93" s="30"/>
      <c r="P93" s="30"/>
      <c r="Q93" s="30"/>
    </row>
    <row r="94" spans="2:17" x14ac:dyDescent="0.2">
      <c r="B94" s="30"/>
      <c r="C94" s="30"/>
      <c r="D94" s="30"/>
      <c r="E94" s="30"/>
      <c r="F94" s="30"/>
      <c r="G94" s="30"/>
      <c r="H94" s="30"/>
      <c r="I94" s="30"/>
      <c r="J94" s="30"/>
      <c r="K94" s="30"/>
      <c r="L94" s="30"/>
      <c r="M94" s="30"/>
      <c r="N94" s="30"/>
      <c r="O94" s="30"/>
      <c r="P94" s="30"/>
      <c r="Q94" s="30"/>
    </row>
    <row r="95" spans="2:17" x14ac:dyDescent="0.2">
      <c r="B95" s="30"/>
      <c r="C95" s="30"/>
      <c r="D95" s="30"/>
      <c r="E95" s="30"/>
      <c r="F95" s="30"/>
      <c r="G95" s="30"/>
      <c r="H95" s="30"/>
      <c r="I95" s="30"/>
      <c r="J95" s="30"/>
      <c r="K95" s="30"/>
      <c r="L95" s="30"/>
      <c r="M95" s="30"/>
      <c r="N95" s="30"/>
      <c r="O95" s="30"/>
      <c r="P95" s="30"/>
      <c r="Q95" s="30"/>
    </row>
    <row r="96" spans="2:17" x14ac:dyDescent="0.2">
      <c r="B96" s="30"/>
      <c r="C96" s="30"/>
      <c r="D96" s="30"/>
      <c r="E96" s="30"/>
      <c r="F96" s="30"/>
      <c r="G96" s="30"/>
      <c r="H96" s="30"/>
      <c r="I96" s="30"/>
      <c r="J96" s="30"/>
      <c r="K96" s="30"/>
      <c r="L96" s="30"/>
      <c r="M96" s="30"/>
      <c r="N96" s="30"/>
      <c r="O96" s="30"/>
      <c r="P96" s="30"/>
      <c r="Q96" s="30"/>
    </row>
    <row r="97" spans="2:17" x14ac:dyDescent="0.2">
      <c r="B97" s="30"/>
      <c r="C97" s="30"/>
      <c r="D97" s="30"/>
      <c r="E97" s="30"/>
      <c r="F97" s="30"/>
      <c r="G97" s="30"/>
      <c r="H97" s="30"/>
      <c r="I97" s="30"/>
      <c r="J97" s="30"/>
      <c r="K97" s="30"/>
      <c r="L97" s="30"/>
      <c r="M97" s="30"/>
      <c r="N97" s="30"/>
      <c r="O97" s="30"/>
      <c r="P97" s="30"/>
      <c r="Q97" s="30"/>
    </row>
    <row r="98" spans="2:17" x14ac:dyDescent="0.2">
      <c r="B98" s="30"/>
      <c r="C98" s="30"/>
      <c r="D98" s="30"/>
      <c r="E98" s="30"/>
      <c r="F98" s="30"/>
      <c r="G98" s="30"/>
      <c r="H98" s="30"/>
      <c r="I98" s="30"/>
      <c r="J98" s="30"/>
      <c r="K98" s="30"/>
      <c r="L98" s="30"/>
      <c r="M98" s="30"/>
      <c r="N98" s="30"/>
      <c r="O98" s="30"/>
      <c r="P98" s="30"/>
      <c r="Q98" s="30"/>
    </row>
    <row r="99" spans="2:17" x14ac:dyDescent="0.2">
      <c r="B99" s="30"/>
      <c r="C99" s="30"/>
      <c r="D99" s="30"/>
      <c r="E99" s="30"/>
      <c r="F99" s="30"/>
      <c r="G99" s="30"/>
      <c r="H99" s="30"/>
      <c r="I99" s="30"/>
      <c r="J99" s="30"/>
      <c r="K99" s="30"/>
      <c r="L99" s="30"/>
      <c r="M99" s="30"/>
      <c r="N99" s="30"/>
      <c r="O99" s="30"/>
      <c r="P99" s="30"/>
      <c r="Q99" s="30"/>
    </row>
    <row r="100" spans="2:17" x14ac:dyDescent="0.2">
      <c r="B100" s="30"/>
      <c r="C100" s="30"/>
      <c r="D100" s="30"/>
      <c r="E100" s="30"/>
      <c r="F100" s="30"/>
      <c r="G100" s="30"/>
      <c r="H100" s="30"/>
      <c r="I100" s="30"/>
      <c r="J100" s="30"/>
      <c r="K100" s="30"/>
      <c r="L100" s="30"/>
      <c r="M100" s="30"/>
      <c r="N100" s="30"/>
      <c r="O100" s="30"/>
      <c r="P100" s="30"/>
      <c r="Q100" s="30"/>
    </row>
    <row r="101" spans="2:17" x14ac:dyDescent="0.2">
      <c r="B101" s="30"/>
      <c r="C101" s="30"/>
      <c r="D101" s="30"/>
      <c r="E101" s="30"/>
      <c r="F101" s="30"/>
      <c r="G101" s="30"/>
      <c r="H101" s="30"/>
      <c r="I101" s="30"/>
      <c r="J101" s="30"/>
      <c r="K101" s="30"/>
      <c r="L101" s="30"/>
      <c r="M101" s="30"/>
      <c r="N101" s="30"/>
      <c r="O101" s="30"/>
      <c r="P101" s="30"/>
      <c r="Q101" s="30"/>
    </row>
    <row r="102" spans="2:17" x14ac:dyDescent="0.2">
      <c r="B102" s="30"/>
      <c r="C102" s="30"/>
      <c r="D102" s="30"/>
      <c r="E102" s="30"/>
      <c r="F102" s="30"/>
      <c r="G102" s="30"/>
      <c r="H102" s="30"/>
      <c r="I102" s="30"/>
      <c r="J102" s="30"/>
      <c r="K102" s="30"/>
      <c r="L102" s="30"/>
      <c r="M102" s="30"/>
      <c r="N102" s="30"/>
      <c r="O102" s="30"/>
      <c r="P102" s="30"/>
      <c r="Q102" s="30"/>
    </row>
    <row r="103" spans="2:17" x14ac:dyDescent="0.2">
      <c r="B103" s="30"/>
      <c r="C103" s="30"/>
      <c r="D103" s="30"/>
      <c r="E103" s="30"/>
      <c r="F103" s="30"/>
      <c r="G103" s="30"/>
      <c r="H103" s="30"/>
      <c r="I103" s="30"/>
      <c r="J103" s="30"/>
      <c r="K103" s="30"/>
      <c r="L103" s="30"/>
      <c r="M103" s="30"/>
      <c r="N103" s="30"/>
      <c r="O103" s="30"/>
      <c r="P103" s="30"/>
      <c r="Q103" s="30"/>
    </row>
    <row r="104" spans="2:17" x14ac:dyDescent="0.2">
      <c r="B104" s="30"/>
      <c r="C104" s="30"/>
      <c r="D104" s="30"/>
      <c r="E104" s="30"/>
      <c r="F104" s="30"/>
      <c r="G104" s="30"/>
      <c r="H104" s="30"/>
      <c r="I104" s="30"/>
      <c r="J104" s="30"/>
      <c r="K104" s="30"/>
      <c r="L104" s="30"/>
      <c r="M104" s="30"/>
      <c r="N104" s="30"/>
      <c r="O104" s="30"/>
      <c r="P104" s="30"/>
      <c r="Q104" s="30"/>
    </row>
    <row r="105" spans="2:17" x14ac:dyDescent="0.2">
      <c r="B105" s="30"/>
      <c r="C105" s="30"/>
      <c r="D105" s="30"/>
      <c r="E105" s="30"/>
      <c r="F105" s="30"/>
      <c r="G105" s="30"/>
      <c r="H105" s="30"/>
      <c r="I105" s="30"/>
      <c r="J105" s="30"/>
      <c r="K105" s="30"/>
      <c r="L105" s="30"/>
      <c r="M105" s="30"/>
      <c r="N105" s="30"/>
      <c r="O105" s="30"/>
      <c r="P105" s="30"/>
      <c r="Q105" s="30"/>
    </row>
    <row r="106" spans="2:17" x14ac:dyDescent="0.2">
      <c r="B106" s="30"/>
      <c r="C106" s="30"/>
      <c r="D106" s="30"/>
      <c r="E106" s="30"/>
      <c r="F106" s="30"/>
      <c r="G106" s="30"/>
      <c r="H106" s="30"/>
      <c r="I106" s="30"/>
      <c r="J106" s="30"/>
      <c r="K106" s="30"/>
      <c r="L106" s="30"/>
      <c r="M106" s="30"/>
      <c r="N106" s="30"/>
      <c r="O106" s="30"/>
      <c r="P106" s="30"/>
      <c r="Q106" s="30"/>
    </row>
    <row r="107" spans="2:17" x14ac:dyDescent="0.2">
      <c r="B107" s="30"/>
      <c r="C107" s="30"/>
      <c r="D107" s="30"/>
      <c r="E107" s="30"/>
      <c r="F107" s="30"/>
      <c r="G107" s="30"/>
      <c r="H107" s="30"/>
      <c r="I107" s="30"/>
      <c r="J107" s="30"/>
      <c r="K107" s="30"/>
      <c r="L107" s="30"/>
      <c r="M107" s="30"/>
      <c r="N107" s="30"/>
      <c r="O107" s="30"/>
      <c r="P107" s="30"/>
      <c r="Q107" s="30"/>
    </row>
    <row r="108" spans="2:17" x14ac:dyDescent="0.2">
      <c r="B108" s="30"/>
      <c r="C108" s="30"/>
      <c r="D108" s="30"/>
      <c r="E108" s="30"/>
      <c r="F108" s="30"/>
      <c r="G108" s="30"/>
      <c r="H108" s="30"/>
      <c r="I108" s="30"/>
      <c r="J108" s="30"/>
      <c r="K108" s="30"/>
      <c r="L108" s="30"/>
      <c r="M108" s="30"/>
      <c r="N108" s="30"/>
      <c r="O108" s="30"/>
      <c r="P108" s="30"/>
      <c r="Q108" s="30"/>
    </row>
    <row r="109" spans="2:17" x14ac:dyDescent="0.2">
      <c r="B109" s="30"/>
      <c r="C109" s="30"/>
      <c r="D109" s="30"/>
      <c r="E109" s="30"/>
      <c r="F109" s="30"/>
      <c r="G109" s="30"/>
      <c r="H109" s="30"/>
      <c r="I109" s="30"/>
      <c r="J109" s="30"/>
      <c r="K109" s="30"/>
      <c r="L109" s="30"/>
      <c r="M109" s="30"/>
      <c r="N109" s="30"/>
      <c r="O109" s="30"/>
      <c r="P109" s="30"/>
      <c r="Q109" s="30"/>
    </row>
    <row r="110" spans="2:17" x14ac:dyDescent="0.2">
      <c r="B110" s="30"/>
      <c r="C110" s="30"/>
      <c r="D110" s="30"/>
      <c r="E110" s="30"/>
      <c r="F110" s="30"/>
      <c r="G110" s="30"/>
      <c r="H110" s="30"/>
      <c r="I110" s="30"/>
      <c r="J110" s="30"/>
      <c r="K110" s="30"/>
      <c r="L110" s="30"/>
      <c r="M110" s="30"/>
      <c r="N110" s="30"/>
      <c r="O110" s="30"/>
      <c r="P110" s="30"/>
      <c r="Q110" s="30"/>
    </row>
    <row r="111" spans="2:17" x14ac:dyDescent="0.2">
      <c r="B111" s="30"/>
      <c r="C111" s="30"/>
      <c r="D111" s="30"/>
      <c r="E111" s="30"/>
      <c r="F111" s="30"/>
      <c r="G111" s="30"/>
      <c r="H111" s="30"/>
      <c r="I111" s="30"/>
      <c r="J111" s="30"/>
      <c r="K111" s="30"/>
      <c r="L111" s="30"/>
      <c r="M111" s="30"/>
      <c r="N111" s="30"/>
      <c r="O111" s="30"/>
      <c r="P111" s="30"/>
      <c r="Q111" s="30"/>
    </row>
    <row r="112" spans="2:17" x14ac:dyDescent="0.2">
      <c r="B112" s="30"/>
      <c r="C112" s="30"/>
      <c r="D112" s="30"/>
      <c r="E112" s="30"/>
      <c r="F112" s="30"/>
      <c r="G112" s="30"/>
      <c r="H112" s="30"/>
      <c r="I112" s="30"/>
      <c r="J112" s="30"/>
      <c r="K112" s="30"/>
      <c r="L112" s="30"/>
      <c r="M112" s="30"/>
      <c r="N112" s="30"/>
      <c r="O112" s="30"/>
      <c r="P112" s="30"/>
      <c r="Q112" s="30"/>
    </row>
    <row r="113" spans="2:17" x14ac:dyDescent="0.2">
      <c r="B113" s="30"/>
      <c r="C113" s="30"/>
      <c r="D113" s="30"/>
      <c r="E113" s="30"/>
      <c r="F113" s="30"/>
      <c r="G113" s="30"/>
      <c r="H113" s="30"/>
      <c r="I113" s="30"/>
      <c r="J113" s="30"/>
      <c r="K113" s="30"/>
      <c r="L113" s="30"/>
      <c r="M113" s="30"/>
      <c r="N113" s="30"/>
      <c r="O113" s="30"/>
      <c r="P113" s="30"/>
      <c r="Q113" s="30"/>
    </row>
    <row r="114" spans="2:17" x14ac:dyDescent="0.2">
      <c r="B114" s="30"/>
      <c r="C114" s="30"/>
      <c r="D114" s="30"/>
      <c r="E114" s="30"/>
      <c r="F114" s="30"/>
      <c r="G114" s="30"/>
      <c r="H114" s="30"/>
      <c r="I114" s="30"/>
      <c r="J114" s="30"/>
      <c r="K114" s="30"/>
      <c r="L114" s="30"/>
      <c r="M114" s="30"/>
      <c r="N114" s="30"/>
      <c r="O114" s="30"/>
      <c r="P114" s="30"/>
      <c r="Q114" s="30"/>
    </row>
    <row r="115" spans="2:17" x14ac:dyDescent="0.2">
      <c r="B115" s="30"/>
      <c r="C115" s="30"/>
      <c r="D115" s="30"/>
      <c r="E115" s="30"/>
      <c r="F115" s="30"/>
      <c r="G115" s="30"/>
      <c r="H115" s="30"/>
      <c r="I115" s="30"/>
      <c r="J115" s="30"/>
      <c r="K115" s="30"/>
      <c r="L115" s="30"/>
      <c r="M115" s="30"/>
      <c r="N115" s="30"/>
      <c r="O115" s="30"/>
      <c r="P115" s="30"/>
      <c r="Q115" s="30"/>
    </row>
    <row r="116" spans="2:17" x14ac:dyDescent="0.2">
      <c r="B116" s="30"/>
      <c r="C116" s="30"/>
      <c r="D116" s="30"/>
      <c r="E116" s="30"/>
      <c r="F116" s="30"/>
      <c r="G116" s="30"/>
      <c r="H116" s="30"/>
      <c r="I116" s="30"/>
      <c r="J116" s="30"/>
      <c r="K116" s="30"/>
      <c r="L116" s="30"/>
      <c r="M116" s="30"/>
      <c r="N116" s="30"/>
      <c r="O116" s="30"/>
      <c r="P116" s="30"/>
      <c r="Q116" s="30"/>
    </row>
    <row r="117" spans="2:17" x14ac:dyDescent="0.2">
      <c r="B117" s="30"/>
      <c r="C117" s="30"/>
      <c r="D117" s="30"/>
      <c r="E117" s="30"/>
      <c r="F117" s="30"/>
      <c r="G117" s="30"/>
      <c r="H117" s="30"/>
      <c r="I117" s="30"/>
      <c r="J117" s="30"/>
      <c r="K117" s="30"/>
      <c r="L117" s="30"/>
      <c r="M117" s="30"/>
      <c r="N117" s="30"/>
      <c r="O117" s="30"/>
      <c r="P117" s="30"/>
      <c r="Q117" s="30"/>
    </row>
    <row r="118" spans="2:17" x14ac:dyDescent="0.2">
      <c r="B118" s="30"/>
      <c r="C118" s="30"/>
      <c r="D118" s="30"/>
      <c r="E118" s="30"/>
      <c r="F118" s="30"/>
      <c r="G118" s="30"/>
      <c r="H118" s="30"/>
      <c r="I118" s="30"/>
      <c r="J118" s="30"/>
      <c r="K118" s="30"/>
      <c r="L118" s="30"/>
      <c r="M118" s="30"/>
      <c r="N118" s="30"/>
      <c r="O118" s="30"/>
      <c r="P118" s="30"/>
      <c r="Q118" s="30"/>
    </row>
    <row r="119" spans="2:17" x14ac:dyDescent="0.2">
      <c r="B119" s="30"/>
      <c r="C119" s="30"/>
      <c r="D119" s="30"/>
      <c r="E119" s="30"/>
      <c r="F119" s="30"/>
      <c r="G119" s="30"/>
      <c r="H119" s="30"/>
      <c r="I119" s="30"/>
      <c r="J119" s="30"/>
      <c r="K119" s="30"/>
      <c r="L119" s="30"/>
      <c r="M119" s="30"/>
      <c r="N119" s="30"/>
      <c r="O119" s="30"/>
      <c r="P119" s="30"/>
      <c r="Q119" s="30"/>
    </row>
    <row r="120" spans="2:17" x14ac:dyDescent="0.2">
      <c r="B120" s="30"/>
      <c r="C120" s="30"/>
      <c r="D120" s="30"/>
      <c r="E120" s="30"/>
      <c r="F120" s="30"/>
      <c r="G120" s="30"/>
      <c r="H120" s="30"/>
      <c r="I120" s="30"/>
      <c r="J120" s="30"/>
      <c r="K120" s="30"/>
      <c r="L120" s="30"/>
      <c r="M120" s="30"/>
      <c r="N120" s="30"/>
      <c r="O120" s="30"/>
      <c r="P120" s="30"/>
      <c r="Q120" s="30"/>
    </row>
    <row r="121" spans="2:17" x14ac:dyDescent="0.2">
      <c r="B121" s="30"/>
      <c r="C121" s="30"/>
      <c r="D121" s="30"/>
      <c r="E121" s="30"/>
      <c r="F121" s="30"/>
      <c r="G121" s="30"/>
      <c r="H121" s="30"/>
      <c r="I121" s="30"/>
      <c r="J121" s="30"/>
      <c r="K121" s="30"/>
      <c r="L121" s="30"/>
      <c r="M121" s="30"/>
      <c r="N121" s="30"/>
      <c r="O121" s="30"/>
      <c r="P121" s="30"/>
      <c r="Q121" s="30"/>
    </row>
    <row r="122" spans="2:17" x14ac:dyDescent="0.2">
      <c r="B122" s="30"/>
      <c r="C122" s="30"/>
      <c r="D122" s="30"/>
      <c r="E122" s="30"/>
      <c r="F122" s="30"/>
      <c r="G122" s="30"/>
      <c r="H122" s="30"/>
      <c r="I122" s="30"/>
      <c r="J122" s="30"/>
      <c r="K122" s="30"/>
      <c r="L122" s="30"/>
      <c r="M122" s="30"/>
      <c r="N122" s="30"/>
      <c r="O122" s="30"/>
      <c r="P122" s="30"/>
      <c r="Q122" s="30"/>
    </row>
    <row r="123" spans="2:17" x14ac:dyDescent="0.2">
      <c r="B123" s="30"/>
      <c r="C123" s="30"/>
      <c r="D123" s="30"/>
      <c r="E123" s="30"/>
      <c r="F123" s="30"/>
      <c r="G123" s="30"/>
      <c r="H123" s="30"/>
      <c r="I123" s="30"/>
      <c r="J123" s="30"/>
      <c r="K123" s="30"/>
      <c r="L123" s="30"/>
      <c r="M123" s="30"/>
      <c r="N123" s="30"/>
      <c r="O123" s="30"/>
      <c r="P123" s="30"/>
      <c r="Q123" s="30"/>
    </row>
    <row r="124" spans="2:17" x14ac:dyDescent="0.2">
      <c r="B124" s="30"/>
      <c r="C124" s="30"/>
      <c r="D124" s="30"/>
      <c r="E124" s="30"/>
      <c r="F124" s="30"/>
      <c r="G124" s="30"/>
      <c r="H124" s="30"/>
      <c r="I124" s="30"/>
      <c r="J124" s="30"/>
      <c r="K124" s="30"/>
      <c r="L124" s="30"/>
      <c r="M124" s="30"/>
      <c r="N124" s="30"/>
      <c r="O124" s="30"/>
      <c r="P124" s="30"/>
      <c r="Q124" s="30"/>
    </row>
    <row r="125" spans="2:17" x14ac:dyDescent="0.2">
      <c r="B125" s="30"/>
      <c r="C125" s="30"/>
      <c r="D125" s="30"/>
      <c r="E125" s="30"/>
      <c r="F125" s="30"/>
      <c r="G125" s="30"/>
      <c r="H125" s="30"/>
      <c r="I125" s="30"/>
      <c r="J125" s="30"/>
      <c r="K125" s="30"/>
      <c r="L125" s="30"/>
      <c r="M125" s="30"/>
      <c r="N125" s="30"/>
      <c r="O125" s="30"/>
      <c r="P125" s="30"/>
      <c r="Q125" s="30"/>
    </row>
    <row r="126" spans="2:17" x14ac:dyDescent="0.2">
      <c r="B126" s="30"/>
      <c r="C126" s="30"/>
      <c r="D126" s="30"/>
      <c r="E126" s="30"/>
      <c r="F126" s="30"/>
      <c r="G126" s="30"/>
      <c r="H126" s="30"/>
      <c r="I126" s="30"/>
      <c r="J126" s="30"/>
      <c r="K126" s="30"/>
      <c r="L126" s="30"/>
      <c r="M126" s="30"/>
      <c r="N126" s="30"/>
      <c r="O126" s="30"/>
      <c r="P126" s="30"/>
      <c r="Q126" s="30"/>
    </row>
    <row r="127" spans="2:17" x14ac:dyDescent="0.2">
      <c r="B127" s="30"/>
      <c r="C127" s="30"/>
      <c r="D127" s="30"/>
      <c r="E127" s="30"/>
      <c r="F127" s="30"/>
      <c r="G127" s="30"/>
      <c r="H127" s="30"/>
      <c r="I127" s="30"/>
      <c r="J127" s="30"/>
      <c r="K127" s="30"/>
      <c r="L127" s="30"/>
      <c r="M127" s="30"/>
      <c r="N127" s="30"/>
      <c r="O127" s="30"/>
      <c r="P127" s="30"/>
      <c r="Q127" s="30"/>
    </row>
    <row r="128" spans="2:17" x14ac:dyDescent="0.2">
      <c r="B128" s="30"/>
      <c r="C128" s="30"/>
      <c r="D128" s="30"/>
      <c r="E128" s="30"/>
      <c r="F128" s="30"/>
      <c r="G128" s="30"/>
      <c r="H128" s="30"/>
      <c r="I128" s="30"/>
      <c r="J128" s="30"/>
      <c r="K128" s="30"/>
      <c r="L128" s="30"/>
      <c r="M128" s="30"/>
      <c r="N128" s="30"/>
      <c r="O128" s="30"/>
      <c r="P128" s="30"/>
      <c r="Q128" s="30"/>
    </row>
    <row r="129" spans="2:17" x14ac:dyDescent="0.2">
      <c r="B129" s="30"/>
      <c r="C129" s="30"/>
      <c r="D129" s="30"/>
      <c r="E129" s="30"/>
      <c r="F129" s="30"/>
      <c r="G129" s="30"/>
      <c r="H129" s="30"/>
      <c r="I129" s="30"/>
      <c r="J129" s="30"/>
      <c r="K129" s="30"/>
      <c r="L129" s="30"/>
      <c r="M129" s="30"/>
      <c r="N129" s="30"/>
      <c r="O129" s="30"/>
      <c r="P129" s="30"/>
      <c r="Q129" s="30"/>
    </row>
    <row r="130" spans="2:17" x14ac:dyDescent="0.2">
      <c r="B130" s="30"/>
      <c r="C130" s="30"/>
      <c r="D130" s="30"/>
      <c r="E130" s="30"/>
      <c r="F130" s="30"/>
      <c r="G130" s="30"/>
      <c r="H130" s="30"/>
      <c r="I130" s="30"/>
      <c r="J130" s="30"/>
      <c r="K130" s="30"/>
      <c r="L130" s="30"/>
      <c r="M130" s="30"/>
      <c r="N130" s="30"/>
      <c r="O130" s="30"/>
      <c r="P130" s="30"/>
      <c r="Q130" s="30"/>
    </row>
    <row r="131" spans="2:17" x14ac:dyDescent="0.2">
      <c r="B131" s="30"/>
      <c r="C131" s="30"/>
      <c r="D131" s="30"/>
      <c r="E131" s="30"/>
      <c r="F131" s="30"/>
      <c r="G131" s="30"/>
      <c r="H131" s="30"/>
      <c r="I131" s="30"/>
      <c r="J131" s="30"/>
      <c r="K131" s="30"/>
      <c r="L131" s="30"/>
      <c r="M131" s="30"/>
      <c r="N131" s="30"/>
      <c r="O131" s="30"/>
      <c r="P131" s="30"/>
      <c r="Q131" s="30"/>
    </row>
    <row r="132" spans="2:17" x14ac:dyDescent="0.2">
      <c r="B132" s="30"/>
      <c r="C132" s="30"/>
      <c r="D132" s="30"/>
      <c r="E132" s="30"/>
      <c r="F132" s="30"/>
      <c r="G132" s="30"/>
      <c r="H132" s="30"/>
      <c r="I132" s="30"/>
      <c r="J132" s="30"/>
      <c r="K132" s="30"/>
      <c r="L132" s="30"/>
      <c r="M132" s="30"/>
      <c r="N132" s="30"/>
      <c r="O132" s="30"/>
      <c r="P132" s="30"/>
      <c r="Q132" s="30"/>
    </row>
    <row r="133" spans="2:17" x14ac:dyDescent="0.2">
      <c r="B133" s="30"/>
      <c r="C133" s="30"/>
      <c r="D133" s="30"/>
      <c r="E133" s="30"/>
      <c r="F133" s="30"/>
      <c r="G133" s="30"/>
      <c r="H133" s="30"/>
      <c r="I133" s="30"/>
      <c r="J133" s="30"/>
      <c r="K133" s="30"/>
      <c r="L133" s="30"/>
      <c r="M133" s="30"/>
      <c r="N133" s="30"/>
      <c r="O133" s="30"/>
      <c r="P133" s="30"/>
      <c r="Q133" s="30"/>
    </row>
    <row r="134" spans="2:17" x14ac:dyDescent="0.2">
      <c r="B134" s="30"/>
      <c r="C134" s="30"/>
      <c r="D134" s="30"/>
      <c r="E134" s="30"/>
      <c r="F134" s="30"/>
      <c r="G134" s="30"/>
      <c r="H134" s="30"/>
      <c r="I134" s="30"/>
      <c r="J134" s="30"/>
      <c r="K134" s="30"/>
      <c r="L134" s="30"/>
      <c r="M134" s="30"/>
      <c r="N134" s="30"/>
      <c r="O134" s="30"/>
      <c r="P134" s="30"/>
      <c r="Q134" s="30"/>
    </row>
    <row r="135" spans="2:17" x14ac:dyDescent="0.2">
      <c r="B135" s="30"/>
      <c r="C135" s="30"/>
      <c r="D135" s="30"/>
      <c r="E135" s="30"/>
      <c r="F135" s="30"/>
      <c r="G135" s="30"/>
      <c r="H135" s="30"/>
      <c r="I135" s="30"/>
      <c r="J135" s="30"/>
      <c r="K135" s="30"/>
      <c r="L135" s="30"/>
      <c r="M135" s="30"/>
      <c r="N135" s="30"/>
      <c r="O135" s="30"/>
      <c r="P135" s="30"/>
      <c r="Q135" s="30"/>
    </row>
    <row r="136" spans="2:17" x14ac:dyDescent="0.2">
      <c r="B136" s="30"/>
      <c r="C136" s="30"/>
      <c r="D136" s="30"/>
      <c r="E136" s="30"/>
      <c r="F136" s="30"/>
      <c r="G136" s="30"/>
      <c r="H136" s="30"/>
      <c r="I136" s="30"/>
      <c r="J136" s="30"/>
      <c r="K136" s="30"/>
      <c r="L136" s="30"/>
      <c r="M136" s="30"/>
      <c r="N136" s="30"/>
      <c r="O136" s="30"/>
      <c r="P136" s="30"/>
      <c r="Q136" s="30"/>
    </row>
    <row r="137" spans="2:17" x14ac:dyDescent="0.2">
      <c r="B137" s="30"/>
      <c r="C137" s="30"/>
      <c r="D137" s="30"/>
      <c r="E137" s="30"/>
      <c r="F137" s="30"/>
      <c r="G137" s="30"/>
      <c r="H137" s="30"/>
      <c r="I137" s="30"/>
      <c r="J137" s="30"/>
      <c r="K137" s="30"/>
      <c r="L137" s="30"/>
      <c r="M137" s="30"/>
      <c r="N137" s="30"/>
      <c r="O137" s="30"/>
      <c r="P137" s="30"/>
      <c r="Q137" s="30"/>
    </row>
    <row r="138" spans="2:17" x14ac:dyDescent="0.2">
      <c r="B138" s="30"/>
      <c r="C138" s="30"/>
      <c r="D138" s="30"/>
      <c r="E138" s="30"/>
      <c r="F138" s="30"/>
      <c r="G138" s="30"/>
      <c r="H138" s="30"/>
      <c r="I138" s="30"/>
      <c r="J138" s="30"/>
      <c r="K138" s="30"/>
      <c r="L138" s="30"/>
      <c r="M138" s="30"/>
      <c r="N138" s="30"/>
      <c r="O138" s="30"/>
      <c r="P138" s="30"/>
      <c r="Q138" s="30"/>
    </row>
    <row r="139" spans="2:17" x14ac:dyDescent="0.2">
      <c r="B139" s="30"/>
      <c r="C139" s="30"/>
      <c r="D139" s="30"/>
      <c r="E139" s="30"/>
      <c r="F139" s="30"/>
      <c r="G139" s="30"/>
      <c r="H139" s="30"/>
      <c r="I139" s="30"/>
      <c r="J139" s="30"/>
      <c r="K139" s="30"/>
      <c r="L139" s="30"/>
      <c r="M139" s="30"/>
      <c r="N139" s="30"/>
      <c r="O139" s="30"/>
      <c r="P139" s="30"/>
      <c r="Q139" s="30"/>
    </row>
    <row r="140" spans="2:17" x14ac:dyDescent="0.2">
      <c r="B140" s="30"/>
      <c r="C140" s="30"/>
      <c r="D140" s="30"/>
      <c r="E140" s="30"/>
      <c r="F140" s="30"/>
      <c r="G140" s="30"/>
      <c r="H140" s="30"/>
      <c r="I140" s="30"/>
      <c r="J140" s="30"/>
      <c r="K140" s="30"/>
      <c r="L140" s="30"/>
      <c r="M140" s="30"/>
      <c r="N140" s="30"/>
      <c r="O140" s="30"/>
      <c r="P140" s="30"/>
      <c r="Q140" s="30"/>
    </row>
    <row r="141" spans="2:17" x14ac:dyDescent="0.2">
      <c r="B141" s="30"/>
      <c r="C141" s="30"/>
      <c r="D141" s="30"/>
      <c r="E141" s="30"/>
      <c r="F141" s="30"/>
      <c r="G141" s="30"/>
      <c r="H141" s="30"/>
      <c r="I141" s="30"/>
      <c r="J141" s="30"/>
      <c r="K141" s="30"/>
      <c r="L141" s="30"/>
      <c r="M141" s="30"/>
      <c r="N141" s="30"/>
      <c r="O141" s="30"/>
      <c r="P141" s="30"/>
      <c r="Q141" s="30"/>
    </row>
    <row r="142" spans="2:17" x14ac:dyDescent="0.2">
      <c r="B142" s="30"/>
      <c r="C142" s="30"/>
      <c r="D142" s="30"/>
      <c r="E142" s="30"/>
      <c r="F142" s="30"/>
      <c r="G142" s="30"/>
      <c r="H142" s="30"/>
      <c r="I142" s="30"/>
      <c r="J142" s="30"/>
      <c r="K142" s="30"/>
      <c r="L142" s="30"/>
      <c r="M142" s="30"/>
      <c r="N142" s="30"/>
      <c r="O142" s="30"/>
      <c r="P142" s="30"/>
      <c r="Q142" s="30"/>
    </row>
    <row r="143" spans="2:17" x14ac:dyDescent="0.2">
      <c r="B143" s="30"/>
      <c r="C143" s="30"/>
      <c r="D143" s="30"/>
      <c r="E143" s="30"/>
      <c r="F143" s="30"/>
      <c r="G143" s="30"/>
      <c r="H143" s="30"/>
      <c r="I143" s="30"/>
      <c r="J143" s="30"/>
      <c r="K143" s="30"/>
      <c r="L143" s="30"/>
      <c r="M143" s="30"/>
      <c r="N143" s="30"/>
      <c r="O143" s="30"/>
      <c r="P143" s="30"/>
      <c r="Q143" s="30"/>
    </row>
    <row r="144" spans="2:17" x14ac:dyDescent="0.2">
      <c r="B144" s="30"/>
      <c r="C144" s="30"/>
      <c r="D144" s="30"/>
      <c r="E144" s="30"/>
      <c r="F144" s="30"/>
      <c r="G144" s="30"/>
      <c r="H144" s="30"/>
      <c r="I144" s="30"/>
      <c r="J144" s="30"/>
      <c r="K144" s="30"/>
      <c r="L144" s="30"/>
      <c r="M144" s="30"/>
      <c r="N144" s="30"/>
      <c r="O144" s="30"/>
      <c r="P144" s="30"/>
      <c r="Q144" s="30"/>
    </row>
    <row r="145" spans="2:17" x14ac:dyDescent="0.2">
      <c r="B145" s="30"/>
      <c r="C145" s="30"/>
      <c r="D145" s="30"/>
      <c r="E145" s="30"/>
      <c r="F145" s="30"/>
      <c r="G145" s="30"/>
      <c r="H145" s="30"/>
      <c r="I145" s="30"/>
      <c r="J145" s="30"/>
      <c r="K145" s="30"/>
      <c r="L145" s="30"/>
      <c r="M145" s="30"/>
      <c r="N145" s="30"/>
      <c r="O145" s="30"/>
      <c r="P145" s="30"/>
      <c r="Q145" s="30"/>
    </row>
    <row r="146" spans="2:17" x14ac:dyDescent="0.2">
      <c r="B146" s="30"/>
      <c r="C146" s="30"/>
      <c r="D146" s="30"/>
      <c r="E146" s="30"/>
      <c r="F146" s="30"/>
      <c r="G146" s="30"/>
      <c r="H146" s="30"/>
      <c r="I146" s="30"/>
      <c r="J146" s="30"/>
      <c r="K146" s="30"/>
      <c r="L146" s="30"/>
      <c r="M146" s="30"/>
      <c r="N146" s="30"/>
      <c r="O146" s="30"/>
      <c r="P146" s="30"/>
      <c r="Q146" s="30"/>
    </row>
    <row r="147" spans="2:17" x14ac:dyDescent="0.2">
      <c r="B147" s="30"/>
      <c r="C147" s="30"/>
      <c r="D147" s="30"/>
      <c r="E147" s="30"/>
      <c r="F147" s="30"/>
      <c r="G147" s="30"/>
      <c r="H147" s="30"/>
      <c r="I147" s="30"/>
      <c r="J147" s="30"/>
      <c r="K147" s="30"/>
      <c r="L147" s="30"/>
      <c r="M147" s="30"/>
      <c r="N147" s="30"/>
      <c r="O147" s="30"/>
      <c r="P147" s="30"/>
      <c r="Q147" s="30"/>
    </row>
    <row r="148" spans="2:17" x14ac:dyDescent="0.2">
      <c r="B148" s="30"/>
      <c r="C148" s="30"/>
      <c r="D148" s="30"/>
      <c r="E148" s="30"/>
      <c r="F148" s="30"/>
      <c r="G148" s="30"/>
      <c r="H148" s="30"/>
      <c r="I148" s="30"/>
      <c r="J148" s="30"/>
      <c r="K148" s="30"/>
      <c r="L148" s="30"/>
      <c r="M148" s="30"/>
      <c r="N148" s="30"/>
      <c r="O148" s="30"/>
      <c r="P148" s="30"/>
      <c r="Q148" s="30"/>
    </row>
    <row r="149" spans="2:17" x14ac:dyDescent="0.2">
      <c r="B149" s="30"/>
      <c r="C149" s="30"/>
      <c r="D149" s="30"/>
      <c r="E149" s="30"/>
      <c r="F149" s="30"/>
      <c r="G149" s="30"/>
      <c r="H149" s="30"/>
      <c r="I149" s="30"/>
      <c r="J149" s="30"/>
      <c r="K149" s="30"/>
      <c r="L149" s="30"/>
      <c r="M149" s="30"/>
      <c r="N149" s="30"/>
      <c r="O149" s="30"/>
      <c r="P149" s="30"/>
      <c r="Q149" s="30"/>
    </row>
    <row r="150" spans="2:17" x14ac:dyDescent="0.2">
      <c r="B150" s="30"/>
      <c r="C150" s="30"/>
      <c r="D150" s="30"/>
      <c r="E150" s="30"/>
      <c r="F150" s="30"/>
      <c r="G150" s="30"/>
      <c r="H150" s="30"/>
      <c r="I150" s="30"/>
      <c r="J150" s="30"/>
      <c r="K150" s="30"/>
      <c r="L150" s="30"/>
      <c r="M150" s="30"/>
      <c r="N150" s="30"/>
      <c r="O150" s="30"/>
      <c r="P150" s="30"/>
      <c r="Q150" s="30"/>
    </row>
    <row r="151" spans="2:17" x14ac:dyDescent="0.2">
      <c r="B151" s="30"/>
      <c r="C151" s="30"/>
      <c r="D151" s="30"/>
      <c r="E151" s="30"/>
      <c r="F151" s="30"/>
      <c r="G151" s="30"/>
      <c r="H151" s="30"/>
      <c r="I151" s="30"/>
      <c r="J151" s="30"/>
      <c r="K151" s="30"/>
      <c r="L151" s="30"/>
      <c r="M151" s="30"/>
      <c r="N151" s="30"/>
      <c r="O151" s="30"/>
      <c r="P151" s="30"/>
      <c r="Q151" s="30"/>
    </row>
    <row r="152" spans="2:17" x14ac:dyDescent="0.2">
      <c r="B152" s="30"/>
      <c r="C152" s="30"/>
      <c r="D152" s="30"/>
      <c r="E152" s="30"/>
      <c r="F152" s="30"/>
      <c r="G152" s="30"/>
      <c r="H152" s="30"/>
      <c r="I152" s="30"/>
      <c r="J152" s="30"/>
      <c r="K152" s="30"/>
      <c r="L152" s="30"/>
      <c r="M152" s="30"/>
      <c r="N152" s="30"/>
      <c r="O152" s="30"/>
      <c r="P152" s="30"/>
      <c r="Q152" s="30"/>
    </row>
    <row r="153" spans="2:17" x14ac:dyDescent="0.2">
      <c r="B153" s="30"/>
      <c r="C153" s="30"/>
      <c r="D153" s="30"/>
      <c r="E153" s="30"/>
      <c r="F153" s="30"/>
      <c r="G153" s="30"/>
      <c r="H153" s="30"/>
      <c r="I153" s="30"/>
      <c r="J153" s="30"/>
      <c r="K153" s="30"/>
      <c r="L153" s="30"/>
      <c r="M153" s="30"/>
      <c r="N153" s="30"/>
      <c r="O153" s="30"/>
      <c r="P153" s="30"/>
      <c r="Q153" s="30"/>
    </row>
    <row r="154" spans="2:17" x14ac:dyDescent="0.2">
      <c r="B154" s="30"/>
      <c r="C154" s="30"/>
      <c r="D154" s="30"/>
      <c r="E154" s="30"/>
      <c r="F154" s="30"/>
      <c r="G154" s="30"/>
      <c r="H154" s="30"/>
      <c r="I154" s="30"/>
      <c r="J154" s="30"/>
      <c r="K154" s="30"/>
      <c r="L154" s="30"/>
      <c r="M154" s="30"/>
      <c r="N154" s="30"/>
      <c r="O154" s="30"/>
      <c r="P154" s="30"/>
      <c r="Q154" s="30"/>
    </row>
    <row r="155" spans="2:17" x14ac:dyDescent="0.2">
      <c r="B155" s="30"/>
      <c r="C155" s="30"/>
      <c r="D155" s="30"/>
      <c r="E155" s="30"/>
      <c r="F155" s="30"/>
      <c r="G155" s="30"/>
      <c r="H155" s="30"/>
      <c r="I155" s="30"/>
      <c r="J155" s="30"/>
      <c r="K155" s="30"/>
      <c r="L155" s="30"/>
      <c r="M155" s="30"/>
      <c r="N155" s="30"/>
      <c r="O155" s="30"/>
      <c r="P155" s="30"/>
      <c r="Q155" s="30"/>
    </row>
    <row r="156" spans="2:17" x14ac:dyDescent="0.2">
      <c r="B156" s="30"/>
      <c r="C156" s="30"/>
      <c r="D156" s="30"/>
      <c r="E156" s="30"/>
      <c r="F156" s="30"/>
      <c r="G156" s="30"/>
      <c r="H156" s="30"/>
      <c r="I156" s="30"/>
      <c r="J156" s="30"/>
      <c r="K156" s="30"/>
      <c r="L156" s="30"/>
      <c r="M156" s="30"/>
      <c r="N156" s="30"/>
      <c r="O156" s="30"/>
      <c r="P156" s="30"/>
      <c r="Q156" s="30"/>
    </row>
    <row r="157" spans="2:17" x14ac:dyDescent="0.2">
      <c r="B157" s="30"/>
      <c r="C157" s="30"/>
      <c r="D157" s="30"/>
      <c r="E157" s="30"/>
      <c r="F157" s="30"/>
      <c r="G157" s="30"/>
      <c r="H157" s="30"/>
      <c r="I157" s="30"/>
      <c r="J157" s="30"/>
      <c r="K157" s="30"/>
      <c r="L157" s="30"/>
      <c r="M157" s="30"/>
      <c r="N157" s="30"/>
      <c r="O157" s="30"/>
      <c r="P157" s="30"/>
      <c r="Q157" s="30"/>
    </row>
    <row r="158" spans="2:17" x14ac:dyDescent="0.2">
      <c r="B158" s="30"/>
      <c r="C158" s="30"/>
      <c r="D158" s="30"/>
      <c r="E158" s="30"/>
      <c r="F158" s="30"/>
      <c r="G158" s="30"/>
      <c r="H158" s="30"/>
      <c r="I158" s="30"/>
      <c r="J158" s="30"/>
      <c r="K158" s="30"/>
      <c r="L158" s="30"/>
      <c r="M158" s="30"/>
      <c r="N158" s="30"/>
      <c r="O158" s="30"/>
      <c r="P158" s="30"/>
      <c r="Q158" s="30"/>
    </row>
    <row r="159" spans="2:17" x14ac:dyDescent="0.2">
      <c r="B159" s="30"/>
      <c r="C159" s="30"/>
      <c r="D159" s="30"/>
      <c r="E159" s="30"/>
      <c r="F159" s="30"/>
      <c r="G159" s="30"/>
      <c r="H159" s="30"/>
      <c r="I159" s="30"/>
      <c r="J159" s="30"/>
      <c r="K159" s="30"/>
      <c r="L159" s="30"/>
      <c r="M159" s="30"/>
      <c r="N159" s="30"/>
      <c r="O159" s="30"/>
      <c r="P159" s="30"/>
      <c r="Q159" s="30"/>
    </row>
    <row r="160" spans="2:17" x14ac:dyDescent="0.2">
      <c r="B160" s="30"/>
      <c r="C160" s="30"/>
      <c r="D160" s="30"/>
      <c r="E160" s="30"/>
      <c r="F160" s="30"/>
      <c r="G160" s="30"/>
      <c r="H160" s="30"/>
      <c r="I160" s="30"/>
      <c r="J160" s="30"/>
      <c r="K160" s="30"/>
      <c r="L160" s="30"/>
      <c r="M160" s="30"/>
      <c r="N160" s="30"/>
      <c r="O160" s="30"/>
      <c r="P160" s="30"/>
      <c r="Q160" s="30"/>
    </row>
    <row r="161" spans="2:17" x14ac:dyDescent="0.2">
      <c r="B161" s="30"/>
      <c r="C161" s="30"/>
      <c r="D161" s="30"/>
      <c r="E161" s="30"/>
      <c r="F161" s="30"/>
      <c r="G161" s="30"/>
      <c r="H161" s="30"/>
      <c r="I161" s="30"/>
      <c r="J161" s="30"/>
      <c r="K161" s="30"/>
      <c r="L161" s="30"/>
      <c r="M161" s="30"/>
      <c r="N161" s="30"/>
      <c r="O161" s="30"/>
      <c r="P161" s="30"/>
      <c r="Q161" s="30"/>
    </row>
    <row r="162" spans="2:17" x14ac:dyDescent="0.2">
      <c r="B162" s="30"/>
      <c r="C162" s="30"/>
      <c r="D162" s="30"/>
      <c r="E162" s="30"/>
      <c r="F162" s="30"/>
      <c r="G162" s="30"/>
      <c r="H162" s="30"/>
      <c r="I162" s="30"/>
      <c r="J162" s="30"/>
      <c r="K162" s="30"/>
      <c r="L162" s="30"/>
      <c r="M162" s="30"/>
      <c r="N162" s="30"/>
      <c r="O162" s="30"/>
      <c r="P162" s="30"/>
      <c r="Q162" s="30"/>
    </row>
    <row r="163" spans="2:17" x14ac:dyDescent="0.2">
      <c r="B163" s="30"/>
      <c r="C163" s="30"/>
      <c r="D163" s="30"/>
      <c r="E163" s="30"/>
      <c r="F163" s="30"/>
      <c r="G163" s="30"/>
      <c r="H163" s="30"/>
      <c r="I163" s="30"/>
      <c r="J163" s="30"/>
      <c r="K163" s="30"/>
      <c r="L163" s="30"/>
      <c r="M163" s="30"/>
      <c r="N163" s="30"/>
      <c r="O163" s="30"/>
      <c r="P163" s="30"/>
      <c r="Q163" s="30"/>
    </row>
    <row r="164" spans="2:17" x14ac:dyDescent="0.2">
      <c r="B164" s="30"/>
      <c r="C164" s="30"/>
      <c r="D164" s="30"/>
      <c r="E164" s="30"/>
      <c r="F164" s="30"/>
      <c r="G164" s="30"/>
      <c r="H164" s="30"/>
      <c r="I164" s="30"/>
      <c r="J164" s="30"/>
      <c r="K164" s="30"/>
      <c r="L164" s="30"/>
      <c r="M164" s="30"/>
      <c r="N164" s="30"/>
      <c r="O164" s="30"/>
      <c r="P164" s="30"/>
      <c r="Q164" s="30"/>
    </row>
    <row r="165" spans="2:17" x14ac:dyDescent="0.2">
      <c r="B165" s="30"/>
      <c r="C165" s="30"/>
      <c r="D165" s="30"/>
      <c r="E165" s="30"/>
      <c r="F165" s="30"/>
      <c r="G165" s="30"/>
      <c r="H165" s="30"/>
      <c r="I165" s="30"/>
      <c r="J165" s="30"/>
      <c r="K165" s="30"/>
      <c r="L165" s="30"/>
      <c r="M165" s="30"/>
      <c r="N165" s="30"/>
      <c r="O165" s="30"/>
      <c r="P165" s="30"/>
      <c r="Q165" s="30"/>
    </row>
    <row r="166" spans="2:17" x14ac:dyDescent="0.2">
      <c r="B166" s="30"/>
      <c r="C166" s="30"/>
      <c r="D166" s="30"/>
      <c r="E166" s="30"/>
      <c r="F166" s="30"/>
      <c r="G166" s="30"/>
      <c r="H166" s="30"/>
      <c r="I166" s="30"/>
      <c r="J166" s="30"/>
      <c r="K166" s="30"/>
      <c r="L166" s="30"/>
      <c r="M166" s="30"/>
      <c r="N166" s="30"/>
      <c r="O166" s="30"/>
      <c r="P166" s="30"/>
      <c r="Q166" s="30"/>
    </row>
    <row r="167" spans="2:17" x14ac:dyDescent="0.2">
      <c r="B167" s="30"/>
      <c r="C167" s="30"/>
      <c r="D167" s="30"/>
      <c r="E167" s="30"/>
      <c r="F167" s="30"/>
      <c r="G167" s="30"/>
      <c r="H167" s="30"/>
      <c r="I167" s="30"/>
      <c r="J167" s="30"/>
      <c r="K167" s="30"/>
      <c r="L167" s="30"/>
      <c r="M167" s="30"/>
      <c r="N167" s="30"/>
      <c r="O167" s="30"/>
      <c r="P167" s="30"/>
      <c r="Q167" s="30"/>
    </row>
    <row r="168" spans="2:17" x14ac:dyDescent="0.2">
      <c r="B168" s="30"/>
      <c r="C168" s="30"/>
      <c r="D168" s="30"/>
      <c r="E168" s="30"/>
      <c r="F168" s="30"/>
      <c r="G168" s="30"/>
      <c r="H168" s="30"/>
      <c r="I168" s="30"/>
      <c r="J168" s="30"/>
      <c r="K168" s="30"/>
      <c r="L168" s="30"/>
      <c r="M168" s="30"/>
      <c r="N168" s="30"/>
      <c r="O168" s="30"/>
      <c r="P168" s="30"/>
      <c r="Q168" s="30"/>
    </row>
    <row r="169" spans="2:17" x14ac:dyDescent="0.2">
      <c r="B169" s="30"/>
      <c r="C169" s="30"/>
      <c r="D169" s="30"/>
      <c r="E169" s="30"/>
      <c r="F169" s="30"/>
      <c r="G169" s="30"/>
      <c r="H169" s="30"/>
      <c r="I169" s="30"/>
      <c r="J169" s="30"/>
      <c r="K169" s="30"/>
      <c r="L169" s="30"/>
      <c r="M169" s="30"/>
      <c r="N169" s="30"/>
      <c r="O169" s="30"/>
      <c r="P169" s="30"/>
      <c r="Q169" s="30"/>
    </row>
    <row r="170" spans="2:17" x14ac:dyDescent="0.2">
      <c r="B170" s="30"/>
      <c r="C170" s="30"/>
      <c r="D170" s="30"/>
      <c r="E170" s="30"/>
      <c r="F170" s="30"/>
      <c r="G170" s="30"/>
      <c r="H170" s="30"/>
      <c r="I170" s="30"/>
      <c r="J170" s="30"/>
      <c r="K170" s="30"/>
      <c r="L170" s="30"/>
      <c r="M170" s="30"/>
      <c r="N170" s="30"/>
      <c r="O170" s="30"/>
      <c r="P170" s="30"/>
      <c r="Q170" s="30"/>
    </row>
    <row r="171" spans="2:17" x14ac:dyDescent="0.2">
      <c r="B171" s="30"/>
      <c r="C171" s="30"/>
      <c r="D171" s="30"/>
      <c r="E171" s="30"/>
      <c r="F171" s="30"/>
      <c r="G171" s="30"/>
      <c r="H171" s="30"/>
      <c r="I171" s="30"/>
      <c r="J171" s="30"/>
      <c r="K171" s="30"/>
      <c r="L171" s="30"/>
      <c r="M171" s="30"/>
      <c r="N171" s="30"/>
      <c r="O171" s="30"/>
      <c r="P171" s="30"/>
      <c r="Q171" s="30"/>
    </row>
    <row r="172" spans="2:17" x14ac:dyDescent="0.2">
      <c r="B172" s="30"/>
      <c r="C172" s="30"/>
      <c r="D172" s="30"/>
      <c r="E172" s="30"/>
      <c r="F172" s="30"/>
      <c r="G172" s="30"/>
      <c r="H172" s="30"/>
      <c r="I172" s="30"/>
      <c r="J172" s="30"/>
      <c r="K172" s="30"/>
      <c r="L172" s="30"/>
      <c r="M172" s="30"/>
      <c r="N172" s="30"/>
      <c r="O172" s="30"/>
      <c r="P172" s="30"/>
      <c r="Q172" s="30"/>
    </row>
    <row r="173" spans="2:17" x14ac:dyDescent="0.2">
      <c r="B173" s="30"/>
      <c r="C173" s="30"/>
      <c r="D173" s="30"/>
      <c r="E173" s="30"/>
      <c r="F173" s="30"/>
      <c r="G173" s="30"/>
      <c r="H173" s="30"/>
      <c r="I173" s="30"/>
      <c r="J173" s="30"/>
      <c r="K173" s="30"/>
      <c r="L173" s="30"/>
      <c r="M173" s="30"/>
      <c r="N173" s="30"/>
      <c r="O173" s="30"/>
      <c r="P173" s="30"/>
      <c r="Q173" s="30"/>
    </row>
    <row r="174" spans="2:17" x14ac:dyDescent="0.2">
      <c r="B174" s="30"/>
      <c r="C174" s="30"/>
      <c r="D174" s="30"/>
      <c r="E174" s="30"/>
      <c r="F174" s="30"/>
      <c r="G174" s="30"/>
      <c r="H174" s="30"/>
      <c r="I174" s="30"/>
      <c r="J174" s="30"/>
      <c r="K174" s="30"/>
      <c r="L174" s="30"/>
      <c r="M174" s="30"/>
      <c r="N174" s="30"/>
      <c r="O174" s="30"/>
      <c r="P174" s="30"/>
      <c r="Q174" s="30"/>
    </row>
    <row r="175" spans="2:17" x14ac:dyDescent="0.2">
      <c r="B175" s="30"/>
      <c r="C175" s="30"/>
      <c r="D175" s="30"/>
      <c r="E175" s="30"/>
      <c r="F175" s="30"/>
      <c r="G175" s="30"/>
      <c r="H175" s="30"/>
      <c r="I175" s="30"/>
      <c r="J175" s="30"/>
      <c r="K175" s="30"/>
      <c r="L175" s="30"/>
      <c r="M175" s="30"/>
      <c r="N175" s="30"/>
      <c r="O175" s="30"/>
      <c r="P175" s="30"/>
      <c r="Q175" s="30"/>
    </row>
    <row r="176" spans="2:17" x14ac:dyDescent="0.2">
      <c r="B176" s="30"/>
      <c r="C176" s="30"/>
      <c r="D176" s="30"/>
      <c r="E176" s="30"/>
      <c r="F176" s="30"/>
      <c r="G176" s="30"/>
      <c r="H176" s="30"/>
      <c r="I176" s="30"/>
      <c r="J176" s="30"/>
      <c r="K176" s="30"/>
      <c r="L176" s="30"/>
      <c r="M176" s="30"/>
      <c r="N176" s="30"/>
      <c r="O176" s="30"/>
      <c r="P176" s="30"/>
      <c r="Q176" s="30"/>
    </row>
    <row r="177" spans="2:17" x14ac:dyDescent="0.2">
      <c r="B177" s="30"/>
      <c r="C177" s="30"/>
      <c r="D177" s="30"/>
      <c r="E177" s="30"/>
      <c r="F177" s="30"/>
      <c r="G177" s="30"/>
      <c r="H177" s="30"/>
      <c r="I177" s="30"/>
      <c r="J177" s="30"/>
      <c r="K177" s="30"/>
      <c r="L177" s="30"/>
      <c r="M177" s="30"/>
      <c r="N177" s="30"/>
      <c r="O177" s="30"/>
      <c r="P177" s="30"/>
      <c r="Q177" s="30"/>
    </row>
    <row r="178" spans="2:17" x14ac:dyDescent="0.2">
      <c r="B178" s="30"/>
      <c r="C178" s="30"/>
      <c r="D178" s="30"/>
      <c r="E178" s="30"/>
      <c r="F178" s="30"/>
      <c r="G178" s="30"/>
      <c r="H178" s="30"/>
      <c r="I178" s="30"/>
      <c r="J178" s="30"/>
      <c r="K178" s="30"/>
      <c r="L178" s="30"/>
      <c r="M178" s="30"/>
      <c r="N178" s="30"/>
      <c r="O178" s="30"/>
      <c r="P178" s="30"/>
      <c r="Q178" s="30"/>
    </row>
    <row r="179" spans="2:17" x14ac:dyDescent="0.2">
      <c r="B179" s="30"/>
      <c r="C179" s="30"/>
      <c r="D179" s="30"/>
      <c r="E179" s="30"/>
      <c r="F179" s="30"/>
      <c r="G179" s="30"/>
      <c r="H179" s="30"/>
      <c r="I179" s="30"/>
      <c r="J179" s="30"/>
      <c r="K179" s="30"/>
      <c r="L179" s="30"/>
      <c r="M179" s="30"/>
      <c r="N179" s="30"/>
      <c r="O179" s="30"/>
      <c r="P179" s="30"/>
      <c r="Q179" s="30"/>
    </row>
    <row r="180" spans="2:17" x14ac:dyDescent="0.2">
      <c r="B180" s="30"/>
      <c r="C180" s="30"/>
      <c r="D180" s="30"/>
      <c r="E180" s="30"/>
      <c r="F180" s="30"/>
      <c r="G180" s="30"/>
      <c r="H180" s="30"/>
      <c r="I180" s="30"/>
      <c r="J180" s="30"/>
      <c r="K180" s="30"/>
      <c r="L180" s="30"/>
      <c r="M180" s="30"/>
      <c r="N180" s="30"/>
      <c r="O180" s="30"/>
      <c r="P180" s="30"/>
      <c r="Q180" s="30"/>
    </row>
    <row r="181" spans="2:17" x14ac:dyDescent="0.2">
      <c r="B181" s="30"/>
      <c r="C181" s="30"/>
      <c r="D181" s="30"/>
      <c r="E181" s="30"/>
      <c r="F181" s="30"/>
      <c r="G181" s="30"/>
      <c r="H181" s="30"/>
      <c r="I181" s="30"/>
      <c r="J181" s="30"/>
      <c r="K181" s="30"/>
      <c r="L181" s="30"/>
      <c r="M181" s="30"/>
      <c r="N181" s="30"/>
      <c r="O181" s="30"/>
      <c r="P181" s="30"/>
      <c r="Q181" s="30"/>
    </row>
    <row r="182" spans="2:17" x14ac:dyDescent="0.2">
      <c r="B182" s="30"/>
      <c r="C182" s="30"/>
      <c r="D182" s="30"/>
      <c r="E182" s="30"/>
      <c r="F182" s="30"/>
      <c r="G182" s="30"/>
      <c r="H182" s="30"/>
      <c r="I182" s="30"/>
      <c r="J182" s="30"/>
      <c r="K182" s="30"/>
      <c r="L182" s="30"/>
      <c r="M182" s="30"/>
      <c r="N182" s="30"/>
      <c r="O182" s="30"/>
      <c r="P182" s="30"/>
      <c r="Q182" s="30"/>
    </row>
    <row r="183" spans="2:17" x14ac:dyDescent="0.2">
      <c r="B183" s="30"/>
      <c r="C183" s="30"/>
      <c r="D183" s="30"/>
      <c r="E183" s="30"/>
      <c r="F183" s="30"/>
      <c r="G183" s="30"/>
      <c r="H183" s="30"/>
      <c r="I183" s="30"/>
      <c r="J183" s="30"/>
      <c r="K183" s="30"/>
      <c r="L183" s="30"/>
      <c r="M183" s="30"/>
      <c r="N183" s="30"/>
      <c r="O183" s="30"/>
      <c r="P183" s="30"/>
      <c r="Q183" s="30"/>
    </row>
    <row r="184" spans="2:17" x14ac:dyDescent="0.2">
      <c r="B184" s="30"/>
      <c r="C184" s="30"/>
      <c r="D184" s="30"/>
      <c r="E184" s="30"/>
      <c r="F184" s="30"/>
      <c r="G184" s="30"/>
      <c r="H184" s="30"/>
      <c r="I184" s="30"/>
      <c r="J184" s="30"/>
      <c r="K184" s="30"/>
      <c r="L184" s="30"/>
      <c r="M184" s="30"/>
      <c r="N184" s="30"/>
      <c r="O184" s="30"/>
      <c r="P184" s="30"/>
      <c r="Q184" s="30"/>
    </row>
    <row r="185" spans="2:17" x14ac:dyDescent="0.2">
      <c r="B185" s="30"/>
      <c r="C185" s="30"/>
      <c r="D185" s="30"/>
      <c r="E185" s="30"/>
      <c r="F185" s="30"/>
      <c r="G185" s="30"/>
      <c r="H185" s="30"/>
      <c r="I185" s="30"/>
      <c r="J185" s="30"/>
      <c r="K185" s="30"/>
      <c r="L185" s="30"/>
      <c r="M185" s="30"/>
      <c r="N185" s="30"/>
      <c r="O185" s="30"/>
      <c r="P185" s="30"/>
      <c r="Q185" s="30"/>
    </row>
    <row r="186" spans="2:17" x14ac:dyDescent="0.2">
      <c r="B186" s="30"/>
      <c r="C186" s="30"/>
      <c r="D186" s="30"/>
      <c r="E186" s="30"/>
      <c r="F186" s="30"/>
      <c r="G186" s="30"/>
      <c r="H186" s="30"/>
      <c r="I186" s="30"/>
      <c r="J186" s="30"/>
      <c r="K186" s="30"/>
      <c r="L186" s="30"/>
      <c r="M186" s="30"/>
      <c r="N186" s="30"/>
      <c r="O186" s="30"/>
      <c r="P186" s="30"/>
      <c r="Q186" s="30"/>
    </row>
    <row r="187" spans="2:17" x14ac:dyDescent="0.2">
      <c r="B187" s="30"/>
      <c r="C187" s="30"/>
      <c r="D187" s="30"/>
      <c r="E187" s="30"/>
      <c r="F187" s="30"/>
      <c r="G187" s="30"/>
      <c r="H187" s="30"/>
      <c r="I187" s="30"/>
      <c r="J187" s="30"/>
      <c r="K187" s="30"/>
      <c r="L187" s="30"/>
      <c r="M187" s="30"/>
      <c r="N187" s="30"/>
      <c r="O187" s="30"/>
      <c r="P187" s="30"/>
      <c r="Q187" s="30"/>
    </row>
    <row r="188" spans="2:17" x14ac:dyDescent="0.2">
      <c r="B188" s="30"/>
      <c r="C188" s="30"/>
      <c r="D188" s="30"/>
      <c r="E188" s="30"/>
      <c r="F188" s="30"/>
      <c r="G188" s="30"/>
      <c r="H188" s="30"/>
      <c r="I188" s="30"/>
      <c r="J188" s="30"/>
      <c r="K188" s="30"/>
      <c r="L188" s="30"/>
      <c r="M188" s="30"/>
      <c r="N188" s="30"/>
      <c r="O188" s="30"/>
      <c r="P188" s="30"/>
      <c r="Q188" s="30"/>
    </row>
    <row r="189" spans="2:17" x14ac:dyDescent="0.2">
      <c r="B189" s="30"/>
      <c r="C189" s="30"/>
      <c r="D189" s="30"/>
      <c r="E189" s="30"/>
      <c r="F189" s="30"/>
      <c r="G189" s="30"/>
      <c r="H189" s="30"/>
      <c r="I189" s="30"/>
      <c r="J189" s="30"/>
      <c r="K189" s="30"/>
      <c r="L189" s="30"/>
      <c r="M189" s="30"/>
      <c r="N189" s="30"/>
      <c r="O189" s="30"/>
      <c r="P189" s="30"/>
      <c r="Q189" s="30"/>
    </row>
    <row r="190" spans="2:17" x14ac:dyDescent="0.2">
      <c r="B190" s="30"/>
      <c r="C190" s="30"/>
      <c r="D190" s="30"/>
      <c r="E190" s="30"/>
      <c r="F190" s="30"/>
      <c r="G190" s="30"/>
      <c r="H190" s="30"/>
      <c r="I190" s="30"/>
      <c r="J190" s="30"/>
      <c r="K190" s="30"/>
      <c r="L190" s="30"/>
      <c r="M190" s="30"/>
      <c r="N190" s="30"/>
      <c r="O190" s="30"/>
      <c r="P190" s="30"/>
      <c r="Q190" s="30"/>
    </row>
    <row r="191" spans="2:17" x14ac:dyDescent="0.2">
      <c r="B191" s="30"/>
      <c r="C191" s="30"/>
      <c r="D191" s="30"/>
      <c r="E191" s="30"/>
      <c r="F191" s="30"/>
      <c r="G191" s="30"/>
      <c r="H191" s="30"/>
      <c r="I191" s="30"/>
      <c r="J191" s="30"/>
      <c r="K191" s="30"/>
      <c r="L191" s="30"/>
      <c r="M191" s="30"/>
      <c r="N191" s="30"/>
      <c r="O191" s="30"/>
      <c r="P191" s="30"/>
      <c r="Q191" s="30"/>
    </row>
    <row r="192" spans="2:17" x14ac:dyDescent="0.2">
      <c r="B192" s="30"/>
      <c r="C192" s="30"/>
      <c r="D192" s="30"/>
      <c r="E192" s="30"/>
      <c r="F192" s="30"/>
      <c r="G192" s="30"/>
      <c r="H192" s="30"/>
      <c r="I192" s="30"/>
      <c r="J192" s="30"/>
      <c r="K192" s="30"/>
      <c r="L192" s="30"/>
      <c r="M192" s="30"/>
      <c r="N192" s="30"/>
      <c r="O192" s="30"/>
      <c r="P192" s="30"/>
      <c r="Q192" s="30"/>
    </row>
    <row r="193" spans="2:17" x14ac:dyDescent="0.2">
      <c r="B193" s="30"/>
      <c r="C193" s="30"/>
      <c r="D193" s="30"/>
      <c r="E193" s="30"/>
      <c r="F193" s="30"/>
      <c r="G193" s="30"/>
      <c r="H193" s="30"/>
      <c r="I193" s="30"/>
      <c r="J193" s="30"/>
      <c r="K193" s="30"/>
      <c r="L193" s="30"/>
      <c r="M193" s="30"/>
      <c r="N193" s="30"/>
      <c r="O193" s="30"/>
      <c r="P193" s="30"/>
      <c r="Q193" s="30"/>
    </row>
    <row r="194" spans="2:17" x14ac:dyDescent="0.2">
      <c r="B194" s="30"/>
      <c r="C194" s="30"/>
      <c r="D194" s="30"/>
      <c r="E194" s="30"/>
      <c r="F194" s="30"/>
      <c r="G194" s="30"/>
      <c r="H194" s="30"/>
      <c r="I194" s="30"/>
      <c r="J194" s="30"/>
      <c r="K194" s="30"/>
      <c r="L194" s="30"/>
      <c r="M194" s="30"/>
      <c r="N194" s="30"/>
      <c r="O194" s="30"/>
      <c r="P194" s="30"/>
      <c r="Q194" s="30"/>
    </row>
    <row r="195" spans="2:17" x14ac:dyDescent="0.2">
      <c r="B195" s="30"/>
      <c r="C195" s="30"/>
      <c r="D195" s="30"/>
      <c r="E195" s="30"/>
      <c r="F195" s="30"/>
      <c r="G195" s="30"/>
      <c r="H195" s="30"/>
      <c r="I195" s="30"/>
      <c r="J195" s="30"/>
      <c r="K195" s="30"/>
      <c r="L195" s="30"/>
      <c r="M195" s="30"/>
      <c r="N195" s="30"/>
      <c r="O195" s="30"/>
      <c r="P195" s="30"/>
      <c r="Q195" s="30"/>
    </row>
    <row r="196" spans="2:17" x14ac:dyDescent="0.2">
      <c r="B196" s="30"/>
      <c r="C196" s="30"/>
      <c r="D196" s="30"/>
      <c r="E196" s="30"/>
      <c r="F196" s="30"/>
      <c r="G196" s="30"/>
      <c r="H196" s="30"/>
      <c r="I196" s="30"/>
      <c r="J196" s="30"/>
      <c r="K196" s="30"/>
      <c r="L196" s="30"/>
      <c r="M196" s="30"/>
      <c r="N196" s="30"/>
      <c r="O196" s="30"/>
      <c r="P196" s="30"/>
      <c r="Q196" s="30"/>
    </row>
    <row r="197" spans="2:17" x14ac:dyDescent="0.2">
      <c r="B197" s="30"/>
      <c r="C197" s="30"/>
      <c r="D197" s="30"/>
      <c r="E197" s="30"/>
      <c r="F197" s="30"/>
      <c r="G197" s="30"/>
      <c r="H197" s="30"/>
      <c r="I197" s="30"/>
      <c r="J197" s="30"/>
      <c r="K197" s="30"/>
      <c r="L197" s="30"/>
      <c r="M197" s="30"/>
      <c r="N197" s="30"/>
      <c r="O197" s="30"/>
      <c r="P197" s="30"/>
      <c r="Q197" s="30"/>
    </row>
    <row r="198" spans="2:17" x14ac:dyDescent="0.2">
      <c r="B198" s="30"/>
      <c r="C198" s="30"/>
      <c r="D198" s="30"/>
      <c r="E198" s="30"/>
      <c r="F198" s="30"/>
      <c r="G198" s="30"/>
      <c r="H198" s="30"/>
      <c r="I198" s="30"/>
      <c r="J198" s="30"/>
      <c r="K198" s="30"/>
      <c r="L198" s="30"/>
      <c r="M198" s="30"/>
      <c r="N198" s="30"/>
      <c r="O198" s="30"/>
      <c r="P198" s="30"/>
      <c r="Q198" s="30"/>
    </row>
    <row r="199" spans="2:17" x14ac:dyDescent="0.2">
      <c r="B199" s="30"/>
      <c r="C199" s="30"/>
      <c r="D199" s="30"/>
      <c r="E199" s="30"/>
      <c r="F199" s="30"/>
      <c r="G199" s="30"/>
      <c r="H199" s="30"/>
      <c r="I199" s="30"/>
      <c r="J199" s="30"/>
      <c r="K199" s="30"/>
      <c r="L199" s="30"/>
      <c r="M199" s="30"/>
      <c r="N199" s="30"/>
      <c r="O199" s="30"/>
      <c r="P199" s="30"/>
      <c r="Q199" s="30"/>
    </row>
    <row r="200" spans="2:17" x14ac:dyDescent="0.2">
      <c r="B200" s="30"/>
      <c r="C200" s="30"/>
      <c r="D200" s="30"/>
      <c r="E200" s="30"/>
      <c r="F200" s="30"/>
      <c r="G200" s="30"/>
      <c r="H200" s="30"/>
      <c r="I200" s="30"/>
      <c r="J200" s="30"/>
      <c r="K200" s="30"/>
      <c r="L200" s="30"/>
      <c r="M200" s="30"/>
      <c r="N200" s="30"/>
      <c r="O200" s="30"/>
      <c r="P200" s="30"/>
      <c r="Q200" s="30"/>
    </row>
    <row r="201" spans="2:17" x14ac:dyDescent="0.2">
      <c r="B201" s="30"/>
      <c r="C201" s="30"/>
      <c r="D201" s="30"/>
      <c r="E201" s="30"/>
      <c r="F201" s="30"/>
      <c r="G201" s="30"/>
      <c r="H201" s="30"/>
      <c r="I201" s="30"/>
      <c r="J201" s="30"/>
      <c r="K201" s="30"/>
      <c r="L201" s="30"/>
      <c r="M201" s="30"/>
      <c r="N201" s="30"/>
      <c r="O201" s="30"/>
      <c r="P201" s="30"/>
      <c r="Q201" s="30"/>
    </row>
    <row r="202" spans="2:17" x14ac:dyDescent="0.2">
      <c r="B202" s="30"/>
      <c r="C202" s="30"/>
      <c r="D202" s="30"/>
      <c r="E202" s="30"/>
      <c r="F202" s="30"/>
      <c r="G202" s="30"/>
      <c r="H202" s="30"/>
      <c r="I202" s="30"/>
      <c r="J202" s="30"/>
      <c r="K202" s="30"/>
      <c r="L202" s="30"/>
      <c r="M202" s="30"/>
      <c r="N202" s="30"/>
      <c r="O202" s="30"/>
      <c r="P202" s="30"/>
      <c r="Q202" s="30"/>
    </row>
    <row r="203" spans="2:17" x14ac:dyDescent="0.2">
      <c r="B203" s="30"/>
      <c r="C203" s="30"/>
      <c r="D203" s="30"/>
      <c r="E203" s="30"/>
      <c r="F203" s="30"/>
      <c r="G203" s="30"/>
      <c r="H203" s="30"/>
      <c r="I203" s="30"/>
      <c r="J203" s="30"/>
      <c r="K203" s="30"/>
      <c r="L203" s="30"/>
      <c r="M203" s="30"/>
      <c r="N203" s="30"/>
      <c r="O203" s="30"/>
      <c r="P203" s="30"/>
      <c r="Q203" s="30"/>
    </row>
    <row r="204" spans="2:17" x14ac:dyDescent="0.2">
      <c r="B204" s="30"/>
      <c r="C204" s="30"/>
      <c r="D204" s="30"/>
      <c r="E204" s="30"/>
      <c r="F204" s="30"/>
      <c r="G204" s="30"/>
      <c r="H204" s="30"/>
      <c r="I204" s="30"/>
      <c r="J204" s="30"/>
      <c r="K204" s="30"/>
      <c r="L204" s="30"/>
      <c r="M204" s="30"/>
      <c r="N204" s="30"/>
      <c r="O204" s="30"/>
      <c r="P204" s="30"/>
      <c r="Q204" s="30"/>
    </row>
    <row r="205" spans="2:17" x14ac:dyDescent="0.2">
      <c r="B205" s="30"/>
      <c r="C205" s="30"/>
      <c r="D205" s="30"/>
      <c r="E205" s="30"/>
      <c r="F205" s="30"/>
      <c r="G205" s="30"/>
      <c r="H205" s="30"/>
      <c r="I205" s="30"/>
      <c r="J205" s="30"/>
      <c r="K205" s="30"/>
      <c r="L205" s="30"/>
      <c r="M205" s="30"/>
      <c r="N205" s="30"/>
      <c r="O205" s="30"/>
      <c r="P205" s="30"/>
      <c r="Q205" s="30"/>
    </row>
    <row r="206" spans="2:17" x14ac:dyDescent="0.2">
      <c r="B206" s="30"/>
      <c r="C206" s="30"/>
      <c r="D206" s="30"/>
      <c r="E206" s="30"/>
      <c r="F206" s="30"/>
      <c r="G206" s="30"/>
      <c r="H206" s="30"/>
      <c r="I206" s="30"/>
      <c r="J206" s="30"/>
      <c r="K206" s="30"/>
      <c r="L206" s="30"/>
      <c r="M206" s="30"/>
      <c r="N206" s="30"/>
      <c r="O206" s="30"/>
      <c r="P206" s="30"/>
      <c r="Q206" s="30"/>
    </row>
    <row r="207" spans="2:17" x14ac:dyDescent="0.2">
      <c r="B207" s="30"/>
      <c r="C207" s="30"/>
      <c r="D207" s="30"/>
      <c r="E207" s="30"/>
      <c r="F207" s="30"/>
      <c r="G207" s="30"/>
      <c r="H207" s="30"/>
      <c r="I207" s="30"/>
      <c r="J207" s="30"/>
      <c r="K207" s="30"/>
      <c r="L207" s="30"/>
      <c r="M207" s="30"/>
      <c r="N207" s="30"/>
      <c r="O207" s="30"/>
      <c r="P207" s="30"/>
      <c r="Q207" s="30"/>
    </row>
    <row r="208" spans="2:17" x14ac:dyDescent="0.2">
      <c r="B208" s="30"/>
      <c r="C208" s="30"/>
      <c r="D208" s="30"/>
      <c r="E208" s="30"/>
      <c r="F208" s="30"/>
      <c r="G208" s="30"/>
      <c r="H208" s="30"/>
      <c r="I208" s="30"/>
      <c r="J208" s="30"/>
      <c r="K208" s="30"/>
      <c r="L208" s="30"/>
      <c r="M208" s="30"/>
      <c r="N208" s="30"/>
      <c r="O208" s="30"/>
      <c r="P208" s="30"/>
      <c r="Q208" s="30"/>
    </row>
    <row r="209" spans="2:17" x14ac:dyDescent="0.2">
      <c r="B209" s="30"/>
      <c r="C209" s="30"/>
      <c r="D209" s="30"/>
      <c r="E209" s="30"/>
      <c r="F209" s="30"/>
      <c r="G209" s="30"/>
      <c r="H209" s="30"/>
      <c r="I209" s="30"/>
      <c r="J209" s="30"/>
      <c r="K209" s="30"/>
      <c r="L209" s="30"/>
      <c r="M209" s="30"/>
      <c r="N209" s="30"/>
      <c r="O209" s="30"/>
      <c r="P209" s="30"/>
      <c r="Q209" s="30"/>
    </row>
    <row r="210" spans="2:17" x14ac:dyDescent="0.2">
      <c r="B210" s="30"/>
      <c r="C210" s="30"/>
      <c r="D210" s="30"/>
      <c r="E210" s="30"/>
      <c r="F210" s="30"/>
      <c r="G210" s="30"/>
      <c r="H210" s="30"/>
      <c r="I210" s="30"/>
      <c r="J210" s="30"/>
      <c r="K210" s="30"/>
      <c r="L210" s="30"/>
      <c r="M210" s="30"/>
      <c r="N210" s="30"/>
      <c r="O210" s="30"/>
      <c r="P210" s="30"/>
      <c r="Q210" s="30"/>
    </row>
    <row r="211" spans="2:17" x14ac:dyDescent="0.2">
      <c r="B211" s="30"/>
      <c r="C211" s="30"/>
      <c r="D211" s="30"/>
      <c r="E211" s="30"/>
      <c r="F211" s="30"/>
      <c r="G211" s="30"/>
      <c r="H211" s="30"/>
      <c r="I211" s="30"/>
      <c r="J211" s="30"/>
      <c r="K211" s="30"/>
      <c r="L211" s="30"/>
      <c r="M211" s="30"/>
      <c r="N211" s="30"/>
      <c r="O211" s="30"/>
      <c r="P211" s="30"/>
      <c r="Q211" s="30"/>
    </row>
    <row r="212" spans="2:17" x14ac:dyDescent="0.2">
      <c r="B212" s="30"/>
      <c r="C212" s="30"/>
      <c r="D212" s="30"/>
      <c r="E212" s="30"/>
      <c r="F212" s="30"/>
      <c r="G212" s="30"/>
      <c r="H212" s="30"/>
      <c r="I212" s="30"/>
      <c r="J212" s="30"/>
      <c r="K212" s="30"/>
      <c r="L212" s="30"/>
      <c r="M212" s="30"/>
      <c r="N212" s="30"/>
      <c r="O212" s="30"/>
      <c r="P212" s="30"/>
      <c r="Q212" s="30"/>
    </row>
    <row r="213" spans="2:17" x14ac:dyDescent="0.2">
      <c r="B213" s="30"/>
      <c r="C213" s="30"/>
      <c r="D213" s="30"/>
      <c r="E213" s="30"/>
      <c r="F213" s="30"/>
      <c r="G213" s="30"/>
      <c r="H213" s="30"/>
      <c r="I213" s="30"/>
      <c r="J213" s="30"/>
      <c r="K213" s="30"/>
      <c r="L213" s="30"/>
      <c r="M213" s="30"/>
      <c r="N213" s="30"/>
      <c r="O213" s="30"/>
      <c r="P213" s="30"/>
      <c r="Q213" s="30"/>
    </row>
    <row r="214" spans="2:17" x14ac:dyDescent="0.2">
      <c r="B214" s="30"/>
      <c r="C214" s="30"/>
      <c r="D214" s="30"/>
      <c r="E214" s="30"/>
      <c r="F214" s="30"/>
      <c r="G214" s="30"/>
      <c r="H214" s="30"/>
      <c r="I214" s="30"/>
      <c r="J214" s="30"/>
      <c r="K214" s="30"/>
      <c r="L214" s="30"/>
      <c r="M214" s="30"/>
      <c r="N214" s="30"/>
      <c r="O214" s="30"/>
      <c r="P214" s="30"/>
      <c r="Q214" s="30"/>
    </row>
    <row r="215" spans="2:17" x14ac:dyDescent="0.2">
      <c r="B215" s="30"/>
      <c r="C215" s="30"/>
      <c r="D215" s="30"/>
      <c r="E215" s="30"/>
      <c r="F215" s="30"/>
      <c r="G215" s="30"/>
      <c r="H215" s="30"/>
      <c r="I215" s="30"/>
      <c r="J215" s="30"/>
      <c r="K215" s="30"/>
      <c r="L215" s="30"/>
      <c r="M215" s="30"/>
      <c r="N215" s="30"/>
      <c r="O215" s="30"/>
      <c r="P215" s="30"/>
      <c r="Q215" s="30"/>
    </row>
    <row r="216" spans="2:17" x14ac:dyDescent="0.2">
      <c r="B216" s="30"/>
      <c r="C216" s="30"/>
      <c r="D216" s="30"/>
      <c r="E216" s="30"/>
      <c r="F216" s="30"/>
      <c r="G216" s="30"/>
      <c r="H216" s="30"/>
      <c r="I216" s="30"/>
      <c r="J216" s="30"/>
      <c r="K216" s="30"/>
      <c r="L216" s="30"/>
      <c r="M216" s="30"/>
      <c r="N216" s="30"/>
      <c r="O216" s="30"/>
      <c r="P216" s="30"/>
      <c r="Q216" s="30"/>
    </row>
    <row r="217" spans="2:17" x14ac:dyDescent="0.2">
      <c r="B217" s="30"/>
      <c r="C217" s="30"/>
      <c r="D217" s="30"/>
      <c r="E217" s="30"/>
      <c r="F217" s="30"/>
      <c r="G217" s="30"/>
      <c r="H217" s="30"/>
      <c r="I217" s="30"/>
      <c r="J217" s="30"/>
      <c r="K217" s="30"/>
      <c r="L217" s="30"/>
      <c r="M217" s="30"/>
      <c r="N217" s="30"/>
      <c r="O217" s="30"/>
      <c r="P217" s="30"/>
      <c r="Q217" s="30"/>
    </row>
    <row r="218" spans="2:17" x14ac:dyDescent="0.2">
      <c r="B218" s="30"/>
      <c r="C218" s="30"/>
      <c r="D218" s="30"/>
      <c r="E218" s="30"/>
      <c r="F218" s="30"/>
      <c r="G218" s="30"/>
      <c r="H218" s="30"/>
      <c r="I218" s="30"/>
      <c r="J218" s="30"/>
      <c r="K218" s="30"/>
      <c r="L218" s="30"/>
      <c r="M218" s="30"/>
      <c r="N218" s="30"/>
      <c r="O218" s="30"/>
      <c r="P218" s="30"/>
      <c r="Q218" s="30"/>
    </row>
    <row r="219" spans="2:17" x14ac:dyDescent="0.2">
      <c r="B219" s="30"/>
      <c r="C219" s="30"/>
      <c r="D219" s="30"/>
      <c r="E219" s="30"/>
      <c r="F219" s="30"/>
      <c r="G219" s="30"/>
      <c r="H219" s="30"/>
      <c r="I219" s="30"/>
      <c r="J219" s="30"/>
      <c r="K219" s="30"/>
      <c r="L219" s="30"/>
      <c r="M219" s="30"/>
      <c r="N219" s="30"/>
      <c r="O219" s="30"/>
      <c r="P219" s="30"/>
      <c r="Q219" s="30"/>
    </row>
    <row r="220" spans="2:17" x14ac:dyDescent="0.2">
      <c r="B220" s="30"/>
      <c r="C220" s="30"/>
      <c r="D220" s="30"/>
      <c r="E220" s="30"/>
      <c r="F220" s="30"/>
      <c r="G220" s="30"/>
      <c r="H220" s="30"/>
      <c r="I220" s="30"/>
      <c r="J220" s="30"/>
      <c r="K220" s="30"/>
      <c r="L220" s="30"/>
      <c r="M220" s="30"/>
      <c r="N220" s="30"/>
      <c r="O220" s="30"/>
      <c r="P220" s="30"/>
      <c r="Q220" s="30"/>
    </row>
    <row r="221" spans="2:17" x14ac:dyDescent="0.2">
      <c r="B221" s="30"/>
      <c r="C221" s="30"/>
      <c r="D221" s="30"/>
      <c r="E221" s="30"/>
      <c r="F221" s="30"/>
      <c r="G221" s="30"/>
      <c r="H221" s="30"/>
      <c r="I221" s="30"/>
      <c r="J221" s="30"/>
      <c r="K221" s="30"/>
      <c r="L221" s="30"/>
      <c r="M221" s="30"/>
      <c r="N221" s="30"/>
      <c r="O221" s="30"/>
      <c r="P221" s="30"/>
      <c r="Q221" s="30"/>
    </row>
    <row r="222" spans="2:17" x14ac:dyDescent="0.2">
      <c r="B222" s="30"/>
      <c r="C222" s="30"/>
      <c r="D222" s="30"/>
      <c r="E222" s="30"/>
      <c r="F222" s="30"/>
      <c r="G222" s="30"/>
      <c r="H222" s="30"/>
      <c r="I222" s="30"/>
      <c r="J222" s="30"/>
      <c r="K222" s="30"/>
      <c r="L222" s="30"/>
      <c r="M222" s="30"/>
      <c r="N222" s="30"/>
      <c r="O222" s="30"/>
      <c r="P222" s="30"/>
      <c r="Q222" s="30"/>
    </row>
    <row r="223" spans="2:17" x14ac:dyDescent="0.2">
      <c r="B223" s="30"/>
      <c r="C223" s="30"/>
      <c r="D223" s="30"/>
      <c r="E223" s="30"/>
      <c r="F223" s="30"/>
      <c r="G223" s="30"/>
      <c r="H223" s="30"/>
      <c r="I223" s="30"/>
      <c r="J223" s="30"/>
      <c r="K223" s="30"/>
      <c r="L223" s="30"/>
      <c r="M223" s="30"/>
      <c r="N223" s="30"/>
      <c r="O223" s="30"/>
      <c r="P223" s="30"/>
      <c r="Q223" s="30"/>
    </row>
    <row r="224" spans="2:17" x14ac:dyDescent="0.2">
      <c r="B224" s="30"/>
      <c r="C224" s="30"/>
      <c r="D224" s="30"/>
      <c r="E224" s="30"/>
      <c r="F224" s="30"/>
      <c r="G224" s="30"/>
      <c r="H224" s="30"/>
      <c r="I224" s="30"/>
      <c r="J224" s="30"/>
      <c r="K224" s="30"/>
      <c r="L224" s="30"/>
      <c r="M224" s="30"/>
      <c r="N224" s="30"/>
      <c r="O224" s="30"/>
      <c r="P224" s="30"/>
      <c r="Q224" s="30"/>
    </row>
    <row r="225" spans="2:17" x14ac:dyDescent="0.2">
      <c r="B225" s="30"/>
      <c r="C225" s="30"/>
      <c r="D225" s="30"/>
      <c r="E225" s="30"/>
      <c r="F225" s="30"/>
      <c r="G225" s="30"/>
      <c r="H225" s="30"/>
      <c r="I225" s="30"/>
      <c r="J225" s="30"/>
      <c r="K225" s="30"/>
      <c r="L225" s="30"/>
      <c r="M225" s="30"/>
      <c r="N225" s="30"/>
      <c r="O225" s="30"/>
      <c r="P225" s="30"/>
      <c r="Q225" s="30"/>
    </row>
    <row r="226" spans="2:17" x14ac:dyDescent="0.2">
      <c r="B226" s="30"/>
      <c r="C226" s="30"/>
      <c r="D226" s="30"/>
      <c r="E226" s="30"/>
      <c r="F226" s="30"/>
      <c r="G226" s="30"/>
      <c r="H226" s="30"/>
      <c r="I226" s="30"/>
      <c r="J226" s="30"/>
      <c r="K226" s="30"/>
      <c r="L226" s="30"/>
      <c r="M226" s="30"/>
      <c r="N226" s="30"/>
      <c r="O226" s="30"/>
      <c r="P226" s="30"/>
      <c r="Q226" s="30"/>
    </row>
    <row r="227" spans="2:17" x14ac:dyDescent="0.2">
      <c r="B227" s="30"/>
      <c r="C227" s="30"/>
      <c r="D227" s="30"/>
      <c r="E227" s="30"/>
      <c r="F227" s="30"/>
      <c r="G227" s="30"/>
      <c r="H227" s="30"/>
      <c r="I227" s="30"/>
      <c r="J227" s="30"/>
      <c r="K227" s="30"/>
      <c r="L227" s="30"/>
      <c r="M227" s="30"/>
      <c r="N227" s="30"/>
      <c r="O227" s="30"/>
      <c r="P227" s="30"/>
      <c r="Q227" s="30"/>
    </row>
    <row r="228" spans="2:17" x14ac:dyDescent="0.2">
      <c r="B228" s="30"/>
      <c r="C228" s="30"/>
      <c r="D228" s="30"/>
      <c r="E228" s="30"/>
      <c r="F228" s="30"/>
      <c r="G228" s="30"/>
      <c r="H228" s="30"/>
      <c r="I228" s="30"/>
      <c r="J228" s="30"/>
      <c r="K228" s="30"/>
      <c r="L228" s="30"/>
      <c r="M228" s="30"/>
      <c r="N228" s="30"/>
      <c r="O228" s="30"/>
      <c r="P228" s="30"/>
      <c r="Q228" s="30"/>
    </row>
    <row r="229" spans="2:17" x14ac:dyDescent="0.2">
      <c r="B229" s="30"/>
      <c r="C229" s="30"/>
      <c r="D229" s="30"/>
      <c r="E229" s="30"/>
      <c r="F229" s="30"/>
      <c r="G229" s="30"/>
      <c r="H229" s="30"/>
      <c r="I229" s="30"/>
      <c r="J229" s="30"/>
      <c r="K229" s="30"/>
      <c r="L229" s="30"/>
      <c r="M229" s="30"/>
      <c r="N229" s="30"/>
      <c r="O229" s="30"/>
      <c r="P229" s="30"/>
      <c r="Q229" s="30"/>
    </row>
    <row r="230" spans="2:17" x14ac:dyDescent="0.2">
      <c r="B230" s="30"/>
      <c r="C230" s="30"/>
      <c r="D230" s="30"/>
      <c r="E230" s="30"/>
      <c r="F230" s="30"/>
      <c r="G230" s="30"/>
      <c r="H230" s="30"/>
      <c r="I230" s="30"/>
      <c r="J230" s="30"/>
      <c r="K230" s="30"/>
      <c r="L230" s="30"/>
      <c r="M230" s="30"/>
      <c r="N230" s="30"/>
      <c r="O230" s="30"/>
      <c r="P230" s="30"/>
      <c r="Q230" s="30"/>
    </row>
    <row r="231" spans="2:17" x14ac:dyDescent="0.2">
      <c r="B231" s="30"/>
      <c r="C231" s="30"/>
      <c r="D231" s="30"/>
      <c r="E231" s="30"/>
      <c r="F231" s="30"/>
      <c r="G231" s="30"/>
      <c r="H231" s="30"/>
      <c r="I231" s="30"/>
      <c r="J231" s="30"/>
      <c r="K231" s="30"/>
      <c r="L231" s="30"/>
      <c r="M231" s="30"/>
      <c r="N231" s="30"/>
      <c r="O231" s="30"/>
      <c r="P231" s="30"/>
      <c r="Q231" s="30"/>
    </row>
    <row r="232" spans="2:17" x14ac:dyDescent="0.2">
      <c r="B232" s="30"/>
      <c r="C232" s="30"/>
      <c r="D232" s="30"/>
      <c r="E232" s="30"/>
      <c r="F232" s="30"/>
      <c r="G232" s="30"/>
      <c r="H232" s="30"/>
      <c r="I232" s="30"/>
      <c r="J232" s="30"/>
      <c r="K232" s="30"/>
      <c r="L232" s="30"/>
      <c r="M232" s="30"/>
      <c r="N232" s="30"/>
      <c r="O232" s="30"/>
      <c r="P232" s="30"/>
      <c r="Q232" s="30"/>
    </row>
    <row r="233" spans="2:17" x14ac:dyDescent="0.2">
      <c r="B233" s="30"/>
      <c r="C233" s="30"/>
      <c r="D233" s="30"/>
      <c r="E233" s="30"/>
      <c r="F233" s="30"/>
      <c r="G233" s="30"/>
      <c r="H233" s="30"/>
      <c r="I233" s="30"/>
      <c r="J233" s="30"/>
      <c r="K233" s="30"/>
      <c r="L233" s="30"/>
      <c r="M233" s="30"/>
      <c r="N233" s="30"/>
      <c r="O233" s="30"/>
      <c r="P233" s="30"/>
      <c r="Q233" s="30"/>
    </row>
    <row r="234" spans="2:17" x14ac:dyDescent="0.2">
      <c r="B234" s="30"/>
      <c r="C234" s="30"/>
      <c r="D234" s="30"/>
      <c r="E234" s="30"/>
      <c r="F234" s="30"/>
      <c r="G234" s="30"/>
      <c r="H234" s="30"/>
      <c r="I234" s="30"/>
      <c r="J234" s="30"/>
      <c r="K234" s="30"/>
      <c r="L234" s="30"/>
      <c r="M234" s="30"/>
      <c r="N234" s="30"/>
      <c r="O234" s="30"/>
      <c r="P234" s="30"/>
      <c r="Q234" s="30"/>
    </row>
    <row r="235" spans="2:17" x14ac:dyDescent="0.2">
      <c r="B235" s="30"/>
      <c r="C235" s="30"/>
      <c r="D235" s="30"/>
      <c r="E235" s="30"/>
      <c r="F235" s="30"/>
      <c r="G235" s="30"/>
      <c r="H235" s="30"/>
      <c r="I235" s="30"/>
      <c r="J235" s="30"/>
      <c r="K235" s="30"/>
      <c r="L235" s="30"/>
      <c r="M235" s="30"/>
      <c r="N235" s="30"/>
      <c r="O235" s="30"/>
      <c r="P235" s="30"/>
      <c r="Q235" s="30"/>
    </row>
    <row r="236" spans="2:17" x14ac:dyDescent="0.2">
      <c r="B236" s="30"/>
      <c r="C236" s="30"/>
      <c r="D236" s="30"/>
      <c r="E236" s="30"/>
      <c r="F236" s="30"/>
      <c r="G236" s="30"/>
      <c r="H236" s="30"/>
      <c r="I236" s="30"/>
      <c r="J236" s="30"/>
      <c r="K236" s="30"/>
      <c r="L236" s="30"/>
      <c r="M236" s="30"/>
      <c r="N236" s="30"/>
      <c r="O236" s="30"/>
      <c r="P236" s="30"/>
      <c r="Q236" s="30"/>
    </row>
    <row r="237" spans="2:17" x14ac:dyDescent="0.2">
      <c r="B237" s="30"/>
      <c r="C237" s="30"/>
      <c r="D237" s="30"/>
      <c r="E237" s="30"/>
      <c r="F237" s="30"/>
      <c r="G237" s="30"/>
      <c r="H237" s="30"/>
      <c r="I237" s="30"/>
      <c r="J237" s="30"/>
      <c r="K237" s="30"/>
      <c r="L237" s="30"/>
      <c r="M237" s="30"/>
      <c r="N237" s="30"/>
      <c r="O237" s="30"/>
      <c r="P237" s="30"/>
      <c r="Q237" s="30"/>
    </row>
    <row r="238" spans="2:17" x14ac:dyDescent="0.2">
      <c r="B238" s="30"/>
      <c r="C238" s="30"/>
      <c r="D238" s="30"/>
      <c r="E238" s="30"/>
      <c r="F238" s="30"/>
      <c r="G238" s="30"/>
      <c r="H238" s="30"/>
      <c r="I238" s="30"/>
      <c r="J238" s="30"/>
      <c r="K238" s="30"/>
      <c r="L238" s="30"/>
      <c r="M238" s="30"/>
      <c r="N238" s="30"/>
      <c r="O238" s="30"/>
      <c r="P238" s="30"/>
      <c r="Q238" s="30"/>
    </row>
    <row r="239" spans="2:17" x14ac:dyDescent="0.2">
      <c r="B239" s="30"/>
      <c r="C239" s="30"/>
      <c r="D239" s="30"/>
      <c r="E239" s="30"/>
      <c r="F239" s="30"/>
      <c r="G239" s="30"/>
      <c r="H239" s="30"/>
      <c r="I239" s="30"/>
      <c r="J239" s="30"/>
      <c r="K239" s="30"/>
      <c r="L239" s="30"/>
      <c r="M239" s="30"/>
      <c r="N239" s="30"/>
      <c r="O239" s="30"/>
      <c r="P239" s="30"/>
      <c r="Q239" s="30"/>
    </row>
    <row r="240" spans="2:17" x14ac:dyDescent="0.2">
      <c r="B240" s="30"/>
      <c r="C240" s="30"/>
      <c r="D240" s="30"/>
      <c r="E240" s="30"/>
      <c r="F240" s="30"/>
      <c r="G240" s="30"/>
      <c r="H240" s="30"/>
      <c r="I240" s="30"/>
      <c r="J240" s="30"/>
      <c r="K240" s="30"/>
      <c r="L240" s="30"/>
      <c r="M240" s="30"/>
      <c r="N240" s="30"/>
      <c r="O240" s="30"/>
      <c r="P240" s="30"/>
      <c r="Q240" s="30"/>
    </row>
    <row r="241" spans="2:17" x14ac:dyDescent="0.2">
      <c r="B241" s="30"/>
      <c r="C241" s="30"/>
      <c r="D241" s="30"/>
      <c r="E241" s="30"/>
      <c r="F241" s="30"/>
      <c r="G241" s="30"/>
      <c r="H241" s="30"/>
      <c r="I241" s="30"/>
      <c r="J241" s="30"/>
      <c r="K241" s="30"/>
      <c r="L241" s="30"/>
      <c r="M241" s="30"/>
      <c r="N241" s="30"/>
      <c r="O241" s="30"/>
      <c r="P241" s="30"/>
      <c r="Q241" s="30"/>
    </row>
    <row r="242" spans="2:17" x14ac:dyDescent="0.2">
      <c r="B242" s="30"/>
      <c r="C242" s="30"/>
      <c r="D242" s="30"/>
      <c r="E242" s="30"/>
      <c r="F242" s="30"/>
      <c r="G242" s="30"/>
      <c r="H242" s="30"/>
      <c r="I242" s="30"/>
      <c r="J242" s="30"/>
      <c r="K242" s="30"/>
      <c r="L242" s="30"/>
      <c r="M242" s="30"/>
      <c r="N242" s="30"/>
      <c r="O242" s="30"/>
      <c r="P242" s="30"/>
      <c r="Q242" s="30"/>
    </row>
    <row r="243" spans="2:17" x14ac:dyDescent="0.2">
      <c r="B243" s="30"/>
      <c r="C243" s="30"/>
      <c r="D243" s="30"/>
      <c r="E243" s="30"/>
      <c r="F243" s="30"/>
      <c r="G243" s="30"/>
      <c r="H243" s="30"/>
      <c r="I243" s="30"/>
      <c r="J243" s="30"/>
      <c r="K243" s="30"/>
      <c r="L243" s="30"/>
      <c r="M243" s="30"/>
      <c r="N243" s="30"/>
      <c r="O243" s="30"/>
      <c r="P243" s="30"/>
      <c r="Q243" s="30"/>
    </row>
    <row r="244" spans="2:17" x14ac:dyDescent="0.2">
      <c r="B244" s="30"/>
      <c r="C244" s="30"/>
      <c r="D244" s="30"/>
      <c r="E244" s="30"/>
      <c r="F244" s="30"/>
      <c r="G244" s="30"/>
      <c r="H244" s="30"/>
      <c r="I244" s="30"/>
      <c r="J244" s="30"/>
      <c r="K244" s="30"/>
      <c r="L244" s="30"/>
      <c r="M244" s="30"/>
      <c r="N244" s="30"/>
      <c r="O244" s="30"/>
      <c r="P244" s="30"/>
      <c r="Q244" s="30"/>
    </row>
    <row r="245" spans="2:17" x14ac:dyDescent="0.2">
      <c r="B245" s="30"/>
      <c r="C245" s="30"/>
      <c r="D245" s="30"/>
      <c r="E245" s="30"/>
      <c r="F245" s="30"/>
      <c r="G245" s="30"/>
      <c r="H245" s="30"/>
      <c r="I245" s="30"/>
      <c r="J245" s="30"/>
      <c r="K245" s="30"/>
      <c r="L245" s="30"/>
      <c r="M245" s="30"/>
      <c r="N245" s="30"/>
      <c r="O245" s="30"/>
      <c r="P245" s="30"/>
      <c r="Q245" s="30"/>
    </row>
    <row r="246" spans="2:17" x14ac:dyDescent="0.2">
      <c r="B246" s="30"/>
      <c r="C246" s="30"/>
      <c r="D246" s="30"/>
      <c r="E246" s="30"/>
      <c r="F246" s="30"/>
      <c r="G246" s="30"/>
      <c r="H246" s="30"/>
      <c r="I246" s="30"/>
      <c r="J246" s="30"/>
      <c r="K246" s="30"/>
      <c r="L246" s="30"/>
      <c r="M246" s="30"/>
      <c r="N246" s="30"/>
      <c r="O246" s="30"/>
      <c r="P246" s="30"/>
      <c r="Q246" s="30"/>
    </row>
    <row r="247" spans="2:17" x14ac:dyDescent="0.2">
      <c r="B247" s="30"/>
      <c r="C247" s="30"/>
      <c r="D247" s="30"/>
      <c r="E247" s="30"/>
      <c r="F247" s="30"/>
      <c r="G247" s="30"/>
      <c r="H247" s="30"/>
      <c r="I247" s="30"/>
      <c r="J247" s="30"/>
      <c r="K247" s="30"/>
      <c r="L247" s="30"/>
      <c r="M247" s="30"/>
      <c r="N247" s="30"/>
      <c r="O247" s="30"/>
      <c r="P247" s="30"/>
      <c r="Q247" s="30"/>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Лист28">
    <tabColor indexed="50"/>
    <outlinePr applyStyles="1" summaryBelow="0"/>
    <pageSetUpPr fitToPage="1"/>
  </sheetPr>
  <dimension ref="A2:S168"/>
  <sheetViews>
    <sheetView topLeftCell="A34" workbookViewId="0">
      <selection activeCell="H28" sqref="H28"/>
    </sheetView>
  </sheetViews>
  <sheetFormatPr defaultColWidth="9.140625" defaultRowHeight="12.75" outlineLevelRow="4" x14ac:dyDescent="0.2"/>
  <cols>
    <col min="1" max="1" width="72.140625" style="26" customWidth="1"/>
    <col min="2" max="7" width="10.85546875" style="27" customWidth="1"/>
    <col min="8" max="8" width="10.85546875" style="26" customWidth="1"/>
    <col min="9" max="16384" width="9.140625" style="26"/>
  </cols>
  <sheetData>
    <row r="2" spans="1:19" ht="18.75" x14ac:dyDescent="0.3">
      <c r="A2" s="5"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3"/>
      <c r="C2" s="3"/>
      <c r="D2" s="3"/>
      <c r="E2" s="3"/>
      <c r="F2" s="3"/>
      <c r="G2" s="3"/>
      <c r="H2" s="30"/>
      <c r="I2" s="30"/>
      <c r="J2" s="30"/>
      <c r="K2" s="30"/>
      <c r="L2" s="30"/>
      <c r="M2" s="30"/>
      <c r="N2" s="30"/>
      <c r="O2" s="30"/>
      <c r="P2" s="30"/>
      <c r="Q2" s="30"/>
      <c r="R2" s="30"/>
      <c r="S2" s="30"/>
    </row>
    <row r="3" spans="1:19" x14ac:dyDescent="0.2">
      <c r="A3" s="28"/>
    </row>
    <row r="4" spans="1:19" s="31" customFormat="1" x14ac:dyDescent="0.2">
      <c r="B4" s="32"/>
      <c r="C4" s="32"/>
      <c r="D4" s="32"/>
      <c r="E4" s="32"/>
      <c r="F4" s="32"/>
      <c r="G4" s="31" t="str">
        <f>VALUAH</f>
        <v>bn UAH</v>
      </c>
    </row>
    <row r="5" spans="1:19" s="18" customFormat="1" x14ac:dyDescent="0.2">
      <c r="A5" s="16"/>
      <c r="B5" s="17">
        <v>44196</v>
      </c>
      <c r="C5" s="17">
        <v>44561</v>
      </c>
      <c r="D5" s="17">
        <v>44926</v>
      </c>
      <c r="E5" s="17">
        <v>45291</v>
      </c>
      <c r="F5" s="17">
        <v>45657</v>
      </c>
      <c r="G5" s="17">
        <v>45808</v>
      </c>
    </row>
    <row r="6" spans="1:19" s="19" customFormat="1" ht="31.5" x14ac:dyDescent="0.2">
      <c r="A6" s="145" t="str">
        <f>IF(REPORT_LANG="UKR","Загальна сума державного та гарантованого державою боргу","Total amount of state debt and state guaranteed debt")</f>
        <v>Total amount of state debt and state guaranteed debt</v>
      </c>
      <c r="B6" s="25">
        <f t="shared" ref="B6:G6" si="0">B$91+B$7</f>
        <v>2551.8817252042109</v>
      </c>
      <c r="C6" s="25">
        <f t="shared" si="0"/>
        <v>2672.0600203157701</v>
      </c>
      <c r="D6" s="25">
        <f t="shared" si="0"/>
        <v>4075.5678381492708</v>
      </c>
      <c r="E6" s="25">
        <f t="shared" si="0"/>
        <v>5519.6354586101497</v>
      </c>
      <c r="F6" s="25">
        <f t="shared" si="0"/>
        <v>6980.9858852455909</v>
      </c>
      <c r="G6" s="25">
        <f t="shared" si="0"/>
        <v>7515.2066978449202</v>
      </c>
    </row>
    <row r="7" spans="1:19" s="20" customFormat="1" ht="15" outlineLevel="1" x14ac:dyDescent="0.2">
      <c r="A7" s="186" t="s">
        <v>1</v>
      </c>
      <c r="B7" s="187">
        <f t="shared" ref="B7:G7" si="1">B$8+B$47</f>
        <v>2259.2315015926206</v>
      </c>
      <c r="C7" s="187">
        <f t="shared" si="1"/>
        <v>2362.7201507571899</v>
      </c>
      <c r="D7" s="187">
        <f t="shared" si="1"/>
        <v>3715.1336317660907</v>
      </c>
      <c r="E7" s="187">
        <f t="shared" si="1"/>
        <v>5188.0907415274296</v>
      </c>
      <c r="F7" s="187">
        <f t="shared" si="1"/>
        <v>6692.4747759279808</v>
      </c>
      <c r="G7" s="187">
        <f t="shared" si="1"/>
        <v>7239.1658657411099</v>
      </c>
    </row>
    <row r="8" spans="1:19" s="21" customFormat="1" ht="15" outlineLevel="2" x14ac:dyDescent="0.2">
      <c r="A8" s="188" t="s">
        <v>58</v>
      </c>
      <c r="B8" s="189">
        <f t="shared" ref="B8:G8" si="2">B$9+B$45</f>
        <v>1000.7098766559004</v>
      </c>
      <c r="C8" s="189">
        <f t="shared" si="2"/>
        <v>1062.5590347498203</v>
      </c>
      <c r="D8" s="189">
        <f t="shared" si="2"/>
        <v>1389.6902523549404</v>
      </c>
      <c r="E8" s="189">
        <f t="shared" si="2"/>
        <v>1587.69758465976</v>
      </c>
      <c r="F8" s="189">
        <f t="shared" si="2"/>
        <v>1863.1321174541793</v>
      </c>
      <c r="G8" s="189">
        <f t="shared" si="2"/>
        <v>1851.655523030259</v>
      </c>
    </row>
    <row r="9" spans="1:19" s="22" customFormat="1" outlineLevel="3" x14ac:dyDescent="0.2">
      <c r="A9" s="176" t="s">
        <v>59</v>
      </c>
      <c r="B9" s="177">
        <f t="shared" ref="B9:G9" si="3">SUM(B$10:B$44)</f>
        <v>998.72608881820042</v>
      </c>
      <c r="C9" s="177">
        <f t="shared" si="3"/>
        <v>1060.7074994346003</v>
      </c>
      <c r="D9" s="177">
        <f t="shared" si="3"/>
        <v>1387.9709695622005</v>
      </c>
      <c r="E9" s="177">
        <f t="shared" si="3"/>
        <v>1586.1105543895001</v>
      </c>
      <c r="F9" s="177">
        <f t="shared" si="3"/>
        <v>1861.6773397063992</v>
      </c>
      <c r="G9" s="177">
        <f t="shared" si="3"/>
        <v>1850.233808413099</v>
      </c>
    </row>
    <row r="10" spans="1:19" s="42" customFormat="1" outlineLevel="4" x14ac:dyDescent="0.2">
      <c r="A10" s="178" t="s">
        <v>60</v>
      </c>
      <c r="B10" s="170">
        <v>55.628160976399997</v>
      </c>
      <c r="C10" s="170">
        <v>95.914618630199996</v>
      </c>
      <c r="D10" s="170">
        <v>53.805816397400001</v>
      </c>
      <c r="E10" s="170">
        <v>124.26256048570001</v>
      </c>
      <c r="F10" s="170">
        <v>3.8132242193999999</v>
      </c>
      <c r="G10" s="170">
        <v>12.368586903400001</v>
      </c>
    </row>
    <row r="11" spans="1:19" outlineLevel="4" x14ac:dyDescent="0.2">
      <c r="A11" s="179" t="s">
        <v>61</v>
      </c>
      <c r="B11" s="180">
        <v>33.438972800999998</v>
      </c>
      <c r="C11" s="180">
        <v>1.1224285348</v>
      </c>
      <c r="D11" s="180">
        <v>0</v>
      </c>
      <c r="E11" s="180">
        <v>0</v>
      </c>
      <c r="F11" s="180">
        <v>0</v>
      </c>
      <c r="G11" s="180">
        <v>0</v>
      </c>
      <c r="H11" s="30"/>
      <c r="I11" s="30"/>
      <c r="J11" s="30"/>
      <c r="K11" s="30"/>
      <c r="L11" s="30"/>
      <c r="M11" s="30"/>
      <c r="N11" s="30"/>
      <c r="O11" s="30"/>
      <c r="P11" s="30"/>
      <c r="Q11" s="30"/>
    </row>
    <row r="12" spans="1:19" outlineLevel="4" x14ac:dyDescent="0.2">
      <c r="A12" s="179" t="s">
        <v>62</v>
      </c>
      <c r="B12" s="180">
        <v>11.184692</v>
      </c>
      <c r="C12" s="180">
        <v>26.571145999999999</v>
      </c>
      <c r="D12" s="180">
        <v>46.997578392000001</v>
      </c>
      <c r="E12" s="180">
        <v>0</v>
      </c>
      <c r="F12" s="180">
        <v>0</v>
      </c>
      <c r="G12" s="180">
        <v>0</v>
      </c>
      <c r="H12" s="30"/>
      <c r="I12" s="30"/>
      <c r="J12" s="30"/>
      <c r="K12" s="30"/>
      <c r="L12" s="30"/>
      <c r="M12" s="30"/>
      <c r="N12" s="30"/>
      <c r="O12" s="30"/>
      <c r="P12" s="30"/>
      <c r="Q12" s="30"/>
    </row>
    <row r="13" spans="1:19" outlineLevel="4" x14ac:dyDescent="0.2">
      <c r="A13" s="179" t="s">
        <v>63</v>
      </c>
      <c r="B13" s="180">
        <v>31.776369563999999</v>
      </c>
      <c r="C13" s="180">
        <v>0</v>
      </c>
      <c r="D13" s="180">
        <v>0</v>
      </c>
      <c r="E13" s="180">
        <v>45.625538052300001</v>
      </c>
      <c r="F13" s="180">
        <v>0</v>
      </c>
      <c r="G13" s="180">
        <v>0</v>
      </c>
      <c r="H13" s="30"/>
      <c r="I13" s="30"/>
      <c r="J13" s="30"/>
      <c r="K13" s="30"/>
      <c r="L13" s="30"/>
      <c r="M13" s="30"/>
      <c r="N13" s="30"/>
      <c r="O13" s="30"/>
      <c r="P13" s="30"/>
      <c r="Q13" s="30"/>
    </row>
    <row r="14" spans="1:19" outlineLevel="4" x14ac:dyDescent="0.2">
      <c r="A14" s="179" t="s">
        <v>64</v>
      </c>
      <c r="B14" s="180">
        <v>0</v>
      </c>
      <c r="C14" s="180">
        <v>0</v>
      </c>
      <c r="D14" s="180">
        <v>0</v>
      </c>
      <c r="E14" s="180">
        <v>0</v>
      </c>
      <c r="F14" s="180">
        <v>251.39539051200001</v>
      </c>
      <c r="G14" s="180">
        <v>232.4503484187</v>
      </c>
      <c r="H14" s="30"/>
      <c r="I14" s="30"/>
      <c r="J14" s="30"/>
      <c r="K14" s="30"/>
      <c r="L14" s="30"/>
      <c r="M14" s="30"/>
      <c r="N14" s="30"/>
      <c r="O14" s="30"/>
      <c r="P14" s="30"/>
      <c r="Q14" s="30"/>
    </row>
    <row r="15" spans="1:19" outlineLevel="4" x14ac:dyDescent="0.2">
      <c r="A15" s="179" t="s">
        <v>65</v>
      </c>
      <c r="B15" s="180">
        <v>71.771915000000007</v>
      </c>
      <c r="C15" s="180">
        <v>81.333449999999999</v>
      </c>
      <c r="D15" s="180">
        <v>81.333449999999999</v>
      </c>
      <c r="E15" s="180">
        <v>75.401431000000002</v>
      </c>
      <c r="F15" s="180">
        <v>58.630439000000003</v>
      </c>
      <c r="G15" s="180">
        <v>53.826441000000003</v>
      </c>
      <c r="H15" s="30"/>
      <c r="I15" s="30"/>
      <c r="J15" s="30"/>
      <c r="K15" s="30"/>
      <c r="L15" s="30"/>
      <c r="M15" s="30"/>
      <c r="N15" s="30"/>
      <c r="O15" s="30"/>
      <c r="P15" s="30"/>
      <c r="Q15" s="30"/>
    </row>
    <row r="16" spans="1:19" outlineLevel="4" x14ac:dyDescent="0.2">
      <c r="A16" s="179" t="s">
        <v>66</v>
      </c>
      <c r="B16" s="180">
        <v>19.033000000000001</v>
      </c>
      <c r="C16" s="180">
        <v>17.533000000000001</v>
      </c>
      <c r="D16" s="180">
        <v>17.533000000000001</v>
      </c>
      <c r="E16" s="180">
        <v>17.533000000000001</v>
      </c>
      <c r="F16" s="180">
        <v>17.533000000000001</v>
      </c>
      <c r="G16" s="180">
        <v>17.533000000000001</v>
      </c>
      <c r="H16" s="30"/>
      <c r="I16" s="30"/>
      <c r="J16" s="30"/>
      <c r="K16" s="30"/>
      <c r="L16" s="30"/>
      <c r="M16" s="30"/>
      <c r="N16" s="30"/>
      <c r="O16" s="30"/>
      <c r="P16" s="30"/>
      <c r="Q16" s="30"/>
    </row>
    <row r="17" spans="1:17" outlineLevel="4" x14ac:dyDescent="0.2">
      <c r="A17" s="179" t="s">
        <v>67</v>
      </c>
      <c r="B17" s="180">
        <v>36.5</v>
      </c>
      <c r="C17" s="180">
        <v>36.5</v>
      </c>
      <c r="D17" s="180">
        <v>50</v>
      </c>
      <c r="E17" s="180">
        <v>50</v>
      </c>
      <c r="F17" s="180">
        <v>50</v>
      </c>
      <c r="G17" s="180">
        <v>50</v>
      </c>
      <c r="H17" s="30"/>
      <c r="I17" s="30"/>
      <c r="J17" s="30"/>
      <c r="K17" s="30"/>
      <c r="L17" s="30"/>
      <c r="M17" s="30"/>
      <c r="N17" s="30"/>
      <c r="O17" s="30"/>
      <c r="P17" s="30"/>
      <c r="Q17" s="30"/>
    </row>
    <row r="18" spans="1:17" outlineLevel="4" x14ac:dyDescent="0.2">
      <c r="A18" s="179" t="s">
        <v>68</v>
      </c>
      <c r="B18" s="180">
        <v>28.700001</v>
      </c>
      <c r="C18" s="180">
        <v>28.700001</v>
      </c>
      <c r="D18" s="180">
        <v>33.700001</v>
      </c>
      <c r="E18" s="180">
        <v>33.700001</v>
      </c>
      <c r="F18" s="180">
        <v>33.700001</v>
      </c>
      <c r="G18" s="180">
        <v>33.700001</v>
      </c>
      <c r="H18" s="30"/>
      <c r="I18" s="30"/>
      <c r="J18" s="30"/>
      <c r="K18" s="30"/>
      <c r="L18" s="30"/>
      <c r="M18" s="30"/>
      <c r="N18" s="30"/>
      <c r="O18" s="30"/>
      <c r="P18" s="30"/>
      <c r="Q18" s="30"/>
    </row>
    <row r="19" spans="1:17" outlineLevel="4" x14ac:dyDescent="0.2">
      <c r="A19" s="179" t="s">
        <v>69</v>
      </c>
      <c r="B19" s="180">
        <v>46.9</v>
      </c>
      <c r="C19" s="180">
        <v>46.9</v>
      </c>
      <c r="D19" s="180">
        <v>46.9</v>
      </c>
      <c r="E19" s="180">
        <v>46.9</v>
      </c>
      <c r="F19" s="180">
        <v>46.9</v>
      </c>
      <c r="G19" s="180">
        <v>46.9</v>
      </c>
      <c r="H19" s="30"/>
      <c r="I19" s="30"/>
      <c r="J19" s="30"/>
      <c r="K19" s="30"/>
      <c r="L19" s="30"/>
      <c r="M19" s="30"/>
      <c r="N19" s="30"/>
      <c r="O19" s="30"/>
      <c r="P19" s="30"/>
      <c r="Q19" s="30"/>
    </row>
    <row r="20" spans="1:17" outlineLevel="4" x14ac:dyDescent="0.2">
      <c r="A20" s="179" t="s">
        <v>70</v>
      </c>
      <c r="B20" s="180">
        <v>100.278657</v>
      </c>
      <c r="C20" s="180">
        <v>117.101957</v>
      </c>
      <c r="D20" s="180">
        <v>237.101957</v>
      </c>
      <c r="E20" s="180">
        <v>237.101957</v>
      </c>
      <c r="F20" s="180">
        <v>225.503117</v>
      </c>
      <c r="G20" s="180">
        <v>225.503117</v>
      </c>
      <c r="H20" s="30"/>
      <c r="I20" s="30"/>
      <c r="J20" s="30"/>
      <c r="K20" s="30"/>
      <c r="L20" s="30"/>
      <c r="M20" s="30"/>
      <c r="N20" s="30"/>
      <c r="O20" s="30"/>
      <c r="P20" s="30"/>
      <c r="Q20" s="30"/>
    </row>
    <row r="21" spans="1:17" outlineLevel="4" x14ac:dyDescent="0.2">
      <c r="A21" s="179" t="s">
        <v>71</v>
      </c>
      <c r="B21" s="180">
        <v>12.097744</v>
      </c>
      <c r="C21" s="180">
        <v>12.097744</v>
      </c>
      <c r="D21" s="180">
        <v>12.097744</v>
      </c>
      <c r="E21" s="180">
        <v>12.097744</v>
      </c>
      <c r="F21" s="180">
        <v>12.097744</v>
      </c>
      <c r="G21" s="180">
        <v>12.097744</v>
      </c>
      <c r="H21" s="30"/>
      <c r="I21" s="30"/>
      <c r="J21" s="30"/>
      <c r="K21" s="30"/>
      <c r="L21" s="30"/>
      <c r="M21" s="30"/>
      <c r="N21" s="30"/>
      <c r="O21" s="30"/>
      <c r="P21" s="30"/>
      <c r="Q21" s="30"/>
    </row>
    <row r="22" spans="1:17" outlineLevel="4" x14ac:dyDescent="0.2">
      <c r="A22" s="179" t="s">
        <v>72</v>
      </c>
      <c r="B22" s="180">
        <v>12.097744</v>
      </c>
      <c r="C22" s="180">
        <v>12.097744</v>
      </c>
      <c r="D22" s="180">
        <v>27.097743999999999</v>
      </c>
      <c r="E22" s="180">
        <v>27.097743999999999</v>
      </c>
      <c r="F22" s="180">
        <v>27.097743999999999</v>
      </c>
      <c r="G22" s="180">
        <v>27.097743999999999</v>
      </c>
      <c r="H22" s="30"/>
      <c r="I22" s="30"/>
      <c r="J22" s="30"/>
      <c r="K22" s="30"/>
      <c r="L22" s="30"/>
      <c r="M22" s="30"/>
      <c r="N22" s="30"/>
      <c r="O22" s="30"/>
      <c r="P22" s="30"/>
      <c r="Q22" s="30"/>
    </row>
    <row r="23" spans="1:17" outlineLevel="4" x14ac:dyDescent="0.2">
      <c r="A23" s="179" t="s">
        <v>73</v>
      </c>
      <c r="B23" s="180">
        <v>42.233933071199999</v>
      </c>
      <c r="C23" s="180">
        <v>80.791961688200004</v>
      </c>
      <c r="D23" s="180">
        <v>69.614992801400007</v>
      </c>
      <c r="E23" s="180">
        <v>57.311411851499997</v>
      </c>
      <c r="F23" s="180">
        <v>66.649921974999998</v>
      </c>
      <c r="G23" s="180">
        <v>66.682219090999993</v>
      </c>
      <c r="H23" s="30"/>
      <c r="I23" s="30"/>
      <c r="J23" s="30"/>
      <c r="K23" s="30"/>
      <c r="L23" s="30"/>
      <c r="M23" s="30"/>
      <c r="N23" s="30"/>
      <c r="O23" s="30"/>
      <c r="P23" s="30"/>
      <c r="Q23" s="30"/>
    </row>
    <row r="24" spans="1:17" outlineLevel="4" x14ac:dyDescent="0.2">
      <c r="A24" s="179" t="s">
        <v>74</v>
      </c>
      <c r="B24" s="180">
        <v>12.097744</v>
      </c>
      <c r="C24" s="180">
        <v>12.097744</v>
      </c>
      <c r="D24" s="180">
        <v>12.097744</v>
      </c>
      <c r="E24" s="180">
        <v>12.097744</v>
      </c>
      <c r="F24" s="180">
        <v>12.097744</v>
      </c>
      <c r="G24" s="180">
        <v>12.097744</v>
      </c>
      <c r="H24" s="30"/>
      <c r="I24" s="30"/>
      <c r="J24" s="30"/>
      <c r="K24" s="30"/>
      <c r="L24" s="30"/>
      <c r="M24" s="30"/>
      <c r="N24" s="30"/>
      <c r="O24" s="30"/>
      <c r="P24" s="30"/>
      <c r="Q24" s="30"/>
    </row>
    <row r="25" spans="1:17" outlineLevel="4" x14ac:dyDescent="0.2">
      <c r="A25" s="179" t="s">
        <v>75</v>
      </c>
      <c r="B25" s="180">
        <v>12.097744</v>
      </c>
      <c r="C25" s="180">
        <v>12.097744</v>
      </c>
      <c r="D25" s="180">
        <v>12.097744</v>
      </c>
      <c r="E25" s="180">
        <v>12.097744</v>
      </c>
      <c r="F25" s="180">
        <v>12.097744</v>
      </c>
      <c r="G25" s="180">
        <v>12.097744</v>
      </c>
      <c r="H25" s="30"/>
      <c r="I25" s="30"/>
      <c r="J25" s="30"/>
      <c r="K25" s="30"/>
      <c r="L25" s="30"/>
      <c r="M25" s="30"/>
      <c r="N25" s="30"/>
      <c r="O25" s="30"/>
      <c r="P25" s="30"/>
      <c r="Q25" s="30"/>
    </row>
    <row r="26" spans="1:17" outlineLevel="4" x14ac:dyDescent="0.2">
      <c r="A26" s="179" t="s">
        <v>76</v>
      </c>
      <c r="B26" s="180">
        <v>102.290142528</v>
      </c>
      <c r="C26" s="180">
        <v>61.134827581400003</v>
      </c>
      <c r="D26" s="180">
        <v>60.071426971400001</v>
      </c>
      <c r="E26" s="180">
        <v>192.71749500000001</v>
      </c>
      <c r="F26" s="180">
        <v>292.54926399999999</v>
      </c>
      <c r="G26" s="180">
        <v>250.808493</v>
      </c>
      <c r="H26" s="30"/>
      <c r="I26" s="30"/>
      <c r="J26" s="30"/>
      <c r="K26" s="30"/>
      <c r="L26" s="30"/>
      <c r="M26" s="30"/>
      <c r="N26" s="30"/>
      <c r="O26" s="30"/>
      <c r="P26" s="30"/>
      <c r="Q26" s="30"/>
    </row>
    <row r="27" spans="1:17" outlineLevel="4" x14ac:dyDescent="0.2">
      <c r="A27" s="179" t="s">
        <v>77</v>
      </c>
      <c r="B27" s="180">
        <v>12.097744</v>
      </c>
      <c r="C27" s="180">
        <v>12.097744</v>
      </c>
      <c r="D27" s="180">
        <v>12.097744</v>
      </c>
      <c r="E27" s="180">
        <v>12.097744</v>
      </c>
      <c r="F27" s="180">
        <v>12.097744</v>
      </c>
      <c r="G27" s="180">
        <v>12.097744</v>
      </c>
      <c r="H27" s="30"/>
      <c r="I27" s="30"/>
      <c r="J27" s="30"/>
      <c r="K27" s="30"/>
      <c r="L27" s="30"/>
      <c r="M27" s="30"/>
      <c r="N27" s="30"/>
      <c r="O27" s="30"/>
      <c r="P27" s="30"/>
      <c r="Q27" s="30"/>
    </row>
    <row r="28" spans="1:17" outlineLevel="4" x14ac:dyDescent="0.2">
      <c r="A28" s="179" t="s">
        <v>78</v>
      </c>
      <c r="B28" s="180">
        <v>12.097744</v>
      </c>
      <c r="C28" s="180">
        <v>12.097744</v>
      </c>
      <c r="D28" s="180">
        <v>12.097744</v>
      </c>
      <c r="E28" s="180">
        <v>12.097744</v>
      </c>
      <c r="F28" s="180">
        <v>12.097744</v>
      </c>
      <c r="G28" s="180">
        <v>12.097744</v>
      </c>
      <c r="H28" s="30"/>
      <c r="I28" s="30"/>
      <c r="J28" s="30"/>
      <c r="K28" s="30"/>
      <c r="L28" s="30"/>
      <c r="M28" s="30"/>
      <c r="N28" s="30"/>
      <c r="O28" s="30"/>
      <c r="P28" s="30"/>
      <c r="Q28" s="30"/>
    </row>
    <row r="29" spans="1:17" outlineLevel="4" x14ac:dyDescent="0.2">
      <c r="A29" s="179" t="s">
        <v>79</v>
      </c>
      <c r="B29" s="180">
        <v>12.097744</v>
      </c>
      <c r="C29" s="180">
        <v>12.097744</v>
      </c>
      <c r="D29" s="180">
        <v>12.097744</v>
      </c>
      <c r="E29" s="180">
        <v>12.097744</v>
      </c>
      <c r="F29" s="180">
        <v>12.097744</v>
      </c>
      <c r="G29" s="180">
        <v>12.097744</v>
      </c>
      <c r="H29" s="30"/>
      <c r="I29" s="30"/>
      <c r="J29" s="30"/>
      <c r="K29" s="30"/>
      <c r="L29" s="30"/>
      <c r="M29" s="30"/>
      <c r="N29" s="30"/>
      <c r="O29" s="30"/>
      <c r="P29" s="30"/>
      <c r="Q29" s="30"/>
    </row>
    <row r="30" spans="1:17" outlineLevel="4" x14ac:dyDescent="0.2">
      <c r="A30" s="179" t="s">
        <v>80</v>
      </c>
      <c r="B30" s="180">
        <v>12.097744</v>
      </c>
      <c r="C30" s="180">
        <v>12.097744</v>
      </c>
      <c r="D30" s="180">
        <v>12.097744</v>
      </c>
      <c r="E30" s="180">
        <v>12.097744</v>
      </c>
      <c r="F30" s="180">
        <v>12.097744</v>
      </c>
      <c r="G30" s="180">
        <v>12.097744</v>
      </c>
      <c r="H30" s="30"/>
      <c r="I30" s="30"/>
      <c r="J30" s="30"/>
      <c r="K30" s="30"/>
      <c r="L30" s="30"/>
      <c r="M30" s="30"/>
      <c r="N30" s="30"/>
      <c r="O30" s="30"/>
      <c r="P30" s="30"/>
      <c r="Q30" s="30"/>
    </row>
    <row r="31" spans="1:17" outlineLevel="4" x14ac:dyDescent="0.2">
      <c r="A31" s="179" t="s">
        <v>81</v>
      </c>
      <c r="B31" s="180">
        <v>12.097744</v>
      </c>
      <c r="C31" s="180">
        <v>12.097744</v>
      </c>
      <c r="D31" s="180">
        <v>12.097744</v>
      </c>
      <c r="E31" s="180">
        <v>12.097744</v>
      </c>
      <c r="F31" s="180">
        <v>12.097744</v>
      </c>
      <c r="G31" s="180">
        <v>12.097744</v>
      </c>
      <c r="H31" s="30"/>
      <c r="I31" s="30"/>
      <c r="J31" s="30"/>
      <c r="K31" s="30"/>
      <c r="L31" s="30"/>
      <c r="M31" s="30"/>
      <c r="N31" s="30"/>
      <c r="O31" s="30"/>
      <c r="P31" s="30"/>
      <c r="Q31" s="30"/>
    </row>
    <row r="32" spans="1:17" outlineLevel="4" x14ac:dyDescent="0.2">
      <c r="A32" s="179" t="s">
        <v>82</v>
      </c>
      <c r="B32" s="180">
        <v>12.097744</v>
      </c>
      <c r="C32" s="180">
        <v>12.097744</v>
      </c>
      <c r="D32" s="180">
        <v>12.097744</v>
      </c>
      <c r="E32" s="180">
        <v>12.097744</v>
      </c>
      <c r="F32" s="180">
        <v>12.097744</v>
      </c>
      <c r="G32" s="180">
        <v>12.097744</v>
      </c>
      <c r="H32" s="30"/>
      <c r="I32" s="30"/>
      <c r="J32" s="30"/>
      <c r="K32" s="30"/>
      <c r="L32" s="30"/>
      <c r="M32" s="30"/>
      <c r="N32" s="30"/>
      <c r="O32" s="30"/>
      <c r="P32" s="30"/>
      <c r="Q32" s="30"/>
    </row>
    <row r="33" spans="1:17" outlineLevel="4" x14ac:dyDescent="0.2">
      <c r="A33" s="179" t="s">
        <v>83</v>
      </c>
      <c r="B33" s="180">
        <v>12.097744</v>
      </c>
      <c r="C33" s="180">
        <v>12.097744</v>
      </c>
      <c r="D33" s="180">
        <v>12.097744</v>
      </c>
      <c r="E33" s="180">
        <v>12.097744</v>
      </c>
      <c r="F33" s="180">
        <v>12.097744</v>
      </c>
      <c r="G33" s="180">
        <v>12.097744</v>
      </c>
      <c r="H33" s="30"/>
      <c r="I33" s="30"/>
      <c r="J33" s="30"/>
      <c r="K33" s="30"/>
      <c r="L33" s="30"/>
      <c r="M33" s="30"/>
      <c r="N33" s="30"/>
      <c r="O33" s="30"/>
      <c r="P33" s="30"/>
      <c r="Q33" s="30"/>
    </row>
    <row r="34" spans="1:17" outlineLevel="4" x14ac:dyDescent="0.2">
      <c r="A34" s="179" t="s">
        <v>84</v>
      </c>
      <c r="B34" s="180">
        <v>12.097744</v>
      </c>
      <c r="C34" s="180">
        <v>12.097744</v>
      </c>
      <c r="D34" s="180">
        <v>12.097744</v>
      </c>
      <c r="E34" s="180">
        <v>12.097744</v>
      </c>
      <c r="F34" s="180">
        <v>12.097744</v>
      </c>
      <c r="G34" s="180">
        <v>12.097744</v>
      </c>
      <c r="H34" s="30"/>
      <c r="I34" s="30"/>
      <c r="J34" s="30"/>
      <c r="K34" s="30"/>
      <c r="L34" s="30"/>
      <c r="M34" s="30"/>
      <c r="N34" s="30"/>
      <c r="O34" s="30"/>
      <c r="P34" s="30"/>
      <c r="Q34" s="30"/>
    </row>
    <row r="35" spans="1:17" outlineLevel="4" x14ac:dyDescent="0.2">
      <c r="A35" s="179" t="s">
        <v>85</v>
      </c>
      <c r="B35" s="180">
        <v>12.097744</v>
      </c>
      <c r="C35" s="180">
        <v>12.097744</v>
      </c>
      <c r="D35" s="180">
        <v>12.097744</v>
      </c>
      <c r="E35" s="180">
        <v>12.097744</v>
      </c>
      <c r="F35" s="180">
        <v>12.097744</v>
      </c>
      <c r="G35" s="180">
        <v>12.097744</v>
      </c>
      <c r="H35" s="30"/>
      <c r="I35" s="30"/>
      <c r="J35" s="30"/>
      <c r="K35" s="30"/>
      <c r="L35" s="30"/>
      <c r="M35" s="30"/>
      <c r="N35" s="30"/>
      <c r="O35" s="30"/>
      <c r="P35" s="30"/>
      <c r="Q35" s="30"/>
    </row>
    <row r="36" spans="1:17" outlineLevel="4" x14ac:dyDescent="0.2">
      <c r="A36" s="179" t="s">
        <v>86</v>
      </c>
      <c r="B36" s="180">
        <v>12.097744</v>
      </c>
      <c r="C36" s="180">
        <v>12.097744</v>
      </c>
      <c r="D36" s="180">
        <v>12.097744</v>
      </c>
      <c r="E36" s="180">
        <v>12.097744</v>
      </c>
      <c r="F36" s="180">
        <v>12.097744</v>
      </c>
      <c r="G36" s="180">
        <v>12.097744</v>
      </c>
      <c r="H36" s="30"/>
      <c r="I36" s="30"/>
      <c r="J36" s="30"/>
      <c r="K36" s="30"/>
      <c r="L36" s="30"/>
      <c r="M36" s="30"/>
      <c r="N36" s="30"/>
      <c r="O36" s="30"/>
      <c r="P36" s="30"/>
      <c r="Q36" s="30"/>
    </row>
    <row r="37" spans="1:17" outlineLevel="4" x14ac:dyDescent="0.2">
      <c r="A37" s="179" t="s">
        <v>87</v>
      </c>
      <c r="B37" s="180">
        <v>61.000111877599998</v>
      </c>
      <c r="C37" s="180">
        <v>91.468603000000002</v>
      </c>
      <c r="D37" s="180">
        <v>41.488599000000001</v>
      </c>
      <c r="E37" s="180">
        <v>126.120059</v>
      </c>
      <c r="F37" s="180">
        <v>255.605481</v>
      </c>
      <c r="G37" s="180">
        <v>314.64450799999997</v>
      </c>
      <c r="H37" s="30"/>
      <c r="I37" s="30"/>
      <c r="J37" s="30"/>
      <c r="K37" s="30"/>
      <c r="L37" s="30"/>
      <c r="M37" s="30"/>
      <c r="N37" s="30"/>
      <c r="O37" s="30"/>
      <c r="P37" s="30"/>
      <c r="Q37" s="30"/>
    </row>
    <row r="38" spans="1:17" outlineLevel="4" x14ac:dyDescent="0.2">
      <c r="A38" s="179" t="s">
        <v>88</v>
      </c>
      <c r="B38" s="180">
        <v>12.097751000000001</v>
      </c>
      <c r="C38" s="180">
        <v>12.097751000000001</v>
      </c>
      <c r="D38" s="180">
        <v>257.09775100000002</v>
      </c>
      <c r="E38" s="180">
        <v>257.09775100000002</v>
      </c>
      <c r="F38" s="180">
        <v>257.09775100000002</v>
      </c>
      <c r="G38" s="180">
        <v>257.09775100000002</v>
      </c>
      <c r="H38" s="30"/>
      <c r="I38" s="30"/>
      <c r="J38" s="30"/>
      <c r="K38" s="30"/>
      <c r="L38" s="30"/>
      <c r="M38" s="30"/>
      <c r="N38" s="30"/>
      <c r="O38" s="30"/>
      <c r="P38" s="30"/>
      <c r="Q38" s="30"/>
    </row>
    <row r="39" spans="1:17" outlineLevel="4" x14ac:dyDescent="0.2">
      <c r="A39" s="179" t="s">
        <v>89</v>
      </c>
      <c r="B39" s="180">
        <v>18.918331999999999</v>
      </c>
      <c r="C39" s="180">
        <v>42.151356999999997</v>
      </c>
      <c r="D39" s="180">
        <v>49.921956999999999</v>
      </c>
      <c r="E39" s="180">
        <v>22.5396</v>
      </c>
      <c r="F39" s="180">
        <v>5</v>
      </c>
      <c r="G39" s="180">
        <v>35</v>
      </c>
      <c r="H39" s="30"/>
      <c r="I39" s="30"/>
      <c r="J39" s="30"/>
      <c r="K39" s="30"/>
      <c r="L39" s="30"/>
      <c r="M39" s="30"/>
      <c r="N39" s="30"/>
      <c r="O39" s="30"/>
      <c r="P39" s="30"/>
      <c r="Q39" s="30"/>
    </row>
    <row r="40" spans="1:17" outlineLevel="4" x14ac:dyDescent="0.2">
      <c r="A40" s="179" t="s">
        <v>90</v>
      </c>
      <c r="B40" s="180">
        <v>57.979410999999999</v>
      </c>
      <c r="C40" s="180">
        <v>51.468836000000003</v>
      </c>
      <c r="D40" s="180">
        <v>67.473926000000006</v>
      </c>
      <c r="E40" s="180">
        <v>41.069235999999997</v>
      </c>
      <c r="F40" s="180">
        <v>46.069235999999997</v>
      </c>
      <c r="G40" s="180">
        <v>46.069235999999997</v>
      </c>
      <c r="H40" s="30"/>
      <c r="I40" s="30"/>
      <c r="J40" s="30"/>
      <c r="K40" s="30"/>
      <c r="L40" s="30"/>
      <c r="M40" s="30"/>
      <c r="N40" s="30"/>
      <c r="O40" s="30"/>
      <c r="P40" s="30"/>
      <c r="Q40" s="30"/>
    </row>
    <row r="41" spans="1:17" outlineLevel="4" x14ac:dyDescent="0.2">
      <c r="A41" s="179" t="s">
        <v>91</v>
      </c>
      <c r="B41" s="180">
        <v>46.880406999999998</v>
      </c>
      <c r="C41" s="180">
        <v>41.080407000000001</v>
      </c>
      <c r="D41" s="180">
        <v>41.080407000000001</v>
      </c>
      <c r="E41" s="180">
        <v>41.080407000000001</v>
      </c>
      <c r="F41" s="180">
        <v>41.080407000000001</v>
      </c>
      <c r="G41" s="180">
        <v>0</v>
      </c>
      <c r="H41" s="30"/>
      <c r="I41" s="30"/>
      <c r="J41" s="30"/>
      <c r="K41" s="30"/>
      <c r="L41" s="30"/>
      <c r="M41" s="30"/>
      <c r="N41" s="30"/>
      <c r="O41" s="30"/>
      <c r="P41" s="30"/>
      <c r="Q41" s="30"/>
    </row>
    <row r="42" spans="1:17" outlineLevel="4" x14ac:dyDescent="0.2">
      <c r="A42" s="179" t="s">
        <v>92</v>
      </c>
      <c r="B42" s="180">
        <v>17.245816000000001</v>
      </c>
      <c r="C42" s="180">
        <v>23.968738999999999</v>
      </c>
      <c r="D42" s="180">
        <v>21.481691000000001</v>
      </c>
      <c r="E42" s="180">
        <v>17.781690999999999</v>
      </c>
      <c r="F42" s="180">
        <v>17.781690999999999</v>
      </c>
      <c r="G42" s="180">
        <v>15.281691</v>
      </c>
      <c r="H42" s="30"/>
      <c r="I42" s="30"/>
      <c r="J42" s="30"/>
      <c r="K42" s="30"/>
      <c r="L42" s="30"/>
      <c r="M42" s="30"/>
      <c r="N42" s="30"/>
      <c r="O42" s="30"/>
      <c r="P42" s="30"/>
      <c r="Q42" s="30"/>
    </row>
    <row r="43" spans="1:17" outlineLevel="4" x14ac:dyDescent="0.2">
      <c r="A43" s="179" t="s">
        <v>93</v>
      </c>
      <c r="B43" s="180">
        <v>17.5</v>
      </c>
      <c r="C43" s="180">
        <v>17.5</v>
      </c>
      <c r="D43" s="180">
        <v>10</v>
      </c>
      <c r="E43" s="180">
        <v>2.5</v>
      </c>
      <c r="F43" s="180">
        <v>2.5</v>
      </c>
      <c r="G43" s="180">
        <v>2.5</v>
      </c>
      <c r="H43" s="30"/>
      <c r="I43" s="30"/>
      <c r="J43" s="30"/>
      <c r="K43" s="30"/>
      <c r="L43" s="30"/>
      <c r="M43" s="30"/>
      <c r="N43" s="30"/>
      <c r="O43" s="30"/>
      <c r="P43" s="30"/>
      <c r="Q43" s="30"/>
    </row>
    <row r="44" spans="1:17" outlineLevel="4" x14ac:dyDescent="0.2">
      <c r="A44" s="179" t="s">
        <v>94</v>
      </c>
      <c r="B44" s="180">
        <v>18</v>
      </c>
      <c r="C44" s="180">
        <v>18</v>
      </c>
      <c r="D44" s="180">
        <v>18</v>
      </c>
      <c r="E44" s="180">
        <v>13</v>
      </c>
      <c r="F44" s="180">
        <v>5.5</v>
      </c>
      <c r="G44" s="180">
        <v>5.5</v>
      </c>
      <c r="H44" s="30"/>
      <c r="I44" s="30"/>
      <c r="J44" s="30"/>
      <c r="K44" s="30"/>
      <c r="L44" s="30"/>
      <c r="M44" s="30"/>
      <c r="N44" s="30"/>
      <c r="O44" s="30"/>
      <c r="P44" s="30"/>
      <c r="Q44" s="30"/>
    </row>
    <row r="45" spans="1:17" outlineLevel="3" x14ac:dyDescent="0.2">
      <c r="A45" s="181" t="s">
        <v>95</v>
      </c>
      <c r="B45" s="180">
        <f t="shared" ref="B45:G45" si="4">SUM(B$46:B$46)</f>
        <v>1.9837878377</v>
      </c>
      <c r="C45" s="180">
        <f t="shared" si="4"/>
        <v>1.85153531522</v>
      </c>
      <c r="D45" s="180">
        <f t="shared" si="4"/>
        <v>1.7192827927400001</v>
      </c>
      <c r="E45" s="180">
        <f t="shared" si="4"/>
        <v>1.5870302702600001</v>
      </c>
      <c r="F45" s="180">
        <f t="shared" si="4"/>
        <v>1.4547777477799999</v>
      </c>
      <c r="G45" s="180">
        <f t="shared" si="4"/>
        <v>1.4217146171599999</v>
      </c>
      <c r="H45" s="30"/>
      <c r="I45" s="30"/>
      <c r="J45" s="30"/>
      <c r="K45" s="30"/>
      <c r="L45" s="30"/>
      <c r="M45" s="30"/>
      <c r="N45" s="30"/>
      <c r="O45" s="30"/>
      <c r="P45" s="30"/>
      <c r="Q45" s="30"/>
    </row>
    <row r="46" spans="1:17" outlineLevel="4" x14ac:dyDescent="0.2">
      <c r="A46" s="179" t="s">
        <v>96</v>
      </c>
      <c r="B46" s="180">
        <v>1.9837878377</v>
      </c>
      <c r="C46" s="180">
        <v>1.85153531522</v>
      </c>
      <c r="D46" s="180">
        <v>1.7192827927400001</v>
      </c>
      <c r="E46" s="180">
        <v>1.5870302702600001</v>
      </c>
      <c r="F46" s="180">
        <v>1.4547777477799999</v>
      </c>
      <c r="G46" s="180">
        <v>1.4217146171599999</v>
      </c>
      <c r="H46" s="30"/>
      <c r="I46" s="30"/>
      <c r="J46" s="30"/>
      <c r="K46" s="30"/>
      <c r="L46" s="30"/>
      <c r="M46" s="30"/>
      <c r="N46" s="30"/>
      <c r="O46" s="30"/>
      <c r="P46" s="30"/>
      <c r="Q46" s="30"/>
    </row>
    <row r="47" spans="1:17" ht="15" outlineLevel="2" x14ac:dyDescent="0.25">
      <c r="A47" s="190" t="s">
        <v>97</v>
      </c>
      <c r="B47" s="191">
        <f t="shared" ref="B47:G47" si="5">B$48+B$58+B$69+B$71+B$78+B$87+B$89</f>
        <v>1258.5216249367204</v>
      </c>
      <c r="C47" s="191">
        <f t="shared" si="5"/>
        <v>1300.1611160073699</v>
      </c>
      <c r="D47" s="191">
        <f t="shared" si="5"/>
        <v>2325.4433794111501</v>
      </c>
      <c r="E47" s="191">
        <f t="shared" si="5"/>
        <v>3600.3931568676699</v>
      </c>
      <c r="F47" s="191">
        <f t="shared" si="5"/>
        <v>4829.3426584738017</v>
      </c>
      <c r="G47" s="191">
        <f t="shared" si="5"/>
        <v>5387.5103427108506</v>
      </c>
      <c r="H47" s="30"/>
      <c r="I47" s="30"/>
      <c r="J47" s="30"/>
      <c r="K47" s="30"/>
      <c r="L47" s="30"/>
      <c r="M47" s="30"/>
      <c r="N47" s="30"/>
      <c r="O47" s="30"/>
      <c r="P47" s="30"/>
      <c r="Q47" s="30"/>
    </row>
    <row r="48" spans="1:17" outlineLevel="3" x14ac:dyDescent="0.2">
      <c r="A48" s="181" t="s">
        <v>98</v>
      </c>
      <c r="B48" s="180">
        <f t="shared" ref="B48:G48" si="6">SUM(B$49:B$57)</f>
        <v>443.31220499021003</v>
      </c>
      <c r="C48" s="180">
        <f t="shared" si="6"/>
        <v>463.16791086648999</v>
      </c>
      <c r="D48" s="180">
        <f t="shared" si="6"/>
        <v>1100.2564081594501</v>
      </c>
      <c r="E48" s="180">
        <f t="shared" si="6"/>
        <v>2252.5797122582303</v>
      </c>
      <c r="F48" s="180">
        <f t="shared" si="6"/>
        <v>3482.0058410421307</v>
      </c>
      <c r="G48" s="180">
        <f t="shared" si="6"/>
        <v>4030.54057616418</v>
      </c>
      <c r="H48" s="30"/>
      <c r="I48" s="30"/>
      <c r="J48" s="30"/>
      <c r="K48" s="30"/>
      <c r="L48" s="30"/>
      <c r="M48" s="30"/>
      <c r="N48" s="30"/>
      <c r="O48" s="30"/>
      <c r="P48" s="30"/>
      <c r="Q48" s="30"/>
    </row>
    <row r="49" spans="1:17" outlineLevel="4" x14ac:dyDescent="0.2">
      <c r="A49" s="179" t="s">
        <v>99</v>
      </c>
      <c r="B49" s="180">
        <v>1.0454113763399999</v>
      </c>
      <c r="C49" s="180">
        <v>1.5875877036599999</v>
      </c>
      <c r="D49" s="180">
        <v>2.8371336968200001</v>
      </c>
      <c r="E49" s="180">
        <v>4.33677963433</v>
      </c>
      <c r="F49" s="180">
        <v>4.8006512413799998</v>
      </c>
      <c r="G49" s="180">
        <v>4.71427940407</v>
      </c>
      <c r="H49" s="30"/>
      <c r="I49" s="30"/>
      <c r="J49" s="30"/>
      <c r="K49" s="30"/>
      <c r="L49" s="30"/>
      <c r="M49" s="30"/>
      <c r="N49" s="30"/>
      <c r="O49" s="30"/>
      <c r="P49" s="30"/>
      <c r="Q49" s="30"/>
    </row>
    <row r="50" spans="1:17" outlineLevel="4" x14ac:dyDescent="0.2">
      <c r="A50" s="179" t="s">
        <v>100</v>
      </c>
      <c r="B50" s="180">
        <v>0</v>
      </c>
      <c r="C50" s="180">
        <v>0</v>
      </c>
      <c r="D50" s="180">
        <v>0</v>
      </c>
      <c r="E50" s="180">
        <v>0</v>
      </c>
      <c r="F50" s="180">
        <v>5.08672720701</v>
      </c>
      <c r="G50" s="180">
        <v>5.5175825237299998</v>
      </c>
      <c r="H50" s="30"/>
      <c r="I50" s="30"/>
      <c r="J50" s="30"/>
      <c r="K50" s="30"/>
      <c r="L50" s="30"/>
      <c r="M50" s="30"/>
      <c r="N50" s="30"/>
      <c r="O50" s="30"/>
      <c r="P50" s="30"/>
      <c r="Q50" s="30"/>
    </row>
    <row r="51" spans="1:17" outlineLevel="4" x14ac:dyDescent="0.2">
      <c r="A51" s="179" t="s">
        <v>101</v>
      </c>
      <c r="B51" s="180">
        <v>13.69347224048</v>
      </c>
      <c r="C51" s="180">
        <v>10.537976948860001</v>
      </c>
      <c r="D51" s="180">
        <v>9.4549938057599991</v>
      </c>
      <c r="E51" s="180">
        <v>7.3589337960099996</v>
      </c>
      <c r="F51" s="180">
        <v>4.2521896911699999</v>
      </c>
      <c r="G51" s="180">
        <v>3.44845934154</v>
      </c>
      <c r="H51" s="30"/>
      <c r="I51" s="30"/>
      <c r="J51" s="30"/>
      <c r="K51" s="30"/>
      <c r="L51" s="30"/>
      <c r="M51" s="30"/>
      <c r="N51" s="30"/>
      <c r="O51" s="30"/>
      <c r="P51" s="30"/>
      <c r="Q51" s="30"/>
    </row>
    <row r="52" spans="1:17" outlineLevel="4" x14ac:dyDescent="0.2">
      <c r="A52" s="179" t="s">
        <v>102</v>
      </c>
      <c r="B52" s="180">
        <v>26.985065628059999</v>
      </c>
      <c r="C52" s="180">
        <v>27.704960040149999</v>
      </c>
      <c r="D52" s="180">
        <v>98.126692472870005</v>
      </c>
      <c r="E52" s="180">
        <v>115.07812630904</v>
      </c>
      <c r="F52" s="180">
        <v>124.11142454661</v>
      </c>
      <c r="G52" s="180">
        <v>129.62438201882</v>
      </c>
      <c r="H52" s="30"/>
      <c r="I52" s="30"/>
      <c r="J52" s="30"/>
      <c r="K52" s="30"/>
      <c r="L52" s="30"/>
      <c r="M52" s="30"/>
      <c r="N52" s="30"/>
      <c r="O52" s="30"/>
      <c r="P52" s="30"/>
      <c r="Q52" s="30"/>
    </row>
    <row r="53" spans="1:17" outlineLevel="4" x14ac:dyDescent="0.2">
      <c r="A53" s="179" t="s">
        <v>103</v>
      </c>
      <c r="B53" s="180">
        <v>132.357876</v>
      </c>
      <c r="C53" s="180">
        <v>136.36866599999999</v>
      </c>
      <c r="D53" s="180">
        <v>452.22111000000001</v>
      </c>
      <c r="E53" s="180">
        <v>1249.7759189999999</v>
      </c>
      <c r="F53" s="180">
        <v>1850.2552231591901</v>
      </c>
      <c r="G53" s="180">
        <v>2396.62174108611</v>
      </c>
      <c r="H53" s="30"/>
      <c r="I53" s="30"/>
      <c r="J53" s="30"/>
      <c r="K53" s="30"/>
      <c r="L53" s="30"/>
      <c r="M53" s="30"/>
      <c r="N53" s="30"/>
      <c r="O53" s="30"/>
      <c r="P53" s="30"/>
      <c r="Q53" s="30"/>
    </row>
    <row r="54" spans="1:17" outlineLevel="4" x14ac:dyDescent="0.2">
      <c r="A54" s="179" t="s">
        <v>104</v>
      </c>
      <c r="B54" s="180">
        <v>149.66078664104</v>
      </c>
      <c r="C54" s="180">
        <v>167.90406736776001</v>
      </c>
      <c r="D54" s="180">
        <v>282.38035135726</v>
      </c>
      <c r="E54" s="180">
        <v>455.94914315625999</v>
      </c>
      <c r="F54" s="180">
        <v>679.98849281046</v>
      </c>
      <c r="G54" s="180">
        <v>668.65710100464003</v>
      </c>
      <c r="H54" s="30"/>
      <c r="I54" s="30"/>
      <c r="J54" s="30"/>
      <c r="K54" s="30"/>
      <c r="L54" s="30"/>
      <c r="M54" s="30"/>
      <c r="N54" s="30"/>
      <c r="O54" s="30"/>
      <c r="P54" s="30"/>
      <c r="Q54" s="30"/>
    </row>
    <row r="55" spans="1:17" outlineLevel="4" x14ac:dyDescent="0.2">
      <c r="A55" s="179" t="s">
        <v>105</v>
      </c>
      <c r="B55" s="180">
        <v>0</v>
      </c>
      <c r="C55" s="180">
        <v>0</v>
      </c>
      <c r="D55" s="180">
        <v>21.085527195080001</v>
      </c>
      <c r="E55" s="180">
        <v>39.914098248590001</v>
      </c>
      <c r="F55" s="180">
        <v>243.43083023539</v>
      </c>
      <c r="G55" s="180">
        <v>245.77563326306</v>
      </c>
      <c r="H55" s="30"/>
      <c r="I55" s="30"/>
      <c r="J55" s="30"/>
      <c r="K55" s="30"/>
      <c r="L55" s="30"/>
      <c r="M55" s="30"/>
      <c r="N55" s="30"/>
      <c r="O55" s="30"/>
      <c r="P55" s="30"/>
      <c r="Q55" s="30"/>
    </row>
    <row r="56" spans="1:17" outlineLevel="4" x14ac:dyDescent="0.2">
      <c r="A56" s="179" t="s">
        <v>106</v>
      </c>
      <c r="B56" s="180">
        <v>119.56959310429001</v>
      </c>
      <c r="C56" s="180">
        <v>119.00280760606</v>
      </c>
      <c r="D56" s="180">
        <v>234.07269763165999</v>
      </c>
      <c r="E56" s="180">
        <v>379.91330392216003</v>
      </c>
      <c r="F56" s="180">
        <v>569.59844089061005</v>
      </c>
      <c r="G56" s="180">
        <v>575.69651021159996</v>
      </c>
      <c r="H56" s="30"/>
      <c r="I56" s="30"/>
      <c r="J56" s="30"/>
      <c r="K56" s="30"/>
      <c r="L56" s="30"/>
      <c r="M56" s="30"/>
      <c r="N56" s="30"/>
      <c r="O56" s="30"/>
      <c r="P56" s="30"/>
      <c r="Q56" s="30"/>
    </row>
    <row r="57" spans="1:17" outlineLevel="4" x14ac:dyDescent="0.2">
      <c r="A57" s="179" t="s">
        <v>107</v>
      </c>
      <c r="B57" s="180">
        <v>0</v>
      </c>
      <c r="C57" s="180">
        <v>6.1845200000000003E-2</v>
      </c>
      <c r="D57" s="180">
        <v>7.7901999999999999E-2</v>
      </c>
      <c r="E57" s="180">
        <v>0.25340819184000002</v>
      </c>
      <c r="F57" s="180">
        <v>0.48186126030999998</v>
      </c>
      <c r="G57" s="180">
        <v>0.48488731061000001</v>
      </c>
      <c r="H57" s="30"/>
      <c r="I57" s="30"/>
      <c r="J57" s="30"/>
      <c r="K57" s="30"/>
      <c r="L57" s="30"/>
      <c r="M57" s="30"/>
      <c r="N57" s="30"/>
      <c r="O57" s="30"/>
      <c r="P57" s="30"/>
      <c r="Q57" s="30"/>
    </row>
    <row r="58" spans="1:17" outlineLevel="3" x14ac:dyDescent="0.2">
      <c r="A58" s="181" t="s">
        <v>108</v>
      </c>
      <c r="B58" s="180">
        <f t="shared" ref="B58:G58" si="7">SUM(B$59:B$68)</f>
        <v>26.766260647390002</v>
      </c>
      <c r="C58" s="180">
        <f t="shared" si="7"/>
        <v>24.223503565430001</v>
      </c>
      <c r="D58" s="180">
        <f t="shared" si="7"/>
        <v>160.50546788983999</v>
      </c>
      <c r="E58" s="180">
        <f t="shared" si="7"/>
        <v>239.95764692871998</v>
      </c>
      <c r="F58" s="180">
        <f t="shared" si="7"/>
        <v>320.75385386105012</v>
      </c>
      <c r="G58" s="180">
        <f t="shared" si="7"/>
        <v>333.12138005176001</v>
      </c>
      <c r="H58" s="30"/>
      <c r="I58" s="30"/>
      <c r="J58" s="30"/>
      <c r="K58" s="30"/>
      <c r="L58" s="30"/>
      <c r="M58" s="30"/>
      <c r="N58" s="30"/>
      <c r="O58" s="30"/>
      <c r="P58" s="30"/>
      <c r="Q58" s="30"/>
    </row>
    <row r="59" spans="1:17" outlineLevel="4" x14ac:dyDescent="0.2">
      <c r="A59" s="179" t="s">
        <v>109</v>
      </c>
      <c r="B59" s="180">
        <v>0</v>
      </c>
      <c r="C59" s="180">
        <v>0</v>
      </c>
      <c r="D59" s="180">
        <v>66.835792851359997</v>
      </c>
      <c r="E59" s="180">
        <v>139.85243126616001</v>
      </c>
      <c r="F59" s="180">
        <v>213.75542670784</v>
      </c>
      <c r="G59" s="180">
        <v>219.00012630590999</v>
      </c>
      <c r="H59" s="30"/>
      <c r="I59" s="30"/>
      <c r="J59" s="30"/>
      <c r="K59" s="30"/>
      <c r="L59" s="30"/>
      <c r="M59" s="30"/>
      <c r="N59" s="30"/>
      <c r="O59" s="30"/>
      <c r="P59" s="30"/>
      <c r="Q59" s="30"/>
    </row>
    <row r="60" spans="1:17" outlineLevel="4" x14ac:dyDescent="0.2">
      <c r="A60" s="179" t="s">
        <v>110</v>
      </c>
      <c r="B60" s="180">
        <v>0.78617442469999999</v>
      </c>
      <c r="C60" s="180">
        <v>1.08277249519</v>
      </c>
      <c r="D60" s="180">
        <v>17.370752550180001</v>
      </c>
      <c r="E60" s="180">
        <v>18.97010688824</v>
      </c>
      <c r="F60" s="180">
        <v>19.550736922790001</v>
      </c>
      <c r="G60" s="180">
        <v>20.587635069539999</v>
      </c>
      <c r="H60" s="30"/>
      <c r="I60" s="30"/>
      <c r="J60" s="30"/>
      <c r="K60" s="30"/>
      <c r="L60" s="30"/>
      <c r="M60" s="30"/>
      <c r="N60" s="30"/>
      <c r="O60" s="30"/>
      <c r="P60" s="30"/>
      <c r="Q60" s="30"/>
    </row>
    <row r="61" spans="1:17" outlineLevel="4" x14ac:dyDescent="0.2">
      <c r="A61" s="179" t="s">
        <v>111</v>
      </c>
      <c r="B61" s="180">
        <v>8.9906458514699992</v>
      </c>
      <c r="C61" s="180">
        <v>7.8206807494600001</v>
      </c>
      <c r="D61" s="180">
        <v>21.460113920649999</v>
      </c>
      <c r="E61" s="180">
        <v>23.719138560360001</v>
      </c>
      <c r="F61" s="180">
        <v>24.695561359159999</v>
      </c>
      <c r="G61" s="180">
        <v>26.411097998079999</v>
      </c>
      <c r="H61" s="30"/>
      <c r="I61" s="30"/>
      <c r="J61" s="30"/>
      <c r="K61" s="30"/>
      <c r="L61" s="30"/>
      <c r="M61" s="30"/>
      <c r="N61" s="30"/>
      <c r="O61" s="30"/>
      <c r="P61" s="30"/>
      <c r="Q61" s="30"/>
    </row>
    <row r="62" spans="1:17" outlineLevel="4" x14ac:dyDescent="0.2">
      <c r="A62" s="179" t="s">
        <v>112</v>
      </c>
      <c r="B62" s="180">
        <v>0</v>
      </c>
      <c r="C62" s="180">
        <v>0</v>
      </c>
      <c r="D62" s="180">
        <v>7.7901999999999996</v>
      </c>
      <c r="E62" s="180">
        <v>8.4415800000000001</v>
      </c>
      <c r="F62" s="180">
        <v>8.7853200000000005</v>
      </c>
      <c r="G62" s="180">
        <v>9.3605199999999993</v>
      </c>
      <c r="H62" s="30"/>
      <c r="I62" s="30"/>
      <c r="J62" s="30"/>
      <c r="K62" s="30"/>
      <c r="L62" s="30"/>
      <c r="M62" s="30"/>
      <c r="N62" s="30"/>
      <c r="O62" s="30"/>
      <c r="P62" s="30"/>
      <c r="Q62" s="30"/>
    </row>
    <row r="63" spans="1:17" outlineLevel="4" x14ac:dyDescent="0.2">
      <c r="A63" s="179" t="s">
        <v>113</v>
      </c>
      <c r="B63" s="180">
        <v>16.52857859905</v>
      </c>
      <c r="C63" s="180">
        <v>13.60669455595</v>
      </c>
      <c r="D63" s="180">
        <v>36.492455130940002</v>
      </c>
      <c r="E63" s="180">
        <v>35.941655990729998</v>
      </c>
      <c r="F63" s="180">
        <v>35.589561397920001</v>
      </c>
      <c r="G63" s="180">
        <v>38.174255795119997</v>
      </c>
      <c r="H63" s="30"/>
      <c r="I63" s="30"/>
      <c r="J63" s="30"/>
      <c r="K63" s="30"/>
      <c r="L63" s="30"/>
      <c r="M63" s="30"/>
      <c r="N63" s="30"/>
      <c r="O63" s="30"/>
      <c r="P63" s="30"/>
      <c r="Q63" s="30"/>
    </row>
    <row r="64" spans="1:17" outlineLevel="4" x14ac:dyDescent="0.2">
      <c r="A64" s="179" t="s">
        <v>114</v>
      </c>
      <c r="B64" s="180">
        <v>0</v>
      </c>
      <c r="C64" s="180">
        <v>0</v>
      </c>
      <c r="D64" s="180">
        <v>7.7901999999999996</v>
      </c>
      <c r="E64" s="180">
        <v>8.4415800000000001</v>
      </c>
      <c r="F64" s="180">
        <v>8.7853200000000005</v>
      </c>
      <c r="G64" s="180">
        <v>9.3605199999999993</v>
      </c>
      <c r="H64" s="30"/>
      <c r="I64" s="30"/>
      <c r="J64" s="30"/>
      <c r="K64" s="30"/>
      <c r="L64" s="30"/>
      <c r="M64" s="30"/>
      <c r="N64" s="30"/>
      <c r="O64" s="30"/>
      <c r="P64" s="30"/>
      <c r="Q64" s="30"/>
    </row>
    <row r="65" spans="1:17" outlineLevel="4" x14ac:dyDescent="0.2">
      <c r="A65" s="179" t="s">
        <v>115</v>
      </c>
      <c r="B65" s="180">
        <v>0.40721180357999998</v>
      </c>
      <c r="C65" s="180">
        <v>1.1414699260300001</v>
      </c>
      <c r="D65" s="180">
        <v>1.94019993968</v>
      </c>
      <c r="E65" s="180">
        <v>3.6823600697400001</v>
      </c>
      <c r="F65" s="180">
        <v>4.3628869331200004</v>
      </c>
      <c r="G65" s="180">
        <v>4.9935918065099996</v>
      </c>
      <c r="H65" s="30"/>
      <c r="I65" s="30"/>
      <c r="J65" s="30"/>
      <c r="K65" s="30"/>
      <c r="L65" s="30"/>
      <c r="M65" s="30"/>
      <c r="N65" s="30"/>
      <c r="O65" s="30"/>
      <c r="P65" s="30"/>
      <c r="Q65" s="30"/>
    </row>
    <row r="66" spans="1:17" outlineLevel="4" x14ac:dyDescent="0.2">
      <c r="A66" s="179" t="s">
        <v>116</v>
      </c>
      <c r="B66" s="180">
        <v>0</v>
      </c>
      <c r="C66" s="180">
        <v>0</v>
      </c>
      <c r="D66" s="180">
        <v>0</v>
      </c>
      <c r="E66" s="180">
        <v>0</v>
      </c>
      <c r="F66" s="180">
        <v>4.2039</v>
      </c>
      <c r="G66" s="180">
        <v>4.1528499999999999</v>
      </c>
      <c r="H66" s="30"/>
      <c r="I66" s="30"/>
      <c r="J66" s="30"/>
      <c r="K66" s="30"/>
      <c r="L66" s="30"/>
      <c r="M66" s="30"/>
      <c r="N66" s="30"/>
      <c r="O66" s="30"/>
      <c r="P66" s="30"/>
      <c r="Q66" s="30"/>
    </row>
    <row r="67" spans="1:17" outlineLevel="4" x14ac:dyDescent="0.2">
      <c r="A67" s="179" t="s">
        <v>117</v>
      </c>
      <c r="B67" s="180">
        <v>0</v>
      </c>
      <c r="C67" s="180">
        <v>0.55899540264000003</v>
      </c>
      <c r="D67" s="180">
        <v>0.80847284054000002</v>
      </c>
      <c r="E67" s="180">
        <v>0.89084539944999996</v>
      </c>
      <c r="F67" s="180">
        <v>1.0035949112</v>
      </c>
      <c r="G67" s="180">
        <v>1.05949908662</v>
      </c>
      <c r="H67" s="30"/>
      <c r="I67" s="30"/>
      <c r="J67" s="30"/>
      <c r="K67" s="30"/>
      <c r="L67" s="30"/>
      <c r="M67" s="30"/>
      <c r="N67" s="30"/>
      <c r="O67" s="30"/>
      <c r="P67" s="30"/>
      <c r="Q67" s="30"/>
    </row>
    <row r="68" spans="1:17" outlineLevel="4" x14ac:dyDescent="0.2">
      <c r="A68" s="179" t="s">
        <v>118</v>
      </c>
      <c r="B68" s="180">
        <v>5.364996859E-2</v>
      </c>
      <c r="C68" s="180">
        <v>1.2890436159999999E-2</v>
      </c>
      <c r="D68" s="180">
        <v>1.7280656490000001E-2</v>
      </c>
      <c r="E68" s="180">
        <v>1.7948754040000001E-2</v>
      </c>
      <c r="F68" s="180">
        <v>2.1545629019999998E-2</v>
      </c>
      <c r="G68" s="180">
        <v>2.1283989980000001E-2</v>
      </c>
      <c r="H68" s="30"/>
      <c r="I68" s="30"/>
      <c r="J68" s="30"/>
      <c r="K68" s="30"/>
      <c r="L68" s="30"/>
      <c r="M68" s="30"/>
      <c r="N68" s="30"/>
      <c r="O68" s="30"/>
      <c r="P68" s="30"/>
      <c r="Q68" s="30"/>
    </row>
    <row r="69" spans="1:17" outlineLevel="3" x14ac:dyDescent="0.2">
      <c r="A69" s="181" t="s">
        <v>119</v>
      </c>
      <c r="B69" s="180">
        <f t="shared" ref="B69:G69" si="8">SUM(B$70:B$70)</f>
        <v>17.13033209916</v>
      </c>
      <c r="C69" s="180">
        <f t="shared" si="8"/>
        <v>16.526657320249999</v>
      </c>
      <c r="D69" s="180">
        <f t="shared" si="8"/>
        <v>22.155300602000001</v>
      </c>
      <c r="E69" s="180">
        <f t="shared" si="8"/>
        <v>23.011859616860001</v>
      </c>
      <c r="F69" s="180">
        <f t="shared" si="8"/>
        <v>25.469574498539998</v>
      </c>
      <c r="G69" s="180">
        <f t="shared" si="8"/>
        <v>25.160285082009999</v>
      </c>
      <c r="H69" s="30"/>
      <c r="I69" s="30"/>
      <c r="J69" s="30"/>
      <c r="K69" s="30"/>
      <c r="L69" s="30"/>
      <c r="M69" s="30"/>
      <c r="N69" s="30"/>
      <c r="O69" s="30"/>
      <c r="P69" s="30"/>
      <c r="Q69" s="30"/>
    </row>
    <row r="70" spans="1:17" outlineLevel="4" x14ac:dyDescent="0.2">
      <c r="A70" s="179" t="s">
        <v>120</v>
      </c>
      <c r="B70" s="180">
        <v>17.13033209916</v>
      </c>
      <c r="C70" s="180">
        <v>16.526657320249999</v>
      </c>
      <c r="D70" s="180">
        <v>22.155300602000001</v>
      </c>
      <c r="E70" s="180">
        <v>23.011859616860001</v>
      </c>
      <c r="F70" s="180">
        <v>25.469574498539998</v>
      </c>
      <c r="G70" s="180">
        <v>25.160285082009999</v>
      </c>
      <c r="H70" s="30"/>
      <c r="I70" s="30"/>
      <c r="J70" s="30"/>
      <c r="K70" s="30"/>
      <c r="L70" s="30"/>
      <c r="M70" s="30"/>
      <c r="N70" s="30"/>
      <c r="O70" s="30"/>
      <c r="P70" s="30"/>
      <c r="Q70" s="30"/>
    </row>
    <row r="71" spans="1:17" outlineLevel="3" x14ac:dyDescent="0.2">
      <c r="A71" s="181" t="s">
        <v>121</v>
      </c>
      <c r="B71" s="180">
        <f t="shared" ref="B71:G71" si="9">SUM(B$72:B$77)</f>
        <v>61.086282690360008</v>
      </c>
      <c r="C71" s="180">
        <f t="shared" si="9"/>
        <v>50.739152857089998</v>
      </c>
      <c r="D71" s="180">
        <f t="shared" si="9"/>
        <v>60.379535033479996</v>
      </c>
      <c r="E71" s="180">
        <f t="shared" si="9"/>
        <v>59.488384682030002</v>
      </c>
      <c r="F71" s="180">
        <f t="shared" si="9"/>
        <v>62.159684084680002</v>
      </c>
      <c r="G71" s="180">
        <f t="shared" si="9"/>
        <v>64.24554618817001</v>
      </c>
      <c r="H71" s="30"/>
      <c r="I71" s="30"/>
      <c r="J71" s="30"/>
      <c r="K71" s="30"/>
      <c r="L71" s="30"/>
      <c r="M71" s="30"/>
      <c r="N71" s="30"/>
      <c r="O71" s="30"/>
      <c r="P71" s="30"/>
      <c r="Q71" s="30"/>
    </row>
    <row r="72" spans="1:17" outlineLevel="4" x14ac:dyDescent="0.2">
      <c r="A72" s="179" t="s">
        <v>122</v>
      </c>
      <c r="B72" s="180">
        <v>6.5858728443199999</v>
      </c>
      <c r="C72" s="180">
        <v>8.11366189644</v>
      </c>
      <c r="D72" s="180">
        <v>11.098013129230001</v>
      </c>
      <c r="E72" s="180">
        <v>10.288715116660001</v>
      </c>
      <c r="F72" s="180">
        <v>8.1087173963799994</v>
      </c>
      <c r="G72" s="180">
        <v>7.3668567073600002</v>
      </c>
      <c r="H72" s="30"/>
      <c r="I72" s="30"/>
      <c r="J72" s="30"/>
      <c r="K72" s="30"/>
      <c r="L72" s="30"/>
      <c r="M72" s="30"/>
      <c r="N72" s="30"/>
      <c r="O72" s="30"/>
      <c r="P72" s="30"/>
      <c r="Q72" s="30"/>
    </row>
    <row r="73" spans="1:17" outlineLevel="4" x14ac:dyDescent="0.2">
      <c r="A73" s="179" t="s">
        <v>123</v>
      </c>
      <c r="B73" s="180">
        <v>17.369800000000001</v>
      </c>
      <c r="C73" s="180">
        <v>20.099689999999999</v>
      </c>
      <c r="D73" s="180">
        <v>25.318149999999999</v>
      </c>
      <c r="E73" s="180">
        <v>27.435134999999999</v>
      </c>
      <c r="F73" s="180">
        <v>28.552289999999999</v>
      </c>
      <c r="G73" s="180">
        <v>30.421690000000002</v>
      </c>
      <c r="H73" s="30"/>
      <c r="I73" s="30"/>
      <c r="J73" s="30"/>
      <c r="K73" s="30"/>
      <c r="L73" s="30"/>
      <c r="M73" s="30"/>
      <c r="N73" s="30"/>
      <c r="O73" s="30"/>
      <c r="P73" s="30"/>
      <c r="Q73" s="30"/>
    </row>
    <row r="74" spans="1:17" outlineLevel="4" x14ac:dyDescent="0.2">
      <c r="A74" s="179" t="s">
        <v>124</v>
      </c>
      <c r="B74" s="180">
        <v>1.77620796E-3</v>
      </c>
      <c r="C74" s="180">
        <v>1.5810478E-3</v>
      </c>
      <c r="D74" s="180">
        <v>1.99153347E-3</v>
      </c>
      <c r="E74" s="180">
        <v>2.15805616E-3</v>
      </c>
      <c r="F74" s="180">
        <v>2.2459319199999998E-3</v>
      </c>
      <c r="G74" s="180">
        <v>2.3929795000000001E-3</v>
      </c>
      <c r="H74" s="30"/>
      <c r="I74" s="30"/>
      <c r="J74" s="30"/>
      <c r="K74" s="30"/>
      <c r="L74" s="30"/>
      <c r="M74" s="30"/>
      <c r="N74" s="30"/>
      <c r="O74" s="30"/>
      <c r="P74" s="30"/>
      <c r="Q74" s="30"/>
    </row>
    <row r="75" spans="1:17" outlineLevel="4" x14ac:dyDescent="0.2">
      <c r="A75" s="179" t="s">
        <v>125</v>
      </c>
      <c r="B75" s="180">
        <v>0</v>
      </c>
      <c r="C75" s="180">
        <v>0</v>
      </c>
      <c r="D75" s="180">
        <v>0</v>
      </c>
      <c r="E75" s="180">
        <v>0.16403021542999999</v>
      </c>
      <c r="F75" s="180">
        <v>0.28202475074</v>
      </c>
      <c r="G75" s="180">
        <v>0.30048971690999998</v>
      </c>
      <c r="H75" s="30"/>
      <c r="I75" s="30"/>
      <c r="J75" s="30"/>
      <c r="K75" s="30"/>
      <c r="L75" s="30"/>
      <c r="M75" s="30"/>
      <c r="N75" s="30"/>
      <c r="O75" s="30"/>
      <c r="P75" s="30"/>
      <c r="Q75" s="30"/>
    </row>
    <row r="76" spans="1:17" outlineLevel="4" x14ac:dyDescent="0.2">
      <c r="A76" s="179" t="s">
        <v>126</v>
      </c>
      <c r="B76" s="180">
        <v>37.128833638080003</v>
      </c>
      <c r="C76" s="180">
        <v>22.52421991285</v>
      </c>
      <c r="D76" s="180">
        <v>23.961380370779999</v>
      </c>
      <c r="E76" s="180">
        <v>21.598346293780001</v>
      </c>
      <c r="F76" s="180">
        <v>18.193875010589998</v>
      </c>
      <c r="G76" s="180">
        <v>18.257742715199999</v>
      </c>
      <c r="H76" s="30"/>
      <c r="I76" s="30"/>
      <c r="J76" s="30"/>
      <c r="K76" s="30"/>
      <c r="L76" s="30"/>
      <c r="M76" s="30"/>
      <c r="N76" s="30"/>
      <c r="O76" s="30"/>
      <c r="P76" s="30"/>
      <c r="Q76" s="30"/>
    </row>
    <row r="77" spans="1:17" outlineLevel="4" x14ac:dyDescent="0.2">
      <c r="A77" s="179" t="s">
        <v>127</v>
      </c>
      <c r="B77" s="180">
        <v>0</v>
      </c>
      <c r="C77" s="180">
        <v>0</v>
      </c>
      <c r="D77" s="180">
        <v>0</v>
      </c>
      <c r="E77" s="180">
        <v>0</v>
      </c>
      <c r="F77" s="180">
        <v>7.0205309950499997</v>
      </c>
      <c r="G77" s="180">
        <v>7.8963740692000002</v>
      </c>
      <c r="H77" s="30"/>
      <c r="I77" s="30"/>
      <c r="J77" s="30"/>
      <c r="K77" s="30"/>
      <c r="L77" s="30"/>
      <c r="M77" s="30"/>
      <c r="N77" s="30"/>
      <c r="O77" s="30"/>
      <c r="P77" s="30"/>
      <c r="Q77" s="30"/>
    </row>
    <row r="78" spans="1:17" outlineLevel="3" x14ac:dyDescent="0.2">
      <c r="A78" s="181" t="s">
        <v>128</v>
      </c>
      <c r="B78" s="180">
        <f t="shared" ref="B78:G78" si="10">SUM(B$79:B$86)</f>
        <v>575.39488208960006</v>
      </c>
      <c r="C78" s="180">
        <f t="shared" si="10"/>
        <v>543.16986546599992</v>
      </c>
      <c r="D78" s="180">
        <f t="shared" si="10"/>
        <v>718.83682421800006</v>
      </c>
      <c r="E78" s="180">
        <f t="shared" si="10"/>
        <v>750.56792791199996</v>
      </c>
      <c r="F78" s="180">
        <f t="shared" si="10"/>
        <v>639.79848096628996</v>
      </c>
      <c r="G78" s="180">
        <f t="shared" si="10"/>
        <v>632.02909719089996</v>
      </c>
      <c r="H78" s="30"/>
      <c r="I78" s="30"/>
      <c r="J78" s="30"/>
      <c r="K78" s="30"/>
      <c r="L78" s="30"/>
      <c r="M78" s="30"/>
      <c r="N78" s="30"/>
      <c r="O78" s="30"/>
      <c r="P78" s="30"/>
      <c r="Q78" s="30"/>
    </row>
    <row r="79" spans="1:17" outlineLevel="4" x14ac:dyDescent="0.2">
      <c r="A79" s="179" t="s">
        <v>129</v>
      </c>
      <c r="B79" s="180">
        <v>244.17311208960001</v>
      </c>
      <c r="C79" s="180">
        <v>208.99547546599999</v>
      </c>
      <c r="D79" s="180">
        <v>276.48165421800002</v>
      </c>
      <c r="E79" s="180">
        <v>287.17087291199999</v>
      </c>
      <c r="F79" s="180">
        <v>0</v>
      </c>
      <c r="G79" s="180">
        <v>0</v>
      </c>
      <c r="H79" s="30"/>
      <c r="I79" s="30"/>
      <c r="J79" s="30"/>
      <c r="K79" s="30"/>
      <c r="L79" s="30"/>
      <c r="M79" s="30"/>
      <c r="N79" s="30"/>
      <c r="O79" s="30"/>
      <c r="P79" s="30"/>
      <c r="Q79" s="30"/>
    </row>
    <row r="80" spans="1:17" outlineLevel="4" x14ac:dyDescent="0.2">
      <c r="A80" s="179" t="s">
        <v>130</v>
      </c>
      <c r="B80" s="180">
        <v>28.2746</v>
      </c>
      <c r="C80" s="180">
        <v>0</v>
      </c>
      <c r="D80" s="180">
        <v>0</v>
      </c>
      <c r="E80" s="180">
        <v>0</v>
      </c>
      <c r="F80" s="180">
        <v>0</v>
      </c>
      <c r="G80" s="180">
        <v>0</v>
      </c>
      <c r="H80" s="30"/>
      <c r="I80" s="30"/>
      <c r="J80" s="30"/>
      <c r="K80" s="30"/>
      <c r="L80" s="30"/>
      <c r="M80" s="30"/>
      <c r="N80" s="30"/>
      <c r="O80" s="30"/>
      <c r="P80" s="30"/>
      <c r="Q80" s="30"/>
    </row>
    <row r="81" spans="1:17" outlineLevel="4" x14ac:dyDescent="0.2">
      <c r="A81" s="179" t="s">
        <v>131</v>
      </c>
      <c r="B81" s="180">
        <v>84.823800000000006</v>
      </c>
      <c r="C81" s="180">
        <v>81.834599999999995</v>
      </c>
      <c r="D81" s="180">
        <v>109.7058</v>
      </c>
      <c r="E81" s="180">
        <v>113.9472</v>
      </c>
      <c r="F81" s="180">
        <v>0</v>
      </c>
      <c r="G81" s="180">
        <v>0</v>
      </c>
      <c r="H81" s="30"/>
      <c r="I81" s="30"/>
      <c r="J81" s="30"/>
      <c r="K81" s="30"/>
      <c r="L81" s="30"/>
      <c r="M81" s="30"/>
      <c r="N81" s="30"/>
      <c r="O81" s="30"/>
      <c r="P81" s="30"/>
      <c r="Q81" s="30"/>
    </row>
    <row r="82" spans="1:17" outlineLevel="4" x14ac:dyDescent="0.2">
      <c r="A82" s="179" t="s">
        <v>132</v>
      </c>
      <c r="B82" s="180">
        <v>66.445310000000006</v>
      </c>
      <c r="C82" s="180">
        <v>64.103769999999997</v>
      </c>
      <c r="D82" s="180">
        <v>85.936210000000003</v>
      </c>
      <c r="E82" s="180">
        <v>89.25864</v>
      </c>
      <c r="F82" s="180">
        <v>0</v>
      </c>
      <c r="G82" s="180">
        <v>0</v>
      </c>
      <c r="H82" s="30"/>
      <c r="I82" s="30"/>
      <c r="J82" s="30"/>
      <c r="K82" s="30"/>
      <c r="L82" s="30"/>
      <c r="M82" s="30"/>
      <c r="N82" s="30"/>
      <c r="O82" s="30"/>
      <c r="P82" s="30"/>
      <c r="Q82" s="30"/>
    </row>
    <row r="83" spans="1:17" outlineLevel="4" x14ac:dyDescent="0.2">
      <c r="A83" s="179" t="s">
        <v>133</v>
      </c>
      <c r="B83" s="180">
        <v>34.739600000000003</v>
      </c>
      <c r="C83" s="180">
        <v>30.922599999999999</v>
      </c>
      <c r="D83" s="180">
        <v>38.951000000000001</v>
      </c>
      <c r="E83" s="180">
        <v>42.207900000000002</v>
      </c>
      <c r="F83" s="180">
        <v>0</v>
      </c>
      <c r="G83" s="180">
        <v>0</v>
      </c>
      <c r="H83" s="30"/>
      <c r="I83" s="30"/>
      <c r="J83" s="30"/>
      <c r="K83" s="30"/>
      <c r="L83" s="30"/>
      <c r="M83" s="30"/>
      <c r="N83" s="30"/>
      <c r="O83" s="30"/>
      <c r="P83" s="30"/>
      <c r="Q83" s="30"/>
    </row>
    <row r="84" spans="1:17" outlineLevel="4" x14ac:dyDescent="0.2">
      <c r="A84" s="179" t="s">
        <v>134</v>
      </c>
      <c r="B84" s="180">
        <v>116.93846000000001</v>
      </c>
      <c r="C84" s="180">
        <v>109.57657</v>
      </c>
      <c r="D84" s="180">
        <v>143.76711</v>
      </c>
      <c r="E84" s="180">
        <v>151.514115</v>
      </c>
      <c r="F84" s="180">
        <v>0</v>
      </c>
      <c r="G84" s="180">
        <v>0</v>
      </c>
      <c r="H84" s="30"/>
      <c r="I84" s="30"/>
      <c r="J84" s="30"/>
      <c r="K84" s="30"/>
      <c r="L84" s="30"/>
      <c r="M84" s="30"/>
      <c r="N84" s="30"/>
      <c r="O84" s="30"/>
      <c r="P84" s="30"/>
      <c r="Q84" s="30"/>
    </row>
    <row r="85" spans="1:17" outlineLevel="4" x14ac:dyDescent="0.2">
      <c r="A85" s="179" t="s">
        <v>135</v>
      </c>
      <c r="B85" s="180">
        <v>0</v>
      </c>
      <c r="C85" s="180">
        <v>47.736849999999997</v>
      </c>
      <c r="D85" s="180">
        <v>63.995049999999999</v>
      </c>
      <c r="E85" s="180">
        <v>66.469200000000001</v>
      </c>
      <c r="F85" s="180">
        <v>0</v>
      </c>
      <c r="G85" s="180">
        <v>0</v>
      </c>
      <c r="H85" s="30"/>
      <c r="I85" s="30"/>
      <c r="J85" s="30"/>
      <c r="K85" s="30"/>
      <c r="L85" s="30"/>
      <c r="M85" s="30"/>
      <c r="N85" s="30"/>
      <c r="O85" s="30"/>
      <c r="P85" s="30"/>
      <c r="Q85" s="30"/>
    </row>
    <row r="86" spans="1:17" outlineLevel="4" x14ac:dyDescent="0.2">
      <c r="A86" s="179" t="s">
        <v>136</v>
      </c>
      <c r="B86" s="180">
        <v>0</v>
      </c>
      <c r="C86" s="180">
        <v>0</v>
      </c>
      <c r="D86" s="180">
        <v>0</v>
      </c>
      <c r="E86" s="180">
        <v>0</v>
      </c>
      <c r="F86" s="180">
        <v>639.79848096628996</v>
      </c>
      <c r="G86" s="180">
        <v>632.02909719089996</v>
      </c>
      <c r="H86" s="30"/>
      <c r="I86" s="30"/>
      <c r="J86" s="30"/>
      <c r="K86" s="30"/>
      <c r="L86" s="30"/>
      <c r="M86" s="30"/>
      <c r="N86" s="30"/>
      <c r="O86" s="30"/>
      <c r="P86" s="30"/>
      <c r="Q86" s="30"/>
    </row>
    <row r="87" spans="1:17" outlineLevel="3" x14ac:dyDescent="0.2">
      <c r="A87" s="181" t="s">
        <v>137</v>
      </c>
      <c r="B87" s="180">
        <f t="shared" ref="B87:G87" si="11">SUM(B$88:B$88)</f>
        <v>84.823800000000006</v>
      </c>
      <c r="C87" s="180">
        <f t="shared" si="11"/>
        <v>81.834599999999995</v>
      </c>
      <c r="D87" s="180">
        <f t="shared" si="11"/>
        <v>109.7058</v>
      </c>
      <c r="E87" s="180">
        <f t="shared" si="11"/>
        <v>113.9472</v>
      </c>
      <c r="F87" s="180">
        <f t="shared" si="11"/>
        <v>126.117</v>
      </c>
      <c r="G87" s="180">
        <f t="shared" si="11"/>
        <v>124.5855</v>
      </c>
      <c r="H87" s="30"/>
      <c r="I87" s="30"/>
      <c r="J87" s="30"/>
      <c r="K87" s="30"/>
      <c r="L87" s="30"/>
      <c r="M87" s="30"/>
      <c r="N87" s="30"/>
      <c r="O87" s="30"/>
      <c r="P87" s="30"/>
      <c r="Q87" s="30"/>
    </row>
    <row r="88" spans="1:17" outlineLevel="4" x14ac:dyDescent="0.2">
      <c r="A88" s="179" t="s">
        <v>138</v>
      </c>
      <c r="B88" s="180">
        <v>84.823800000000006</v>
      </c>
      <c r="C88" s="180">
        <v>81.834599999999995</v>
      </c>
      <c r="D88" s="180">
        <v>109.7058</v>
      </c>
      <c r="E88" s="180">
        <v>113.9472</v>
      </c>
      <c r="F88" s="180">
        <v>126.117</v>
      </c>
      <c r="G88" s="180">
        <v>124.5855</v>
      </c>
      <c r="H88" s="30"/>
      <c r="I88" s="30"/>
      <c r="J88" s="30"/>
      <c r="K88" s="30"/>
      <c r="L88" s="30"/>
      <c r="M88" s="30"/>
      <c r="N88" s="30"/>
      <c r="O88" s="30"/>
      <c r="P88" s="30"/>
      <c r="Q88" s="30"/>
    </row>
    <row r="89" spans="1:17" outlineLevel="3" x14ac:dyDescent="0.2">
      <c r="A89" s="181" t="s">
        <v>139</v>
      </c>
      <c r="B89" s="180">
        <f t="shared" ref="B89:G89" si="12">SUM(B$90:B$90)</f>
        <v>50.007862420000002</v>
      </c>
      <c r="C89" s="180">
        <f t="shared" si="12"/>
        <v>120.49942593211</v>
      </c>
      <c r="D89" s="180">
        <f t="shared" si="12"/>
        <v>153.60404350837999</v>
      </c>
      <c r="E89" s="180">
        <f t="shared" si="12"/>
        <v>160.84042546983</v>
      </c>
      <c r="F89" s="180">
        <f t="shared" si="12"/>
        <v>173.03822402111001</v>
      </c>
      <c r="G89" s="180">
        <f t="shared" si="12"/>
        <v>177.82795803382999</v>
      </c>
      <c r="H89" s="30"/>
      <c r="I89" s="30"/>
      <c r="J89" s="30"/>
      <c r="K89" s="30"/>
      <c r="L89" s="30"/>
      <c r="M89" s="30"/>
      <c r="N89" s="30"/>
      <c r="O89" s="30"/>
      <c r="P89" s="30"/>
      <c r="Q89" s="30"/>
    </row>
    <row r="90" spans="1:17" outlineLevel="4" x14ac:dyDescent="0.2">
      <c r="A90" s="179" t="s">
        <v>106</v>
      </c>
      <c r="B90" s="180">
        <v>50.007862420000002</v>
      </c>
      <c r="C90" s="180">
        <v>120.49942593211</v>
      </c>
      <c r="D90" s="180">
        <v>153.60404350837999</v>
      </c>
      <c r="E90" s="180">
        <v>160.84042546983</v>
      </c>
      <c r="F90" s="180">
        <v>173.03822402111001</v>
      </c>
      <c r="G90" s="180">
        <v>177.82795803382999</v>
      </c>
      <c r="H90" s="30"/>
      <c r="I90" s="30"/>
      <c r="J90" s="30"/>
      <c r="K90" s="30"/>
      <c r="L90" s="30"/>
      <c r="M90" s="30"/>
      <c r="N90" s="30"/>
      <c r="O90" s="30"/>
      <c r="P90" s="30"/>
      <c r="Q90" s="30"/>
    </row>
    <row r="91" spans="1:17" ht="15" outlineLevel="1" x14ac:dyDescent="0.25">
      <c r="A91" s="192" t="s">
        <v>2</v>
      </c>
      <c r="B91" s="193">
        <f t="shared" ref="B91:G91" si="13">B$92+B$111</f>
        <v>292.65022361159004</v>
      </c>
      <c r="C91" s="193">
        <f t="shared" si="13"/>
        <v>309.33986955858001</v>
      </c>
      <c r="D91" s="193">
        <f t="shared" si="13"/>
        <v>360.43420638318003</v>
      </c>
      <c r="E91" s="193">
        <f t="shared" si="13"/>
        <v>331.54471708271996</v>
      </c>
      <c r="F91" s="193">
        <f t="shared" si="13"/>
        <v>288.51110931761002</v>
      </c>
      <c r="G91" s="193">
        <f t="shared" si="13"/>
        <v>276.04083210380998</v>
      </c>
      <c r="H91" s="30"/>
      <c r="I91" s="30"/>
      <c r="J91" s="30"/>
      <c r="K91" s="30"/>
      <c r="L91" s="30"/>
      <c r="M91" s="30"/>
      <c r="N91" s="30"/>
      <c r="O91" s="30"/>
      <c r="P91" s="30"/>
      <c r="Q91" s="30"/>
    </row>
    <row r="92" spans="1:17" ht="15" outlineLevel="2" x14ac:dyDescent="0.25">
      <c r="A92" s="190" t="s">
        <v>58</v>
      </c>
      <c r="B92" s="191">
        <f t="shared" ref="B92:G92" si="14">B$93+B$101+B$109</f>
        <v>32.237360687399999</v>
      </c>
      <c r="C92" s="191">
        <f t="shared" si="14"/>
        <v>49.038826509239996</v>
      </c>
      <c r="D92" s="191">
        <f t="shared" si="14"/>
        <v>72.197931313059996</v>
      </c>
      <c r="E92" s="191">
        <f t="shared" si="14"/>
        <v>68.798719139520003</v>
      </c>
      <c r="F92" s="191">
        <f t="shared" si="14"/>
        <v>69.357463909259991</v>
      </c>
      <c r="G92" s="191">
        <f t="shared" si="14"/>
        <v>78.754240099079993</v>
      </c>
      <c r="H92" s="30"/>
      <c r="I92" s="30"/>
      <c r="J92" s="30"/>
      <c r="K92" s="30"/>
      <c r="L92" s="30"/>
      <c r="M92" s="30"/>
      <c r="N92" s="30"/>
      <c r="O92" s="30"/>
      <c r="P92" s="30"/>
      <c r="Q92" s="30"/>
    </row>
    <row r="93" spans="1:17" outlineLevel="3" x14ac:dyDescent="0.2">
      <c r="A93" s="181" t="s">
        <v>59</v>
      </c>
      <c r="B93" s="180">
        <f t="shared" ref="B93:G93" si="15">SUM(B$94:B$100)</f>
        <v>24.3868166</v>
      </c>
      <c r="C93" s="180">
        <f t="shared" si="15"/>
        <v>16.928416600000002</v>
      </c>
      <c r="D93" s="180">
        <f t="shared" si="15"/>
        <v>11.847416600000001</v>
      </c>
      <c r="E93" s="180">
        <f t="shared" si="15"/>
        <v>7.9750115999999993</v>
      </c>
      <c r="F93" s="180">
        <f t="shared" si="15"/>
        <v>4.4750115999999993</v>
      </c>
      <c r="G93" s="180">
        <f t="shared" si="15"/>
        <v>4.4750115999999993</v>
      </c>
      <c r="H93" s="30"/>
      <c r="I93" s="30"/>
      <c r="J93" s="30"/>
      <c r="K93" s="30"/>
      <c r="L93" s="30"/>
      <c r="M93" s="30"/>
      <c r="N93" s="30"/>
      <c r="O93" s="30"/>
      <c r="P93" s="30"/>
      <c r="Q93" s="30"/>
    </row>
    <row r="94" spans="1:17" outlineLevel="4" x14ac:dyDescent="0.2">
      <c r="A94" s="179" t="s">
        <v>140</v>
      </c>
      <c r="B94" s="180">
        <v>3.4750000000000001</v>
      </c>
      <c r="C94" s="180">
        <v>3.4750000000000001</v>
      </c>
      <c r="D94" s="180">
        <v>3.4750000000000001</v>
      </c>
      <c r="E94" s="180">
        <v>2.4750000000000001</v>
      </c>
      <c r="F94" s="180">
        <v>2.4750000000000001</v>
      </c>
      <c r="G94" s="180">
        <v>2.4750000000000001</v>
      </c>
      <c r="H94" s="30"/>
      <c r="I94" s="30"/>
      <c r="J94" s="30"/>
      <c r="K94" s="30"/>
      <c r="L94" s="30"/>
      <c r="M94" s="30"/>
      <c r="N94" s="30"/>
      <c r="O94" s="30"/>
      <c r="P94" s="30"/>
      <c r="Q94" s="30"/>
    </row>
    <row r="95" spans="1:17" outlineLevel="4" x14ac:dyDescent="0.2">
      <c r="A95" s="179" t="s">
        <v>141</v>
      </c>
      <c r="B95" s="180">
        <v>1.6763999999999999</v>
      </c>
      <c r="C95" s="180">
        <v>0</v>
      </c>
      <c r="D95" s="180">
        <v>0</v>
      </c>
      <c r="E95" s="180">
        <v>0</v>
      </c>
      <c r="F95" s="180">
        <v>0</v>
      </c>
      <c r="G95" s="180">
        <v>0</v>
      </c>
      <c r="H95" s="30"/>
      <c r="I95" s="30"/>
      <c r="J95" s="30"/>
      <c r="K95" s="30"/>
      <c r="L95" s="30"/>
      <c r="M95" s="30"/>
      <c r="N95" s="30"/>
      <c r="O95" s="30"/>
      <c r="P95" s="30"/>
      <c r="Q95" s="30"/>
    </row>
    <row r="96" spans="1:17" outlineLevel="4" x14ac:dyDescent="0.2">
      <c r="A96" s="179" t="s">
        <v>142</v>
      </c>
      <c r="B96" s="180">
        <v>10.863</v>
      </c>
      <c r="C96" s="180">
        <v>5.0810000000000004</v>
      </c>
      <c r="D96" s="180">
        <v>0</v>
      </c>
      <c r="E96" s="180">
        <v>0</v>
      </c>
      <c r="F96" s="180">
        <v>0</v>
      </c>
      <c r="G96" s="180">
        <v>0</v>
      </c>
      <c r="H96" s="30"/>
      <c r="I96" s="30"/>
      <c r="J96" s="30"/>
      <c r="K96" s="30"/>
      <c r="L96" s="30"/>
      <c r="M96" s="30"/>
      <c r="N96" s="30"/>
      <c r="O96" s="30"/>
      <c r="P96" s="30"/>
      <c r="Q96" s="30"/>
    </row>
    <row r="97" spans="1:17" outlineLevel="4" x14ac:dyDescent="0.2">
      <c r="A97" s="179" t="s">
        <v>143</v>
      </c>
      <c r="B97" s="180">
        <v>2.8724050000000001</v>
      </c>
      <c r="C97" s="180">
        <v>2.8724050000000001</v>
      </c>
      <c r="D97" s="180">
        <v>2.8724050000000001</v>
      </c>
      <c r="E97" s="180">
        <v>0</v>
      </c>
      <c r="F97" s="180">
        <v>0</v>
      </c>
      <c r="G97" s="180">
        <v>0</v>
      </c>
      <c r="H97" s="30"/>
      <c r="I97" s="30"/>
      <c r="J97" s="30"/>
      <c r="K97" s="30"/>
      <c r="L97" s="30"/>
      <c r="M97" s="30"/>
      <c r="N97" s="30"/>
      <c r="O97" s="30"/>
      <c r="P97" s="30"/>
      <c r="Q97" s="30"/>
    </row>
    <row r="98" spans="1:17" outlineLevel="4" x14ac:dyDescent="0.2">
      <c r="A98" s="179" t="s">
        <v>144</v>
      </c>
      <c r="B98" s="180">
        <v>3.5</v>
      </c>
      <c r="C98" s="180">
        <v>3.5</v>
      </c>
      <c r="D98" s="180">
        <v>3.5</v>
      </c>
      <c r="E98" s="180">
        <v>3.5</v>
      </c>
      <c r="F98" s="180">
        <v>0</v>
      </c>
      <c r="G98" s="180">
        <v>0</v>
      </c>
      <c r="H98" s="30"/>
      <c r="I98" s="30"/>
      <c r="J98" s="30"/>
      <c r="K98" s="30"/>
      <c r="L98" s="30"/>
      <c r="M98" s="30"/>
      <c r="N98" s="30"/>
      <c r="O98" s="30"/>
      <c r="P98" s="30"/>
      <c r="Q98" s="30"/>
    </row>
    <row r="99" spans="1:17" outlineLevel="4" x14ac:dyDescent="0.2">
      <c r="A99" s="179" t="s">
        <v>145</v>
      </c>
      <c r="B99" s="180">
        <v>2</v>
      </c>
      <c r="C99" s="180">
        <v>2</v>
      </c>
      <c r="D99" s="180">
        <v>2</v>
      </c>
      <c r="E99" s="180">
        <v>2</v>
      </c>
      <c r="F99" s="180">
        <v>2</v>
      </c>
      <c r="G99" s="180">
        <v>2</v>
      </c>
      <c r="H99" s="30"/>
      <c r="I99" s="30"/>
      <c r="J99" s="30"/>
      <c r="K99" s="30"/>
      <c r="L99" s="30"/>
      <c r="M99" s="30"/>
      <c r="N99" s="30"/>
      <c r="O99" s="30"/>
      <c r="P99" s="30"/>
      <c r="Q99" s="30"/>
    </row>
    <row r="100" spans="1:17" outlineLevel="4" x14ac:dyDescent="0.2">
      <c r="A100" s="179" t="s">
        <v>146</v>
      </c>
      <c r="B100" s="180">
        <v>1.1600000000000001E-5</v>
      </c>
      <c r="C100" s="180">
        <v>1.1600000000000001E-5</v>
      </c>
      <c r="D100" s="180">
        <v>1.1600000000000001E-5</v>
      </c>
      <c r="E100" s="180">
        <v>1.1600000000000001E-5</v>
      </c>
      <c r="F100" s="180">
        <v>1.1600000000000001E-5</v>
      </c>
      <c r="G100" s="180">
        <v>1.1600000000000001E-5</v>
      </c>
      <c r="H100" s="30"/>
      <c r="I100" s="30"/>
      <c r="J100" s="30"/>
      <c r="K100" s="30"/>
      <c r="L100" s="30"/>
      <c r="M100" s="30"/>
      <c r="N100" s="30"/>
      <c r="O100" s="30"/>
      <c r="P100" s="30"/>
      <c r="Q100" s="30"/>
    </row>
    <row r="101" spans="1:17" outlineLevel="3" x14ac:dyDescent="0.2">
      <c r="A101" s="181" t="s">
        <v>95</v>
      </c>
      <c r="B101" s="180">
        <f t="shared" ref="B101:G101" si="16">SUM(B$102:B$108)</f>
        <v>7.8495894374000006</v>
      </c>
      <c r="C101" s="180">
        <f t="shared" si="16"/>
        <v>32.109455259240001</v>
      </c>
      <c r="D101" s="180">
        <f t="shared" si="16"/>
        <v>60.349560063059997</v>
      </c>
      <c r="E101" s="180">
        <f t="shared" si="16"/>
        <v>60.822752889520004</v>
      </c>
      <c r="F101" s="180">
        <f t="shared" si="16"/>
        <v>64.881497659259992</v>
      </c>
      <c r="G101" s="180">
        <f t="shared" si="16"/>
        <v>74.278273849079994</v>
      </c>
      <c r="H101" s="30"/>
      <c r="I101" s="30"/>
      <c r="J101" s="30"/>
      <c r="K101" s="30"/>
      <c r="L101" s="30"/>
      <c r="M101" s="30"/>
      <c r="N101" s="30"/>
      <c r="O101" s="30"/>
      <c r="P101" s="30"/>
      <c r="Q101" s="30"/>
    </row>
    <row r="102" spans="1:17" outlineLevel="4" x14ac:dyDescent="0.2">
      <c r="A102" s="179" t="s">
        <v>147</v>
      </c>
      <c r="B102" s="180">
        <v>1.0434432467899999</v>
      </c>
      <c r="C102" s="180">
        <v>4.3504301856599996</v>
      </c>
      <c r="D102" s="180">
        <v>4.2835835157500002</v>
      </c>
      <c r="E102" s="180">
        <v>3.58431738666</v>
      </c>
      <c r="F102" s="180">
        <v>2.6414929643299998</v>
      </c>
      <c r="G102" s="180">
        <v>3.1628152144100001</v>
      </c>
      <c r="H102" s="30"/>
      <c r="I102" s="30"/>
      <c r="J102" s="30"/>
      <c r="K102" s="30"/>
      <c r="L102" s="30"/>
      <c r="M102" s="30"/>
      <c r="N102" s="30"/>
      <c r="O102" s="30"/>
      <c r="P102" s="30"/>
      <c r="Q102" s="30"/>
    </row>
    <row r="103" spans="1:17" outlineLevel="4" x14ac:dyDescent="0.2">
      <c r="A103" s="179" t="s">
        <v>148</v>
      </c>
      <c r="B103" s="180">
        <v>0</v>
      </c>
      <c r="C103" s="180">
        <v>0.3546166</v>
      </c>
      <c r="D103" s="180">
        <v>0.47539179999999998</v>
      </c>
      <c r="E103" s="180">
        <v>0.43890773350000001</v>
      </c>
      <c r="F103" s="180">
        <v>0.30361500074999997</v>
      </c>
      <c r="G103" s="180">
        <v>0.22494604264000001</v>
      </c>
      <c r="H103" s="30"/>
      <c r="I103" s="30"/>
      <c r="J103" s="30"/>
      <c r="K103" s="30"/>
      <c r="L103" s="30"/>
      <c r="M103" s="30"/>
      <c r="N103" s="30"/>
      <c r="O103" s="30"/>
      <c r="P103" s="30"/>
      <c r="Q103" s="30"/>
    </row>
    <row r="104" spans="1:17" outlineLevel="4" x14ac:dyDescent="0.2">
      <c r="A104" s="179" t="s">
        <v>149</v>
      </c>
      <c r="B104" s="180">
        <v>0</v>
      </c>
      <c r="C104" s="180">
        <v>0.27278200000000002</v>
      </c>
      <c r="D104" s="180">
        <v>0.36568600000000001</v>
      </c>
      <c r="E104" s="180">
        <v>0.33762133300000002</v>
      </c>
      <c r="F104" s="180">
        <v>0.23354999851</v>
      </c>
      <c r="G104" s="180">
        <v>0.67299711386000005</v>
      </c>
      <c r="H104" s="30"/>
      <c r="I104" s="30"/>
      <c r="J104" s="30"/>
      <c r="K104" s="30"/>
      <c r="L104" s="30"/>
      <c r="M104" s="30"/>
      <c r="N104" s="30"/>
      <c r="O104" s="30"/>
      <c r="P104" s="30"/>
      <c r="Q104" s="30"/>
    </row>
    <row r="105" spans="1:17" outlineLevel="4" x14ac:dyDescent="0.2">
      <c r="A105" s="179" t="s">
        <v>150</v>
      </c>
      <c r="B105" s="180">
        <v>4.8264493541000002</v>
      </c>
      <c r="C105" s="180">
        <v>12.514342159670001</v>
      </c>
      <c r="D105" s="180">
        <v>13.93794200916</v>
      </c>
      <c r="E105" s="180">
        <v>13.171333369219999</v>
      </c>
      <c r="F105" s="180">
        <v>13.25976210098</v>
      </c>
      <c r="G105" s="180">
        <v>15.63753526474</v>
      </c>
      <c r="H105" s="30"/>
      <c r="I105" s="30"/>
      <c r="J105" s="30"/>
      <c r="K105" s="30"/>
      <c r="L105" s="30"/>
      <c r="M105" s="30"/>
      <c r="N105" s="30"/>
      <c r="O105" s="30"/>
      <c r="P105" s="30"/>
      <c r="Q105" s="30"/>
    </row>
    <row r="106" spans="1:17" outlineLevel="4" x14ac:dyDescent="0.2">
      <c r="A106" s="179" t="s">
        <v>151</v>
      </c>
      <c r="B106" s="180">
        <v>0</v>
      </c>
      <c r="C106" s="180">
        <v>0.38189479999999998</v>
      </c>
      <c r="D106" s="180">
        <v>0.51196039999999998</v>
      </c>
      <c r="E106" s="180">
        <v>0.47266986649999998</v>
      </c>
      <c r="F106" s="180">
        <v>0.32696999924999998</v>
      </c>
      <c r="G106" s="180">
        <v>0.24224958235999999</v>
      </c>
      <c r="H106" s="30"/>
      <c r="I106" s="30"/>
      <c r="J106" s="30"/>
      <c r="K106" s="30"/>
      <c r="L106" s="30"/>
      <c r="M106" s="30"/>
      <c r="N106" s="30"/>
      <c r="O106" s="30"/>
      <c r="P106" s="30"/>
      <c r="Q106" s="30"/>
    </row>
    <row r="107" spans="1:17" outlineLevel="4" x14ac:dyDescent="0.2">
      <c r="A107" s="179" t="s">
        <v>152</v>
      </c>
      <c r="B107" s="180">
        <v>1.9796968365100001</v>
      </c>
      <c r="C107" s="180">
        <v>10.60962944519</v>
      </c>
      <c r="D107" s="180">
        <v>12.3806687687</v>
      </c>
      <c r="E107" s="180">
        <v>11.39334056433</v>
      </c>
      <c r="F107" s="180">
        <v>14.99023391273</v>
      </c>
      <c r="G107" s="180">
        <v>19.56510543464</v>
      </c>
      <c r="H107" s="30"/>
      <c r="I107" s="30"/>
      <c r="J107" s="30"/>
      <c r="K107" s="30"/>
      <c r="L107" s="30"/>
      <c r="M107" s="30"/>
      <c r="N107" s="30"/>
      <c r="O107" s="30"/>
      <c r="P107" s="30"/>
      <c r="Q107" s="30"/>
    </row>
    <row r="108" spans="1:17" outlineLevel="4" x14ac:dyDescent="0.2">
      <c r="A108" s="179" t="s">
        <v>153</v>
      </c>
      <c r="B108" s="180">
        <v>0</v>
      </c>
      <c r="C108" s="180">
        <v>3.62576006872</v>
      </c>
      <c r="D108" s="180">
        <v>28.394327569449999</v>
      </c>
      <c r="E108" s="180">
        <v>31.42456263631</v>
      </c>
      <c r="F108" s="180">
        <v>33.125873682710001</v>
      </c>
      <c r="G108" s="180">
        <v>34.772625196429999</v>
      </c>
      <c r="H108" s="30"/>
      <c r="I108" s="30"/>
      <c r="J108" s="30"/>
      <c r="K108" s="30"/>
      <c r="L108" s="30"/>
      <c r="M108" s="30"/>
      <c r="N108" s="30"/>
      <c r="O108" s="30"/>
      <c r="P108" s="30"/>
      <c r="Q108" s="30"/>
    </row>
    <row r="109" spans="1:17" outlineLevel="3" x14ac:dyDescent="0.2">
      <c r="A109" s="181" t="s">
        <v>154</v>
      </c>
      <c r="B109" s="180">
        <f t="shared" ref="B109:G109" si="17">SUM(B$110:B$110)</f>
        <v>9.5465000000000003E-4</v>
      </c>
      <c r="C109" s="180">
        <f t="shared" si="17"/>
        <v>9.5465000000000003E-4</v>
      </c>
      <c r="D109" s="180">
        <f t="shared" si="17"/>
        <v>9.5465000000000003E-4</v>
      </c>
      <c r="E109" s="180">
        <f t="shared" si="17"/>
        <v>9.5465000000000003E-4</v>
      </c>
      <c r="F109" s="180">
        <f t="shared" si="17"/>
        <v>9.5465000000000003E-4</v>
      </c>
      <c r="G109" s="180">
        <f t="shared" si="17"/>
        <v>9.5465000000000003E-4</v>
      </c>
      <c r="H109" s="30"/>
      <c r="I109" s="30"/>
      <c r="J109" s="30"/>
      <c r="K109" s="30"/>
      <c r="L109" s="30"/>
      <c r="M109" s="30"/>
      <c r="N109" s="30"/>
      <c r="O109" s="30"/>
      <c r="P109" s="30"/>
      <c r="Q109" s="30"/>
    </row>
    <row r="110" spans="1:17" outlineLevel="4" x14ac:dyDescent="0.2">
      <c r="A110" s="179" t="s">
        <v>155</v>
      </c>
      <c r="B110" s="180">
        <v>9.5465000000000003E-4</v>
      </c>
      <c r="C110" s="180">
        <v>9.5465000000000003E-4</v>
      </c>
      <c r="D110" s="180">
        <v>9.5465000000000003E-4</v>
      </c>
      <c r="E110" s="180">
        <v>9.5465000000000003E-4</v>
      </c>
      <c r="F110" s="180">
        <v>9.5465000000000003E-4</v>
      </c>
      <c r="G110" s="180">
        <v>9.5465000000000003E-4</v>
      </c>
      <c r="H110" s="30"/>
      <c r="I110" s="30"/>
      <c r="J110" s="30"/>
      <c r="K110" s="30"/>
      <c r="L110" s="30"/>
      <c r="M110" s="30"/>
      <c r="N110" s="30"/>
      <c r="O110" s="30"/>
      <c r="P110" s="30"/>
      <c r="Q110" s="30"/>
    </row>
    <row r="111" spans="1:17" ht="15" outlineLevel="2" x14ac:dyDescent="0.25">
      <c r="A111" s="190" t="s">
        <v>97</v>
      </c>
      <c r="B111" s="191">
        <f t="shared" ref="B111:G111" si="18">B$112+B$119+B$122+B$125+B$128</f>
        <v>260.41286292419005</v>
      </c>
      <c r="C111" s="191">
        <f t="shared" si="18"/>
        <v>260.30104304934002</v>
      </c>
      <c r="D111" s="191">
        <f t="shared" si="18"/>
        <v>288.23627507012003</v>
      </c>
      <c r="E111" s="191">
        <f t="shared" si="18"/>
        <v>262.74599794319994</v>
      </c>
      <c r="F111" s="191">
        <f t="shared" si="18"/>
        <v>219.15364540835003</v>
      </c>
      <c r="G111" s="191">
        <f t="shared" si="18"/>
        <v>197.28659200473001</v>
      </c>
      <c r="H111" s="30"/>
      <c r="I111" s="30"/>
      <c r="J111" s="30"/>
      <c r="K111" s="30"/>
      <c r="L111" s="30"/>
      <c r="M111" s="30"/>
      <c r="N111" s="30"/>
      <c r="O111" s="30"/>
      <c r="P111" s="30"/>
      <c r="Q111" s="30"/>
    </row>
    <row r="112" spans="1:17" outlineLevel="3" x14ac:dyDescent="0.2">
      <c r="A112" s="181" t="s">
        <v>98</v>
      </c>
      <c r="B112" s="180">
        <f t="shared" ref="B112:G112" si="19">SUM(B$113:B$118)</f>
        <v>221.66375750545001</v>
      </c>
      <c r="C112" s="180">
        <f t="shared" si="19"/>
        <v>186.07888667076</v>
      </c>
      <c r="D112" s="180">
        <f t="shared" si="19"/>
        <v>191.23700154049999</v>
      </c>
      <c r="E112" s="180">
        <f t="shared" si="19"/>
        <v>160.72856170807</v>
      </c>
      <c r="F112" s="180">
        <f t="shared" si="19"/>
        <v>136.28570344676001</v>
      </c>
      <c r="G112" s="180">
        <f t="shared" si="19"/>
        <v>115.44537560490001</v>
      </c>
      <c r="H112" s="30"/>
      <c r="I112" s="30"/>
      <c r="J112" s="30"/>
      <c r="K112" s="30"/>
      <c r="L112" s="30"/>
      <c r="M112" s="30"/>
      <c r="N112" s="30"/>
      <c r="O112" s="30"/>
      <c r="P112" s="30"/>
      <c r="Q112" s="30"/>
    </row>
    <row r="113" spans="1:17" outlineLevel="4" x14ac:dyDescent="0.2">
      <c r="A113" s="179" t="s">
        <v>99</v>
      </c>
      <c r="B113" s="180">
        <v>0</v>
      </c>
      <c r="C113" s="180">
        <v>0</v>
      </c>
      <c r="D113" s="180">
        <v>5.6845157299999999E-3</v>
      </c>
      <c r="E113" s="180">
        <v>5.99848447E-3</v>
      </c>
      <c r="F113" s="180">
        <v>1.227677529E-2</v>
      </c>
      <c r="G113" s="180">
        <v>1.2277195039999999E-2</v>
      </c>
      <c r="H113" s="30"/>
      <c r="I113" s="30"/>
      <c r="J113" s="30"/>
      <c r="K113" s="30"/>
      <c r="L113" s="30"/>
      <c r="M113" s="30"/>
      <c r="N113" s="30"/>
      <c r="O113" s="30"/>
      <c r="P113" s="30"/>
      <c r="Q113" s="30"/>
    </row>
    <row r="114" spans="1:17" outlineLevel="4" x14ac:dyDescent="0.2">
      <c r="A114" s="179" t="s">
        <v>101</v>
      </c>
      <c r="B114" s="180">
        <v>10.432493581479999</v>
      </c>
      <c r="C114" s="180">
        <v>9.2796015706299997</v>
      </c>
      <c r="D114" s="180">
        <v>22.173127630060002</v>
      </c>
      <c r="E114" s="180">
        <v>42.482597292279998</v>
      </c>
      <c r="F114" s="180">
        <v>45.32443061531</v>
      </c>
      <c r="G114" s="180">
        <v>42.68523688506</v>
      </c>
      <c r="H114" s="30"/>
      <c r="I114" s="30"/>
      <c r="J114" s="30"/>
      <c r="K114" s="30"/>
      <c r="L114" s="30"/>
      <c r="M114" s="30"/>
      <c r="N114" s="30"/>
      <c r="O114" s="30"/>
      <c r="P114" s="30"/>
      <c r="Q114" s="30"/>
    </row>
    <row r="115" spans="1:17" outlineLevel="4" x14ac:dyDescent="0.2">
      <c r="A115" s="179" t="s">
        <v>102</v>
      </c>
      <c r="B115" s="180">
        <v>1.9025141940000001</v>
      </c>
      <c r="C115" s="180">
        <v>1.685745539</v>
      </c>
      <c r="D115" s="180">
        <v>4.0027995150000004</v>
      </c>
      <c r="E115" s="180">
        <v>4.2488582534999999</v>
      </c>
      <c r="F115" s="180">
        <v>8.0852744912300007</v>
      </c>
      <c r="G115" s="180">
        <v>8.5502068794999992</v>
      </c>
      <c r="H115" s="30"/>
      <c r="I115" s="30"/>
      <c r="J115" s="30"/>
      <c r="K115" s="30"/>
      <c r="L115" s="30"/>
      <c r="M115" s="30"/>
      <c r="N115" s="30"/>
      <c r="O115" s="30"/>
      <c r="P115" s="30"/>
      <c r="Q115" s="30"/>
    </row>
    <row r="116" spans="1:17" outlineLevel="4" x14ac:dyDescent="0.2">
      <c r="A116" s="179" t="s">
        <v>156</v>
      </c>
      <c r="B116" s="180">
        <v>6.9479199999999999</v>
      </c>
      <c r="C116" s="180">
        <v>9.2767800000000005</v>
      </c>
      <c r="D116" s="180">
        <v>11.6853</v>
      </c>
      <c r="E116" s="180">
        <v>12.662369999999999</v>
      </c>
      <c r="F116" s="180">
        <v>13.17798</v>
      </c>
      <c r="G116" s="180">
        <v>14.04078</v>
      </c>
      <c r="H116" s="30"/>
      <c r="I116" s="30"/>
      <c r="J116" s="30"/>
      <c r="K116" s="30"/>
      <c r="L116" s="30"/>
      <c r="M116" s="30"/>
      <c r="N116" s="30"/>
      <c r="O116" s="30"/>
      <c r="P116" s="30"/>
      <c r="Q116" s="30"/>
    </row>
    <row r="117" spans="1:17" outlineLevel="4" x14ac:dyDescent="0.2">
      <c r="A117" s="179" t="s">
        <v>104</v>
      </c>
      <c r="B117" s="180">
        <v>12.66957612263</v>
      </c>
      <c r="C117" s="180">
        <v>12.77248679523</v>
      </c>
      <c r="D117" s="180">
        <v>17.16922751996</v>
      </c>
      <c r="E117" s="180">
        <v>20.401384690299999</v>
      </c>
      <c r="F117" s="180">
        <v>21.577228281509999</v>
      </c>
      <c r="G117" s="180">
        <v>20.73396527577</v>
      </c>
      <c r="H117" s="30"/>
      <c r="I117" s="30"/>
      <c r="J117" s="30"/>
      <c r="K117" s="30"/>
      <c r="L117" s="30"/>
      <c r="M117" s="30"/>
      <c r="N117" s="30"/>
      <c r="O117" s="30"/>
      <c r="P117" s="30"/>
      <c r="Q117" s="30"/>
    </row>
    <row r="118" spans="1:17" outlineLevel="4" x14ac:dyDescent="0.2">
      <c r="A118" s="179" t="s">
        <v>106</v>
      </c>
      <c r="B118" s="180">
        <v>189.71125360734001</v>
      </c>
      <c r="C118" s="180">
        <v>153.0642727659</v>
      </c>
      <c r="D118" s="180">
        <v>136.20086235975</v>
      </c>
      <c r="E118" s="180">
        <v>80.927352987519996</v>
      </c>
      <c r="F118" s="180">
        <v>48.108513283420002</v>
      </c>
      <c r="G118" s="180">
        <v>29.42290936953</v>
      </c>
      <c r="H118" s="30"/>
      <c r="I118" s="30"/>
      <c r="J118" s="30"/>
      <c r="K118" s="30"/>
      <c r="L118" s="30"/>
      <c r="M118" s="30"/>
      <c r="N118" s="30"/>
      <c r="O118" s="30"/>
      <c r="P118" s="30"/>
      <c r="Q118" s="30"/>
    </row>
    <row r="119" spans="1:17" outlineLevel="3" x14ac:dyDescent="0.2">
      <c r="A119" s="181" t="s">
        <v>157</v>
      </c>
      <c r="B119" s="180">
        <f t="shared" ref="B119:G119" si="20">SUM(B$120:B$121)</f>
        <v>29.688330000000001</v>
      </c>
      <c r="C119" s="180">
        <f t="shared" si="20"/>
        <v>24.550380000000001</v>
      </c>
      <c r="D119" s="180">
        <f t="shared" si="20"/>
        <v>30.169094999999999</v>
      </c>
      <c r="E119" s="180">
        <f t="shared" si="20"/>
        <v>32.463972362509999</v>
      </c>
      <c r="F119" s="180">
        <f t="shared" si="20"/>
        <v>36.060648373310002</v>
      </c>
      <c r="G119" s="180">
        <f t="shared" si="20"/>
        <v>35.73015968675</v>
      </c>
      <c r="H119" s="30"/>
      <c r="I119" s="30"/>
      <c r="J119" s="30"/>
      <c r="K119" s="30"/>
      <c r="L119" s="30"/>
      <c r="M119" s="30"/>
      <c r="N119" s="30"/>
      <c r="O119" s="30"/>
      <c r="P119" s="30"/>
      <c r="Q119" s="30"/>
    </row>
    <row r="120" spans="1:17" outlineLevel="4" x14ac:dyDescent="0.2">
      <c r="A120" s="179" t="s">
        <v>158</v>
      </c>
      <c r="B120" s="180">
        <v>29.688330000000001</v>
      </c>
      <c r="C120" s="180">
        <v>24.550380000000001</v>
      </c>
      <c r="D120" s="180">
        <v>30.169094999999999</v>
      </c>
      <c r="E120" s="180">
        <v>31.33548</v>
      </c>
      <c r="F120" s="180">
        <v>34.682175000000001</v>
      </c>
      <c r="G120" s="180">
        <v>34.2610125</v>
      </c>
      <c r="H120" s="30"/>
      <c r="I120" s="30"/>
      <c r="J120" s="30"/>
      <c r="K120" s="30"/>
      <c r="L120" s="30"/>
      <c r="M120" s="30"/>
      <c r="N120" s="30"/>
      <c r="O120" s="30"/>
      <c r="P120" s="30"/>
      <c r="Q120" s="30"/>
    </row>
    <row r="121" spans="1:17" outlineLevel="4" x14ac:dyDescent="0.2">
      <c r="A121" s="179" t="s">
        <v>111</v>
      </c>
      <c r="B121" s="180">
        <v>0</v>
      </c>
      <c r="C121" s="180">
        <v>0</v>
      </c>
      <c r="D121" s="180">
        <v>0</v>
      </c>
      <c r="E121" s="180">
        <v>1.1284923625100001</v>
      </c>
      <c r="F121" s="180">
        <v>1.3784733733100001</v>
      </c>
      <c r="G121" s="180">
        <v>1.4691471867499999</v>
      </c>
      <c r="H121" s="30"/>
      <c r="I121" s="30"/>
      <c r="J121" s="30"/>
      <c r="K121" s="30"/>
      <c r="L121" s="30"/>
      <c r="M121" s="30"/>
      <c r="N121" s="30"/>
      <c r="O121" s="30"/>
      <c r="P121" s="30"/>
      <c r="Q121" s="30"/>
    </row>
    <row r="122" spans="1:17" outlineLevel="3" x14ac:dyDescent="0.2">
      <c r="A122" s="181" t="s">
        <v>121</v>
      </c>
      <c r="B122" s="180">
        <f t="shared" ref="B122:G122" si="21">SUM(B$123:B$124)</f>
        <v>5.7441543338300001</v>
      </c>
      <c r="C122" s="180">
        <f t="shared" si="21"/>
        <v>4.9631423273299999</v>
      </c>
      <c r="D122" s="180">
        <f t="shared" si="21"/>
        <v>7.09944966691</v>
      </c>
      <c r="E122" s="180">
        <f t="shared" si="21"/>
        <v>7.4799616972800003</v>
      </c>
      <c r="F122" s="180">
        <f t="shared" si="21"/>
        <v>7.6600232181100001</v>
      </c>
      <c r="G122" s="180">
        <f t="shared" si="21"/>
        <v>7.2613540748499998</v>
      </c>
      <c r="H122" s="30"/>
      <c r="I122" s="30"/>
      <c r="J122" s="30"/>
      <c r="K122" s="30"/>
      <c r="L122" s="30"/>
      <c r="M122" s="30"/>
      <c r="N122" s="30"/>
      <c r="O122" s="30"/>
      <c r="P122" s="30"/>
      <c r="Q122" s="30"/>
    </row>
    <row r="123" spans="1:17" outlineLevel="4" x14ac:dyDescent="0.2">
      <c r="A123" s="179" t="s">
        <v>159</v>
      </c>
      <c r="B123" s="180">
        <v>4.9365827108299998</v>
      </c>
      <c r="C123" s="180">
        <v>4.4761919675000001</v>
      </c>
      <c r="D123" s="180">
        <v>6.8946523524199996</v>
      </c>
      <c r="E123" s="180">
        <v>7.4799616972800003</v>
      </c>
      <c r="F123" s="180">
        <v>7.6600232181100001</v>
      </c>
      <c r="G123" s="180">
        <v>7.2613540748499998</v>
      </c>
      <c r="H123" s="30"/>
      <c r="I123" s="30"/>
      <c r="J123" s="30"/>
      <c r="K123" s="30"/>
      <c r="L123" s="30"/>
      <c r="M123" s="30"/>
      <c r="N123" s="30"/>
      <c r="O123" s="30"/>
      <c r="P123" s="30"/>
      <c r="Q123" s="30"/>
    </row>
    <row r="124" spans="1:17" outlineLevel="4" x14ac:dyDescent="0.2">
      <c r="A124" s="179" t="s">
        <v>126</v>
      </c>
      <c r="B124" s="180">
        <v>0.80757162299999996</v>
      </c>
      <c r="C124" s="180">
        <v>0.48695035983000001</v>
      </c>
      <c r="D124" s="180">
        <v>0.20479731448999999</v>
      </c>
      <c r="E124" s="180">
        <v>0</v>
      </c>
      <c r="F124" s="180">
        <v>0</v>
      </c>
      <c r="G124" s="180">
        <v>0</v>
      </c>
      <c r="H124" s="30"/>
      <c r="I124" s="30"/>
      <c r="J124" s="30"/>
      <c r="K124" s="30"/>
      <c r="L124" s="30"/>
      <c r="M124" s="30"/>
      <c r="N124" s="30"/>
      <c r="O124" s="30"/>
      <c r="P124" s="30"/>
      <c r="Q124" s="30"/>
    </row>
    <row r="125" spans="1:17" outlineLevel="3" x14ac:dyDescent="0.2">
      <c r="A125" s="181" t="s">
        <v>160</v>
      </c>
      <c r="B125" s="180">
        <f t="shared" ref="B125:G125" si="22">SUM(B$126:B$127)</f>
        <v>0</v>
      </c>
      <c r="C125" s="180">
        <f t="shared" si="22"/>
        <v>41.599254999999999</v>
      </c>
      <c r="D125" s="180">
        <f t="shared" si="22"/>
        <v>55.767115000000004</v>
      </c>
      <c r="E125" s="180">
        <f t="shared" si="22"/>
        <v>57.923159999999996</v>
      </c>
      <c r="F125" s="180">
        <f t="shared" si="22"/>
        <v>34.682175000000001</v>
      </c>
      <c r="G125" s="180">
        <f t="shared" si="22"/>
        <v>34.2610125</v>
      </c>
      <c r="H125" s="30"/>
      <c r="I125" s="30"/>
      <c r="J125" s="30"/>
      <c r="K125" s="30"/>
      <c r="L125" s="30"/>
      <c r="M125" s="30"/>
      <c r="N125" s="30"/>
      <c r="O125" s="30"/>
      <c r="P125" s="30"/>
      <c r="Q125" s="30"/>
    </row>
    <row r="126" spans="1:17" outlineLevel="4" x14ac:dyDescent="0.2">
      <c r="A126" s="179" t="s">
        <v>161</v>
      </c>
      <c r="B126" s="180">
        <v>0</v>
      </c>
      <c r="C126" s="180">
        <v>19.094740000000002</v>
      </c>
      <c r="D126" s="180">
        <v>25.598020000000002</v>
      </c>
      <c r="E126" s="180">
        <v>26.587679999999999</v>
      </c>
      <c r="F126" s="180">
        <v>0</v>
      </c>
      <c r="G126" s="180">
        <v>0</v>
      </c>
      <c r="H126" s="30"/>
      <c r="I126" s="30"/>
      <c r="J126" s="30"/>
      <c r="K126" s="30"/>
      <c r="L126" s="30"/>
      <c r="M126" s="30"/>
      <c r="N126" s="30"/>
      <c r="O126" s="30"/>
      <c r="P126" s="30"/>
      <c r="Q126" s="30"/>
    </row>
    <row r="127" spans="1:17" outlineLevel="4" x14ac:dyDescent="0.2">
      <c r="A127" s="179" t="s">
        <v>162</v>
      </c>
      <c r="B127" s="180">
        <v>0</v>
      </c>
      <c r="C127" s="180">
        <v>22.504515000000001</v>
      </c>
      <c r="D127" s="180">
        <v>30.169094999999999</v>
      </c>
      <c r="E127" s="180">
        <v>31.33548</v>
      </c>
      <c r="F127" s="180">
        <v>34.682175000000001</v>
      </c>
      <c r="G127" s="180">
        <v>34.2610125</v>
      </c>
      <c r="H127" s="30"/>
      <c r="I127" s="30"/>
      <c r="J127" s="30"/>
      <c r="K127" s="30"/>
      <c r="L127" s="30"/>
      <c r="M127" s="30"/>
      <c r="N127" s="30"/>
      <c r="O127" s="30"/>
      <c r="P127" s="30"/>
      <c r="Q127" s="30"/>
    </row>
    <row r="128" spans="1:17" outlineLevel="3" x14ac:dyDescent="0.2">
      <c r="A128" s="181" t="s">
        <v>139</v>
      </c>
      <c r="B128" s="180">
        <f t="shared" ref="B128:G128" si="23">SUM(B$129:B$129)</f>
        <v>3.31662108491</v>
      </c>
      <c r="C128" s="180">
        <f t="shared" si="23"/>
        <v>3.1093790512499999</v>
      </c>
      <c r="D128" s="180">
        <f t="shared" si="23"/>
        <v>3.9636138627099999</v>
      </c>
      <c r="E128" s="180">
        <f t="shared" si="23"/>
        <v>4.1503421753399996</v>
      </c>
      <c r="F128" s="180">
        <f t="shared" si="23"/>
        <v>4.4650953701700002</v>
      </c>
      <c r="G128" s="180">
        <f t="shared" si="23"/>
        <v>4.5886901382299996</v>
      </c>
      <c r="H128" s="30"/>
      <c r="I128" s="30"/>
      <c r="J128" s="30"/>
      <c r="K128" s="30"/>
      <c r="L128" s="30"/>
      <c r="M128" s="30"/>
      <c r="N128" s="30"/>
      <c r="O128" s="30"/>
      <c r="P128" s="30"/>
      <c r="Q128" s="30"/>
    </row>
    <row r="129" spans="1:17" outlineLevel="4" x14ac:dyDescent="0.2">
      <c r="A129" s="179" t="s">
        <v>106</v>
      </c>
      <c r="B129" s="180">
        <v>3.31662108491</v>
      </c>
      <c r="C129" s="180">
        <v>3.1093790512499999</v>
      </c>
      <c r="D129" s="180">
        <v>3.9636138627099999</v>
      </c>
      <c r="E129" s="180">
        <v>4.1503421753399996</v>
      </c>
      <c r="F129" s="180">
        <v>4.4650953701700002</v>
      </c>
      <c r="G129" s="180">
        <v>4.5886901382299996</v>
      </c>
      <c r="H129" s="30"/>
      <c r="I129" s="30"/>
      <c r="J129" s="30"/>
      <c r="K129" s="30"/>
      <c r="L129" s="30"/>
      <c r="M129" s="30"/>
      <c r="N129" s="30"/>
      <c r="O129" s="30"/>
      <c r="P129" s="30"/>
      <c r="Q129" s="30"/>
    </row>
    <row r="130" spans="1:17" x14ac:dyDescent="0.2">
      <c r="B130" s="29"/>
      <c r="C130" s="29"/>
      <c r="D130" s="29"/>
      <c r="E130" s="29"/>
      <c r="F130" s="29"/>
      <c r="G130" s="29"/>
      <c r="H130" s="30"/>
      <c r="I130" s="30"/>
      <c r="J130" s="30"/>
      <c r="K130" s="30"/>
      <c r="L130" s="30"/>
      <c r="M130" s="30"/>
      <c r="N130" s="30"/>
      <c r="O130" s="30"/>
      <c r="P130" s="30"/>
      <c r="Q130" s="30"/>
    </row>
    <row r="131" spans="1:17" x14ac:dyDescent="0.2">
      <c r="B131" s="29"/>
      <c r="C131" s="29"/>
      <c r="D131" s="29"/>
      <c r="E131" s="29"/>
      <c r="F131" s="29"/>
      <c r="G131" s="29"/>
      <c r="H131" s="30"/>
      <c r="I131" s="30"/>
      <c r="J131" s="30"/>
      <c r="K131" s="30"/>
      <c r="L131" s="30"/>
      <c r="M131" s="30"/>
      <c r="N131" s="30"/>
      <c r="O131" s="30"/>
      <c r="P131" s="30"/>
      <c r="Q131" s="30"/>
    </row>
    <row r="132" spans="1:17" x14ac:dyDescent="0.2">
      <c r="B132" s="29"/>
      <c r="C132" s="29"/>
      <c r="D132" s="29"/>
      <c r="E132" s="29"/>
      <c r="F132" s="29"/>
      <c r="G132" s="29"/>
      <c r="H132" s="30"/>
      <c r="I132" s="30"/>
      <c r="J132" s="30"/>
      <c r="K132" s="30"/>
      <c r="L132" s="30"/>
      <c r="M132" s="30"/>
      <c r="N132" s="30"/>
      <c r="O132" s="30"/>
      <c r="P132" s="30"/>
      <c r="Q132" s="30"/>
    </row>
    <row r="133" spans="1:17" x14ac:dyDescent="0.2">
      <c r="B133" s="29"/>
      <c r="C133" s="29"/>
      <c r="D133" s="29"/>
      <c r="E133" s="29"/>
      <c r="F133" s="29"/>
      <c r="G133" s="29"/>
      <c r="H133" s="30"/>
      <c r="I133" s="30"/>
      <c r="J133" s="30"/>
      <c r="K133" s="30"/>
      <c r="L133" s="30"/>
      <c r="M133" s="30"/>
      <c r="N133" s="30"/>
      <c r="O133" s="30"/>
      <c r="P133" s="30"/>
      <c r="Q133" s="30"/>
    </row>
    <row r="134" spans="1:17" x14ac:dyDescent="0.2">
      <c r="B134" s="29"/>
      <c r="C134" s="29"/>
      <c r="D134" s="29"/>
      <c r="E134" s="29"/>
      <c r="F134" s="29"/>
      <c r="G134" s="29"/>
      <c r="H134" s="30"/>
      <c r="I134" s="30"/>
      <c r="J134" s="30"/>
      <c r="K134" s="30"/>
      <c r="L134" s="30"/>
      <c r="M134" s="30"/>
      <c r="N134" s="30"/>
      <c r="O134" s="30"/>
      <c r="P134" s="30"/>
      <c r="Q134" s="30"/>
    </row>
    <row r="135" spans="1:17" x14ac:dyDescent="0.2">
      <c r="B135" s="29"/>
      <c r="C135" s="29"/>
      <c r="D135" s="29"/>
      <c r="E135" s="29"/>
      <c r="F135" s="29"/>
      <c r="G135" s="29"/>
      <c r="H135" s="30"/>
      <c r="I135" s="30"/>
      <c r="J135" s="30"/>
      <c r="K135" s="30"/>
      <c r="L135" s="30"/>
      <c r="M135" s="30"/>
      <c r="N135" s="30"/>
      <c r="O135" s="30"/>
      <c r="P135" s="30"/>
      <c r="Q135" s="30"/>
    </row>
    <row r="136" spans="1:17" x14ac:dyDescent="0.2">
      <c r="B136" s="29"/>
      <c r="C136" s="29"/>
      <c r="D136" s="29"/>
      <c r="E136" s="29"/>
      <c r="F136" s="29"/>
      <c r="G136" s="29"/>
      <c r="H136" s="30"/>
      <c r="I136" s="30"/>
      <c r="J136" s="30"/>
      <c r="K136" s="30"/>
      <c r="L136" s="30"/>
      <c r="M136" s="30"/>
      <c r="N136" s="30"/>
      <c r="O136" s="30"/>
      <c r="P136" s="30"/>
      <c r="Q136" s="30"/>
    </row>
    <row r="137" spans="1:17" x14ac:dyDescent="0.2">
      <c r="B137" s="29"/>
      <c r="C137" s="29"/>
      <c r="D137" s="29"/>
      <c r="E137" s="29"/>
      <c r="F137" s="29"/>
      <c r="G137" s="29"/>
      <c r="H137" s="30"/>
      <c r="I137" s="30"/>
      <c r="J137" s="30"/>
      <c r="K137" s="30"/>
      <c r="L137" s="30"/>
      <c r="M137" s="30"/>
      <c r="N137" s="30"/>
      <c r="O137" s="30"/>
      <c r="P137" s="30"/>
      <c r="Q137" s="30"/>
    </row>
    <row r="138" spans="1:17" x14ac:dyDescent="0.2">
      <c r="B138" s="29"/>
      <c r="C138" s="29"/>
      <c r="D138" s="29"/>
      <c r="E138" s="29"/>
      <c r="F138" s="29"/>
      <c r="G138" s="29"/>
      <c r="H138" s="30"/>
      <c r="I138" s="30"/>
      <c r="J138" s="30"/>
      <c r="K138" s="30"/>
      <c r="L138" s="30"/>
      <c r="M138" s="30"/>
      <c r="N138" s="30"/>
      <c r="O138" s="30"/>
      <c r="P138" s="30"/>
      <c r="Q138" s="30"/>
    </row>
    <row r="139" spans="1:17" x14ac:dyDescent="0.2">
      <c r="B139" s="29"/>
      <c r="C139" s="29"/>
      <c r="D139" s="29"/>
      <c r="E139" s="29"/>
      <c r="F139" s="29"/>
      <c r="G139" s="29"/>
      <c r="H139" s="30"/>
      <c r="I139" s="30"/>
      <c r="J139" s="30"/>
      <c r="K139" s="30"/>
      <c r="L139" s="30"/>
      <c r="M139" s="30"/>
      <c r="N139" s="30"/>
      <c r="O139" s="30"/>
      <c r="P139" s="30"/>
      <c r="Q139" s="30"/>
    </row>
    <row r="140" spans="1:17" x14ac:dyDescent="0.2">
      <c r="B140" s="29"/>
      <c r="C140" s="29"/>
      <c r="D140" s="29"/>
      <c r="E140" s="29"/>
      <c r="F140" s="29"/>
      <c r="G140" s="29"/>
      <c r="H140" s="30"/>
      <c r="I140" s="30"/>
      <c r="J140" s="30"/>
      <c r="K140" s="30"/>
      <c r="L140" s="30"/>
      <c r="M140" s="30"/>
      <c r="N140" s="30"/>
      <c r="O140" s="30"/>
      <c r="P140" s="30"/>
      <c r="Q140" s="30"/>
    </row>
    <row r="141" spans="1:17" x14ac:dyDescent="0.2">
      <c r="B141" s="29"/>
      <c r="C141" s="29"/>
      <c r="D141" s="29"/>
      <c r="E141" s="29"/>
      <c r="F141" s="29"/>
      <c r="G141" s="29"/>
      <c r="H141" s="30"/>
      <c r="I141" s="30"/>
      <c r="J141" s="30"/>
      <c r="K141" s="30"/>
      <c r="L141" s="30"/>
      <c r="M141" s="30"/>
      <c r="N141" s="30"/>
      <c r="O141" s="30"/>
      <c r="P141" s="30"/>
      <c r="Q141" s="30"/>
    </row>
    <row r="142" spans="1:17" x14ac:dyDescent="0.2">
      <c r="B142" s="29"/>
      <c r="C142" s="29"/>
      <c r="D142" s="29"/>
      <c r="E142" s="29"/>
      <c r="F142" s="29"/>
      <c r="G142" s="29"/>
      <c r="H142" s="30"/>
      <c r="I142" s="30"/>
      <c r="J142" s="30"/>
      <c r="K142" s="30"/>
      <c r="L142" s="30"/>
      <c r="M142" s="30"/>
      <c r="N142" s="30"/>
      <c r="O142" s="30"/>
      <c r="P142" s="30"/>
      <c r="Q142" s="30"/>
    </row>
    <row r="143" spans="1:17" x14ac:dyDescent="0.2">
      <c r="B143" s="29"/>
      <c r="C143" s="29"/>
      <c r="D143" s="29"/>
      <c r="E143" s="29"/>
      <c r="F143" s="29"/>
      <c r="G143" s="29"/>
      <c r="H143" s="30"/>
      <c r="I143" s="30"/>
      <c r="J143" s="30"/>
      <c r="K143" s="30"/>
      <c r="L143" s="30"/>
      <c r="M143" s="30"/>
      <c r="N143" s="30"/>
      <c r="O143" s="30"/>
      <c r="P143" s="30"/>
      <c r="Q143" s="30"/>
    </row>
    <row r="144" spans="1:17" x14ac:dyDescent="0.2">
      <c r="B144" s="29"/>
      <c r="C144" s="29"/>
      <c r="D144" s="29"/>
      <c r="E144" s="29"/>
      <c r="F144" s="29"/>
      <c r="G144" s="29"/>
      <c r="H144" s="30"/>
      <c r="I144" s="30"/>
      <c r="J144" s="30"/>
      <c r="K144" s="30"/>
      <c r="L144" s="30"/>
      <c r="M144" s="30"/>
      <c r="N144" s="30"/>
      <c r="O144" s="30"/>
      <c r="P144" s="30"/>
      <c r="Q144" s="30"/>
    </row>
    <row r="145" spans="2:17" x14ac:dyDescent="0.2">
      <c r="B145" s="29"/>
      <c r="C145" s="29"/>
      <c r="D145" s="29"/>
      <c r="E145" s="29"/>
      <c r="F145" s="29"/>
      <c r="G145" s="29"/>
      <c r="H145" s="30"/>
      <c r="I145" s="30"/>
      <c r="J145" s="30"/>
      <c r="K145" s="30"/>
      <c r="L145" s="30"/>
      <c r="M145" s="30"/>
      <c r="N145" s="30"/>
      <c r="O145" s="30"/>
      <c r="P145" s="30"/>
      <c r="Q145" s="30"/>
    </row>
    <row r="146" spans="2:17" x14ac:dyDescent="0.2">
      <c r="B146" s="29"/>
      <c r="C146" s="29"/>
      <c r="D146" s="29"/>
      <c r="E146" s="29"/>
      <c r="F146" s="29"/>
      <c r="G146" s="29"/>
      <c r="H146" s="30"/>
      <c r="I146" s="30"/>
      <c r="J146" s="30"/>
      <c r="K146" s="30"/>
      <c r="L146" s="30"/>
      <c r="M146" s="30"/>
      <c r="N146" s="30"/>
      <c r="O146" s="30"/>
      <c r="P146" s="30"/>
      <c r="Q146" s="30"/>
    </row>
    <row r="147" spans="2:17" x14ac:dyDescent="0.2">
      <c r="B147" s="29"/>
      <c r="C147" s="29"/>
      <c r="D147" s="29"/>
      <c r="E147" s="29"/>
      <c r="F147" s="29"/>
      <c r="G147" s="29"/>
      <c r="H147" s="30"/>
      <c r="I147" s="30"/>
      <c r="J147" s="30"/>
      <c r="K147" s="30"/>
      <c r="L147" s="30"/>
      <c r="M147" s="30"/>
      <c r="N147" s="30"/>
      <c r="O147" s="30"/>
      <c r="P147" s="30"/>
      <c r="Q147" s="30"/>
    </row>
    <row r="148" spans="2:17" x14ac:dyDescent="0.2">
      <c r="B148" s="29"/>
      <c r="C148" s="29"/>
      <c r="D148" s="29"/>
      <c r="E148" s="29"/>
      <c r="F148" s="29"/>
      <c r="G148" s="29"/>
      <c r="H148" s="30"/>
      <c r="I148" s="30"/>
      <c r="J148" s="30"/>
      <c r="K148" s="30"/>
      <c r="L148" s="30"/>
      <c r="M148" s="30"/>
      <c r="N148" s="30"/>
      <c r="O148" s="30"/>
      <c r="P148" s="30"/>
      <c r="Q148" s="30"/>
    </row>
    <row r="149" spans="2:17" x14ac:dyDescent="0.2">
      <c r="B149" s="29"/>
      <c r="C149" s="29"/>
      <c r="D149" s="29"/>
      <c r="E149" s="29"/>
      <c r="F149" s="29"/>
      <c r="G149" s="29"/>
      <c r="H149" s="30"/>
      <c r="I149" s="30"/>
      <c r="J149" s="30"/>
      <c r="K149" s="30"/>
      <c r="L149" s="30"/>
      <c r="M149" s="30"/>
      <c r="N149" s="30"/>
      <c r="O149" s="30"/>
      <c r="P149" s="30"/>
      <c r="Q149" s="30"/>
    </row>
    <row r="150" spans="2:17" x14ac:dyDescent="0.2">
      <c r="B150" s="29"/>
      <c r="C150" s="29"/>
      <c r="D150" s="29"/>
      <c r="E150" s="29"/>
      <c r="F150" s="29"/>
      <c r="G150" s="29"/>
      <c r="H150" s="30"/>
      <c r="I150" s="30"/>
      <c r="J150" s="30"/>
      <c r="K150" s="30"/>
      <c r="L150" s="30"/>
      <c r="M150" s="30"/>
      <c r="N150" s="30"/>
      <c r="O150" s="30"/>
      <c r="P150" s="30"/>
      <c r="Q150" s="30"/>
    </row>
    <row r="151" spans="2:17" x14ac:dyDescent="0.2">
      <c r="B151" s="29"/>
      <c r="C151" s="29"/>
      <c r="D151" s="29"/>
      <c r="E151" s="29"/>
      <c r="F151" s="29"/>
      <c r="G151" s="29"/>
      <c r="H151" s="30"/>
      <c r="I151" s="30"/>
      <c r="J151" s="30"/>
      <c r="K151" s="30"/>
      <c r="L151" s="30"/>
      <c r="M151" s="30"/>
      <c r="N151" s="30"/>
      <c r="O151" s="30"/>
      <c r="P151" s="30"/>
      <c r="Q151" s="30"/>
    </row>
    <row r="152" spans="2:17" x14ac:dyDescent="0.2">
      <c r="B152" s="29"/>
      <c r="C152" s="29"/>
      <c r="D152" s="29"/>
      <c r="E152" s="29"/>
      <c r="F152" s="29"/>
      <c r="G152" s="29"/>
      <c r="H152" s="30"/>
      <c r="I152" s="30"/>
      <c r="J152" s="30"/>
      <c r="K152" s="30"/>
      <c r="L152" s="30"/>
      <c r="M152" s="30"/>
      <c r="N152" s="30"/>
      <c r="O152" s="30"/>
      <c r="P152" s="30"/>
      <c r="Q152" s="30"/>
    </row>
    <row r="153" spans="2:17" x14ac:dyDescent="0.2">
      <c r="B153" s="29"/>
      <c r="C153" s="29"/>
      <c r="D153" s="29"/>
      <c r="E153" s="29"/>
      <c r="F153" s="29"/>
      <c r="G153" s="29"/>
      <c r="H153" s="30"/>
      <c r="I153" s="30"/>
      <c r="J153" s="30"/>
      <c r="K153" s="30"/>
      <c r="L153" s="30"/>
      <c r="M153" s="30"/>
      <c r="N153" s="30"/>
      <c r="O153" s="30"/>
      <c r="P153" s="30"/>
      <c r="Q153" s="30"/>
    </row>
    <row r="154" spans="2:17" x14ac:dyDescent="0.2">
      <c r="B154" s="29"/>
      <c r="C154" s="29"/>
      <c r="D154" s="29"/>
      <c r="E154" s="29"/>
      <c r="F154" s="29"/>
      <c r="G154" s="29"/>
      <c r="H154" s="30"/>
      <c r="I154" s="30"/>
      <c r="J154" s="30"/>
      <c r="K154" s="30"/>
      <c r="L154" s="30"/>
      <c r="M154" s="30"/>
      <c r="N154" s="30"/>
      <c r="O154" s="30"/>
      <c r="P154" s="30"/>
      <c r="Q154" s="30"/>
    </row>
    <row r="155" spans="2:17" x14ac:dyDescent="0.2">
      <c r="B155" s="29"/>
      <c r="C155" s="29"/>
      <c r="D155" s="29"/>
      <c r="E155" s="29"/>
      <c r="F155" s="29"/>
      <c r="G155" s="29"/>
      <c r="H155" s="30"/>
      <c r="I155" s="30"/>
      <c r="J155" s="30"/>
      <c r="K155" s="30"/>
      <c r="L155" s="30"/>
      <c r="M155" s="30"/>
      <c r="N155" s="30"/>
      <c r="O155" s="30"/>
      <c r="P155" s="30"/>
      <c r="Q155" s="30"/>
    </row>
    <row r="156" spans="2:17" x14ac:dyDescent="0.2">
      <c r="B156" s="29"/>
      <c r="C156" s="29"/>
      <c r="D156" s="29"/>
      <c r="E156" s="29"/>
      <c r="F156" s="29"/>
      <c r="G156" s="29"/>
      <c r="H156" s="30"/>
      <c r="I156" s="30"/>
      <c r="J156" s="30"/>
      <c r="K156" s="30"/>
      <c r="L156" s="30"/>
      <c r="M156" s="30"/>
      <c r="N156" s="30"/>
      <c r="O156" s="30"/>
      <c r="P156" s="30"/>
      <c r="Q156" s="30"/>
    </row>
    <row r="157" spans="2:17" x14ac:dyDescent="0.2">
      <c r="B157" s="29"/>
      <c r="C157" s="29"/>
      <c r="D157" s="29"/>
      <c r="E157" s="29"/>
      <c r="F157" s="29"/>
      <c r="G157" s="29"/>
      <c r="H157" s="30"/>
      <c r="I157" s="30"/>
      <c r="J157" s="30"/>
      <c r="K157" s="30"/>
      <c r="L157" s="30"/>
      <c r="M157" s="30"/>
      <c r="N157" s="30"/>
      <c r="O157" s="30"/>
      <c r="P157" s="30"/>
      <c r="Q157" s="30"/>
    </row>
    <row r="158" spans="2:17" x14ac:dyDescent="0.2">
      <c r="B158" s="29"/>
      <c r="C158" s="29"/>
      <c r="D158" s="29"/>
      <c r="E158" s="29"/>
      <c r="F158" s="29"/>
      <c r="G158" s="29"/>
      <c r="H158" s="30"/>
      <c r="I158" s="30"/>
      <c r="J158" s="30"/>
      <c r="K158" s="30"/>
      <c r="L158" s="30"/>
      <c r="M158" s="30"/>
      <c r="N158" s="30"/>
      <c r="O158" s="30"/>
      <c r="P158" s="30"/>
      <c r="Q158" s="30"/>
    </row>
    <row r="159" spans="2:17" x14ac:dyDescent="0.2">
      <c r="B159" s="29"/>
      <c r="C159" s="29"/>
      <c r="D159" s="29"/>
      <c r="E159" s="29"/>
      <c r="F159" s="29"/>
      <c r="G159" s="29"/>
      <c r="H159" s="30"/>
      <c r="I159" s="30"/>
      <c r="J159" s="30"/>
      <c r="K159" s="30"/>
      <c r="L159" s="30"/>
      <c r="M159" s="30"/>
      <c r="N159" s="30"/>
      <c r="O159" s="30"/>
      <c r="P159" s="30"/>
      <c r="Q159" s="30"/>
    </row>
    <row r="160" spans="2:17" x14ac:dyDescent="0.2">
      <c r="B160" s="29"/>
      <c r="C160" s="29"/>
      <c r="D160" s="29"/>
      <c r="E160" s="29"/>
      <c r="F160" s="29"/>
      <c r="G160" s="29"/>
      <c r="H160" s="30"/>
      <c r="I160" s="30"/>
      <c r="J160" s="30"/>
      <c r="K160" s="30"/>
      <c r="L160" s="30"/>
      <c r="M160" s="30"/>
      <c r="N160" s="30"/>
      <c r="O160" s="30"/>
      <c r="P160" s="30"/>
      <c r="Q160" s="30"/>
    </row>
    <row r="161" spans="2:17" x14ac:dyDescent="0.2">
      <c r="B161" s="29"/>
      <c r="C161" s="29"/>
      <c r="D161" s="29"/>
      <c r="E161" s="29"/>
      <c r="F161" s="29"/>
      <c r="G161" s="29"/>
      <c r="H161" s="30"/>
      <c r="I161" s="30"/>
      <c r="J161" s="30"/>
      <c r="K161" s="30"/>
      <c r="L161" s="30"/>
      <c r="M161" s="30"/>
      <c r="N161" s="30"/>
      <c r="O161" s="30"/>
      <c r="P161" s="30"/>
      <c r="Q161" s="30"/>
    </row>
    <row r="162" spans="2:17" x14ac:dyDescent="0.2">
      <c r="B162" s="29"/>
      <c r="C162" s="29"/>
      <c r="D162" s="29"/>
      <c r="E162" s="29"/>
      <c r="F162" s="29"/>
      <c r="G162" s="29"/>
      <c r="H162" s="30"/>
      <c r="I162" s="30"/>
      <c r="J162" s="30"/>
      <c r="K162" s="30"/>
      <c r="L162" s="30"/>
      <c r="M162" s="30"/>
      <c r="N162" s="30"/>
      <c r="O162" s="30"/>
      <c r="P162" s="30"/>
      <c r="Q162" s="30"/>
    </row>
    <row r="163" spans="2:17" x14ac:dyDescent="0.2">
      <c r="B163" s="29"/>
      <c r="C163" s="29"/>
      <c r="D163" s="29"/>
      <c r="E163" s="29"/>
      <c r="F163" s="29"/>
      <c r="G163" s="29"/>
      <c r="H163" s="30"/>
      <c r="I163" s="30"/>
      <c r="J163" s="30"/>
      <c r="K163" s="30"/>
      <c r="L163" s="30"/>
      <c r="M163" s="30"/>
      <c r="N163" s="30"/>
      <c r="O163" s="30"/>
      <c r="P163" s="30"/>
      <c r="Q163" s="30"/>
    </row>
    <row r="164" spans="2:17" x14ac:dyDescent="0.2">
      <c r="B164" s="29"/>
      <c r="C164" s="29"/>
      <c r="D164" s="29"/>
      <c r="E164" s="29"/>
      <c r="F164" s="29"/>
      <c r="G164" s="29"/>
      <c r="H164" s="30"/>
      <c r="I164" s="30"/>
      <c r="J164" s="30"/>
      <c r="K164" s="30"/>
      <c r="L164" s="30"/>
      <c r="M164" s="30"/>
      <c r="N164" s="30"/>
      <c r="O164" s="30"/>
      <c r="P164" s="30"/>
      <c r="Q164" s="30"/>
    </row>
    <row r="165" spans="2:17" x14ac:dyDescent="0.2">
      <c r="B165" s="29"/>
      <c r="C165" s="29"/>
      <c r="D165" s="29"/>
      <c r="E165" s="29"/>
      <c r="F165" s="29"/>
      <c r="G165" s="29"/>
      <c r="H165" s="30"/>
      <c r="I165" s="30"/>
      <c r="J165" s="30"/>
      <c r="K165" s="30"/>
      <c r="L165" s="30"/>
      <c r="M165" s="30"/>
      <c r="N165" s="30"/>
      <c r="O165" s="30"/>
      <c r="P165" s="30"/>
      <c r="Q165" s="30"/>
    </row>
    <row r="166" spans="2:17" x14ac:dyDescent="0.2">
      <c r="B166" s="29"/>
      <c r="C166" s="29"/>
      <c r="D166" s="29"/>
      <c r="E166" s="29"/>
      <c r="F166" s="29"/>
      <c r="G166" s="29"/>
      <c r="H166" s="30"/>
      <c r="I166" s="30"/>
      <c r="J166" s="30"/>
      <c r="K166" s="30"/>
      <c r="L166" s="30"/>
      <c r="M166" s="30"/>
      <c r="N166" s="30"/>
      <c r="O166" s="30"/>
      <c r="P166" s="30"/>
      <c r="Q166" s="30"/>
    </row>
    <row r="167" spans="2:17" x14ac:dyDescent="0.2">
      <c r="B167" s="29"/>
      <c r="C167" s="29"/>
      <c r="D167" s="29"/>
      <c r="E167" s="29"/>
      <c r="F167" s="29"/>
      <c r="G167" s="29"/>
      <c r="H167" s="30"/>
      <c r="I167" s="30"/>
      <c r="J167" s="30"/>
      <c r="K167" s="30"/>
      <c r="L167" s="30"/>
      <c r="M167" s="30"/>
      <c r="N167" s="30"/>
      <c r="O167" s="30"/>
      <c r="P167" s="30"/>
      <c r="Q167" s="30"/>
    </row>
    <row r="168" spans="2:17" x14ac:dyDescent="0.2">
      <c r="B168" s="29"/>
      <c r="C168" s="29"/>
      <c r="D168" s="29"/>
      <c r="E168" s="29"/>
      <c r="F168" s="29"/>
      <c r="G168" s="29"/>
      <c r="H168" s="30"/>
      <c r="I168" s="30"/>
      <c r="J168" s="30"/>
      <c r="K168" s="30"/>
      <c r="L168" s="30"/>
      <c r="M168" s="30"/>
      <c r="N168" s="30"/>
      <c r="O168" s="30"/>
      <c r="P168" s="30"/>
      <c r="Q168" s="30"/>
    </row>
  </sheetData>
  <mergeCells count="1">
    <mergeCell ref="A2:G2"/>
  </mergeCells>
  <phoneticPr fontId="3" type="noConversion"/>
  <printOptions horizontalCentered="1" verticalCentered="1"/>
  <pageMargins left="0.78740157480314965" right="0.78740157480314965" top="0.59055118110236227" bottom="0.39370078740157483" header="0.51181102362204722" footer="0.51181102362204722"/>
  <pageSetup paperSize="9" scale="4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Лист29">
    <tabColor indexed="50"/>
    <outlinePr applyStyles="1" summaryBelow="0"/>
    <pageSetUpPr fitToPage="1"/>
  </sheetPr>
  <dimension ref="A2:S168"/>
  <sheetViews>
    <sheetView workbookViewId="0">
      <selection sqref="A1:A1048576"/>
    </sheetView>
  </sheetViews>
  <sheetFormatPr defaultColWidth="9.140625" defaultRowHeight="12.75" outlineLevelRow="4" x14ac:dyDescent="0.2"/>
  <cols>
    <col min="1" max="1" width="64.7109375" style="26" customWidth="1"/>
    <col min="2" max="7" width="11.5703125" style="27" customWidth="1"/>
    <col min="8" max="8" width="9.140625" style="26" customWidth="1"/>
    <col min="9" max="16384" width="9.140625" style="26"/>
  </cols>
  <sheetData>
    <row r="2" spans="1:19" ht="18.75" x14ac:dyDescent="0.3">
      <c r="A2" s="5"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3"/>
      <c r="C2" s="3"/>
      <c r="D2" s="3"/>
      <c r="E2" s="3"/>
      <c r="F2" s="3"/>
      <c r="G2" s="3"/>
      <c r="H2" s="30"/>
      <c r="I2" s="30"/>
      <c r="J2" s="30"/>
      <c r="K2" s="30"/>
      <c r="L2" s="30"/>
      <c r="M2" s="30"/>
      <c r="N2" s="30"/>
      <c r="O2" s="30"/>
      <c r="P2" s="30"/>
      <c r="Q2" s="30"/>
      <c r="R2" s="30"/>
      <c r="S2" s="30"/>
    </row>
    <row r="3" spans="1:19" x14ac:dyDescent="0.2">
      <c r="A3" s="28"/>
    </row>
    <row r="4" spans="1:19" s="31" customFormat="1" x14ac:dyDescent="0.2">
      <c r="B4" s="32"/>
      <c r="C4" s="32"/>
      <c r="D4" s="32"/>
      <c r="E4" s="32"/>
      <c r="F4" s="32"/>
      <c r="G4" s="31" t="str">
        <f>VALUSD</f>
        <v>bn USD</v>
      </c>
    </row>
    <row r="5" spans="1:19" s="18" customFormat="1" x14ac:dyDescent="0.2">
      <c r="A5" s="16"/>
      <c r="B5" s="17">
        <v>44196</v>
      </c>
      <c r="C5" s="17">
        <v>44561</v>
      </c>
      <c r="D5" s="17">
        <v>44926</v>
      </c>
      <c r="E5" s="17">
        <v>45291</v>
      </c>
      <c r="F5" s="17">
        <v>45657</v>
      </c>
      <c r="G5" s="17">
        <v>45808</v>
      </c>
    </row>
    <row r="6" spans="1:19" s="19" customFormat="1" ht="31.5" x14ac:dyDescent="0.2">
      <c r="A6" s="145" t="str">
        <f>IF(REPORT_LANG="UKR","Загальна сума державного та гарантованого державою боргу","Total amount of state debt and state guaranteed debt")</f>
        <v>Total amount of state debt and state guaranteed debt</v>
      </c>
      <c r="B6" s="25">
        <f t="shared" ref="B6:G6" si="0">B$91+B$7</f>
        <v>90.253504035260008</v>
      </c>
      <c r="C6" s="25">
        <f t="shared" si="0"/>
        <v>97.955877598960015</v>
      </c>
      <c r="D6" s="25">
        <f t="shared" si="0"/>
        <v>111.44992803011999</v>
      </c>
      <c r="E6" s="25">
        <f t="shared" si="0"/>
        <v>145.32087120896</v>
      </c>
      <c r="F6" s="25">
        <f t="shared" si="0"/>
        <v>166.05975130834</v>
      </c>
      <c r="G6" s="25">
        <f t="shared" si="0"/>
        <v>180.96504082337</v>
      </c>
    </row>
    <row r="7" spans="1:19" s="20" customFormat="1" ht="15" outlineLevel="1" x14ac:dyDescent="0.2">
      <c r="A7" s="186" t="s">
        <v>1</v>
      </c>
      <c r="B7" s="187">
        <f t="shared" ref="B7:G7" si="1">B$8+B$47</f>
        <v>79.903217077660003</v>
      </c>
      <c r="C7" s="187">
        <f t="shared" si="1"/>
        <v>86.615691312520013</v>
      </c>
      <c r="D7" s="187">
        <f t="shared" si="1"/>
        <v>101.59354286954999</v>
      </c>
      <c r="E7" s="187">
        <f t="shared" si="1"/>
        <v>136.59196737241001</v>
      </c>
      <c r="F7" s="187">
        <f t="shared" si="1"/>
        <v>159.19681191121001</v>
      </c>
      <c r="G7" s="187">
        <f t="shared" si="1"/>
        <v>174.31801932958001</v>
      </c>
    </row>
    <row r="8" spans="1:19" s="21" customFormat="1" ht="15" outlineLevel="2" x14ac:dyDescent="0.2">
      <c r="A8" s="188" t="s">
        <v>58</v>
      </c>
      <c r="B8" s="189">
        <f t="shared" ref="B8:G8" si="2">B$9+B$45</f>
        <v>35.392538767910011</v>
      </c>
      <c r="C8" s="189">
        <f t="shared" si="2"/>
        <v>38.952681436220011</v>
      </c>
      <c r="D8" s="189">
        <f t="shared" si="2"/>
        <v>38.002282077159983</v>
      </c>
      <c r="E8" s="189">
        <f t="shared" si="2"/>
        <v>41.800875791419998</v>
      </c>
      <c r="F8" s="189">
        <f t="shared" si="2"/>
        <v>44.319135028530013</v>
      </c>
      <c r="G8" s="189">
        <f t="shared" si="2"/>
        <v>44.58758498428999</v>
      </c>
    </row>
    <row r="9" spans="1:19" s="22" customFormat="1" outlineLevel="3" x14ac:dyDescent="0.2">
      <c r="A9" s="176" t="s">
        <v>59</v>
      </c>
      <c r="B9" s="177">
        <f t="shared" ref="B9:G9" si="3">SUM(B$10:B$44)</f>
        <v>35.322377285950012</v>
      </c>
      <c r="C9" s="177">
        <f t="shared" si="3"/>
        <v>38.884805428450008</v>
      </c>
      <c r="D9" s="177">
        <f t="shared" si="3"/>
        <v>37.955266801959979</v>
      </c>
      <c r="E9" s="177">
        <f t="shared" si="3"/>
        <v>41.759092484669999</v>
      </c>
      <c r="F9" s="177">
        <f t="shared" si="3"/>
        <v>44.284529596720013</v>
      </c>
      <c r="G9" s="177">
        <f t="shared" si="3"/>
        <v>44.553350311299987</v>
      </c>
    </row>
    <row r="10" spans="1:19" s="42" customFormat="1" outlineLevel="4" x14ac:dyDescent="0.2">
      <c r="A10" s="178" t="s">
        <v>60</v>
      </c>
      <c r="B10" s="170">
        <v>1.96742521474</v>
      </c>
      <c r="C10" s="170">
        <v>3.5161637729300002</v>
      </c>
      <c r="D10" s="170">
        <v>1.47136659314</v>
      </c>
      <c r="E10" s="170">
        <v>3.2715826405300001</v>
      </c>
      <c r="F10" s="170">
        <v>9.0706825079999998E-2</v>
      </c>
      <c r="G10" s="170">
        <v>0.29783370224</v>
      </c>
    </row>
    <row r="11" spans="1:19" outlineLevel="4" x14ac:dyDescent="0.2">
      <c r="A11" s="179" t="s">
        <v>61</v>
      </c>
      <c r="B11" s="180">
        <v>1.1826506051800001</v>
      </c>
      <c r="C11" s="180">
        <v>4.1147456020000001E-2</v>
      </c>
      <c r="D11" s="180">
        <v>0</v>
      </c>
      <c r="E11" s="180">
        <v>0</v>
      </c>
      <c r="F11" s="180">
        <v>0</v>
      </c>
      <c r="G11" s="180">
        <v>0</v>
      </c>
      <c r="H11" s="30"/>
      <c r="I11" s="30"/>
      <c r="J11" s="30"/>
      <c r="K11" s="30"/>
      <c r="L11" s="30"/>
      <c r="M11" s="30"/>
      <c r="N11" s="30"/>
      <c r="O11" s="30"/>
      <c r="P11" s="30"/>
      <c r="Q11" s="30"/>
    </row>
    <row r="12" spans="1:19" outlineLevel="4" x14ac:dyDescent="0.2">
      <c r="A12" s="179" t="s">
        <v>62</v>
      </c>
      <c r="B12" s="180">
        <v>0.39557383659000001</v>
      </c>
      <c r="C12" s="180">
        <v>0.97407988796</v>
      </c>
      <c r="D12" s="180">
        <v>1.28518943552</v>
      </c>
      <c r="E12" s="180">
        <v>0</v>
      </c>
      <c r="F12" s="180">
        <v>0</v>
      </c>
      <c r="G12" s="180">
        <v>0</v>
      </c>
      <c r="H12" s="30"/>
      <c r="I12" s="30"/>
      <c r="J12" s="30"/>
      <c r="K12" s="30"/>
      <c r="L12" s="30"/>
      <c r="M12" s="30"/>
      <c r="N12" s="30"/>
      <c r="O12" s="30"/>
      <c r="P12" s="30"/>
      <c r="Q12" s="30"/>
    </row>
    <row r="13" spans="1:19" outlineLevel="4" x14ac:dyDescent="0.2">
      <c r="A13" s="179" t="s">
        <v>63</v>
      </c>
      <c r="B13" s="180">
        <v>1.1238485978199999</v>
      </c>
      <c r="C13" s="180">
        <v>0</v>
      </c>
      <c r="D13" s="180">
        <v>0</v>
      </c>
      <c r="E13" s="180">
        <v>1.2012284124199999</v>
      </c>
      <c r="F13" s="180">
        <v>0</v>
      </c>
      <c r="G13" s="180">
        <v>0</v>
      </c>
      <c r="H13" s="30"/>
      <c r="I13" s="30"/>
      <c r="J13" s="30"/>
      <c r="K13" s="30"/>
      <c r="L13" s="30"/>
      <c r="M13" s="30"/>
      <c r="N13" s="30"/>
      <c r="O13" s="30"/>
      <c r="P13" s="30"/>
      <c r="Q13" s="30"/>
    </row>
    <row r="14" spans="1:19" outlineLevel="4" x14ac:dyDescent="0.2">
      <c r="A14" s="179" t="s">
        <v>64</v>
      </c>
      <c r="B14" s="180">
        <v>0</v>
      </c>
      <c r="C14" s="180">
        <v>0</v>
      </c>
      <c r="D14" s="180">
        <v>0</v>
      </c>
      <c r="E14" s="180">
        <v>0</v>
      </c>
      <c r="F14" s="180">
        <v>5.9800516309500003</v>
      </c>
      <c r="G14" s="180">
        <v>5.5973692384199998</v>
      </c>
      <c r="H14" s="30"/>
      <c r="I14" s="30"/>
      <c r="J14" s="30"/>
      <c r="K14" s="30"/>
      <c r="L14" s="30"/>
      <c r="M14" s="30"/>
      <c r="N14" s="30"/>
      <c r="O14" s="30"/>
      <c r="P14" s="30"/>
      <c r="Q14" s="30"/>
    </row>
    <row r="15" spans="1:19" outlineLevel="4" x14ac:dyDescent="0.2">
      <c r="A15" s="179" t="s">
        <v>65</v>
      </c>
      <c r="B15" s="180">
        <v>2.5383883414600001</v>
      </c>
      <c r="C15" s="180">
        <v>2.9816281866000001</v>
      </c>
      <c r="D15" s="180">
        <v>2.22413354628</v>
      </c>
      <c r="E15" s="180">
        <v>1.9851676302800001</v>
      </c>
      <c r="F15" s="180">
        <v>1.39466778468</v>
      </c>
      <c r="G15" s="180">
        <v>1.29613255957</v>
      </c>
      <c r="H15" s="30"/>
      <c r="I15" s="30"/>
      <c r="J15" s="30"/>
      <c r="K15" s="30"/>
      <c r="L15" s="30"/>
      <c r="M15" s="30"/>
      <c r="N15" s="30"/>
      <c r="O15" s="30"/>
      <c r="P15" s="30"/>
      <c r="Q15" s="30"/>
    </row>
    <row r="16" spans="1:19" outlineLevel="4" x14ac:dyDescent="0.2">
      <c r="A16" s="179" t="s">
        <v>66</v>
      </c>
      <c r="B16" s="180">
        <v>0.67314833805999996</v>
      </c>
      <c r="C16" s="180">
        <v>0.64274768862999998</v>
      </c>
      <c r="D16" s="180">
        <v>0.47945505163000002</v>
      </c>
      <c r="E16" s="180">
        <v>0.46160853447</v>
      </c>
      <c r="F16" s="180">
        <v>0.41706510620999998</v>
      </c>
      <c r="G16" s="180">
        <v>0.42219198863000001</v>
      </c>
      <c r="H16" s="30"/>
      <c r="I16" s="30"/>
      <c r="J16" s="30"/>
      <c r="K16" s="30"/>
      <c r="L16" s="30"/>
      <c r="M16" s="30"/>
      <c r="N16" s="30"/>
      <c r="O16" s="30"/>
      <c r="P16" s="30"/>
      <c r="Q16" s="30"/>
    </row>
    <row r="17" spans="1:17" outlineLevel="4" x14ac:dyDescent="0.2">
      <c r="A17" s="179" t="s">
        <v>67</v>
      </c>
      <c r="B17" s="180">
        <v>1.29091127722</v>
      </c>
      <c r="C17" s="180">
        <v>1.3380648283200001</v>
      </c>
      <c r="D17" s="180">
        <v>1.36729325161</v>
      </c>
      <c r="E17" s="180">
        <v>1.3163991743700001</v>
      </c>
      <c r="F17" s="180">
        <v>1.18937177385</v>
      </c>
      <c r="G17" s="180">
        <v>1.2039924389100001</v>
      </c>
      <c r="H17" s="30"/>
      <c r="I17" s="30"/>
      <c r="J17" s="30"/>
      <c r="K17" s="30"/>
      <c r="L17" s="30"/>
      <c r="M17" s="30"/>
      <c r="N17" s="30"/>
      <c r="O17" s="30"/>
      <c r="P17" s="30"/>
      <c r="Q17" s="30"/>
    </row>
    <row r="18" spans="1:17" outlineLevel="4" x14ac:dyDescent="0.2">
      <c r="A18" s="179" t="s">
        <v>68</v>
      </c>
      <c r="B18" s="180">
        <v>1.01504534102</v>
      </c>
      <c r="C18" s="180">
        <v>1.05212224414</v>
      </c>
      <c r="D18" s="180">
        <v>0.92155567894000001</v>
      </c>
      <c r="E18" s="180">
        <v>0.88725306985999997</v>
      </c>
      <c r="F18" s="180">
        <v>0.80163659936999998</v>
      </c>
      <c r="G18" s="180">
        <v>0.81149092788999999</v>
      </c>
      <c r="H18" s="30"/>
      <c r="I18" s="30"/>
      <c r="J18" s="30"/>
      <c r="K18" s="30"/>
      <c r="L18" s="30"/>
      <c r="M18" s="30"/>
      <c r="N18" s="30"/>
      <c r="O18" s="30"/>
      <c r="P18" s="30"/>
      <c r="Q18" s="30"/>
    </row>
    <row r="19" spans="1:17" outlineLevel="4" x14ac:dyDescent="0.2">
      <c r="A19" s="179" t="s">
        <v>69</v>
      </c>
      <c r="B19" s="180">
        <v>1.65873257264</v>
      </c>
      <c r="C19" s="180">
        <v>1.71932165613</v>
      </c>
      <c r="D19" s="180">
        <v>1.28252107002</v>
      </c>
      <c r="E19" s="180">
        <v>1.23478242557</v>
      </c>
      <c r="F19" s="180">
        <v>1.1156307239000001</v>
      </c>
      <c r="G19" s="180">
        <v>1.12934490767</v>
      </c>
      <c r="H19" s="30"/>
      <c r="I19" s="30"/>
      <c r="J19" s="30"/>
      <c r="K19" s="30"/>
      <c r="L19" s="30"/>
      <c r="M19" s="30"/>
      <c r="N19" s="30"/>
      <c r="O19" s="30"/>
      <c r="P19" s="30"/>
      <c r="Q19" s="30"/>
    </row>
    <row r="20" spans="1:17" outlineLevel="4" x14ac:dyDescent="0.2">
      <c r="A20" s="179" t="s">
        <v>70</v>
      </c>
      <c r="B20" s="180">
        <v>3.5465986079</v>
      </c>
      <c r="C20" s="180">
        <v>4.2928769860499996</v>
      </c>
      <c r="D20" s="180">
        <v>6.4837581148799996</v>
      </c>
      <c r="E20" s="180">
        <v>6.2424164086299996</v>
      </c>
      <c r="F20" s="180">
        <v>5.3641408454299997</v>
      </c>
      <c r="G20" s="180">
        <v>5.4300809564300003</v>
      </c>
      <c r="H20" s="30"/>
      <c r="I20" s="30"/>
      <c r="J20" s="30"/>
      <c r="K20" s="30"/>
      <c r="L20" s="30"/>
      <c r="M20" s="30"/>
      <c r="N20" s="30"/>
      <c r="O20" s="30"/>
      <c r="P20" s="30"/>
      <c r="Q20" s="30"/>
    </row>
    <row r="21" spans="1:17" outlineLevel="4" x14ac:dyDescent="0.2">
      <c r="A21" s="179" t="s">
        <v>71</v>
      </c>
      <c r="B21" s="180">
        <v>0.42786614134000001</v>
      </c>
      <c r="C21" s="180">
        <v>0.44349495202</v>
      </c>
      <c r="D21" s="180">
        <v>0.33082327462</v>
      </c>
      <c r="E21" s="180">
        <v>0.31850920426000001</v>
      </c>
      <c r="F21" s="180">
        <v>0.28777430481999999</v>
      </c>
      <c r="G21" s="180">
        <v>0.29131184607999999</v>
      </c>
      <c r="H21" s="30"/>
      <c r="I21" s="30"/>
      <c r="J21" s="30"/>
      <c r="K21" s="30"/>
      <c r="L21" s="30"/>
      <c r="M21" s="30"/>
      <c r="N21" s="30"/>
      <c r="O21" s="30"/>
      <c r="P21" s="30"/>
      <c r="Q21" s="30"/>
    </row>
    <row r="22" spans="1:17" outlineLevel="4" x14ac:dyDescent="0.2">
      <c r="A22" s="179" t="s">
        <v>72</v>
      </c>
      <c r="B22" s="180">
        <v>0.42786614134000001</v>
      </c>
      <c r="C22" s="180">
        <v>0.44349495202</v>
      </c>
      <c r="D22" s="180">
        <v>0.74101125010000002</v>
      </c>
      <c r="E22" s="180">
        <v>0.71342895657000005</v>
      </c>
      <c r="F22" s="180">
        <v>0.64458583697000005</v>
      </c>
      <c r="G22" s="180">
        <v>0.65250957775999996</v>
      </c>
      <c r="H22" s="30"/>
      <c r="I22" s="30"/>
      <c r="J22" s="30"/>
      <c r="K22" s="30"/>
      <c r="L22" s="30"/>
      <c r="M22" s="30"/>
      <c r="N22" s="30"/>
      <c r="O22" s="30"/>
      <c r="P22" s="30"/>
      <c r="Q22" s="30"/>
    </row>
    <row r="23" spans="1:17" outlineLevel="4" x14ac:dyDescent="0.2">
      <c r="A23" s="179" t="s">
        <v>73</v>
      </c>
      <c r="B23" s="180">
        <v>1.4937057667</v>
      </c>
      <c r="C23" s="180">
        <v>2.9617775985099999</v>
      </c>
      <c r="D23" s="180">
        <v>1.90368219733</v>
      </c>
      <c r="E23" s="180">
        <v>1.5088939048200001</v>
      </c>
      <c r="F23" s="180">
        <v>1.5854307184700001</v>
      </c>
      <c r="G23" s="180">
        <v>1.60569775189</v>
      </c>
      <c r="H23" s="30"/>
      <c r="I23" s="30"/>
      <c r="J23" s="30"/>
      <c r="K23" s="30"/>
      <c r="L23" s="30"/>
      <c r="M23" s="30"/>
      <c r="N23" s="30"/>
      <c r="O23" s="30"/>
      <c r="P23" s="30"/>
      <c r="Q23" s="30"/>
    </row>
    <row r="24" spans="1:17" outlineLevel="4" x14ac:dyDescent="0.2">
      <c r="A24" s="179" t="s">
        <v>74</v>
      </c>
      <c r="B24" s="180">
        <v>0.42786614134000001</v>
      </c>
      <c r="C24" s="180">
        <v>0.44349495202</v>
      </c>
      <c r="D24" s="180">
        <v>0.33082327462</v>
      </c>
      <c r="E24" s="180">
        <v>0.31850920426000001</v>
      </c>
      <c r="F24" s="180">
        <v>0.28777430481999999</v>
      </c>
      <c r="G24" s="180">
        <v>0.29131184607999999</v>
      </c>
      <c r="H24" s="30"/>
      <c r="I24" s="30"/>
      <c r="J24" s="30"/>
      <c r="K24" s="30"/>
      <c r="L24" s="30"/>
      <c r="M24" s="30"/>
      <c r="N24" s="30"/>
      <c r="O24" s="30"/>
      <c r="P24" s="30"/>
      <c r="Q24" s="30"/>
    </row>
    <row r="25" spans="1:17" outlineLevel="4" x14ac:dyDescent="0.2">
      <c r="A25" s="179" t="s">
        <v>75</v>
      </c>
      <c r="B25" s="180">
        <v>0.42786614134000001</v>
      </c>
      <c r="C25" s="180">
        <v>0.44349495202</v>
      </c>
      <c r="D25" s="180">
        <v>0.33082327462</v>
      </c>
      <c r="E25" s="180">
        <v>0.31850920426000001</v>
      </c>
      <c r="F25" s="180">
        <v>0.28777430481999999</v>
      </c>
      <c r="G25" s="180">
        <v>0.29131184607999999</v>
      </c>
      <c r="H25" s="30"/>
      <c r="I25" s="30"/>
      <c r="J25" s="30"/>
      <c r="K25" s="30"/>
      <c r="L25" s="30"/>
      <c r="M25" s="30"/>
      <c r="N25" s="30"/>
      <c r="O25" s="30"/>
      <c r="P25" s="30"/>
      <c r="Q25" s="30"/>
    </row>
    <row r="26" spans="1:17" outlineLevel="4" x14ac:dyDescent="0.2">
      <c r="A26" s="179" t="s">
        <v>76</v>
      </c>
      <c r="B26" s="180">
        <v>3.6177396860700002</v>
      </c>
      <c r="C26" s="180">
        <v>2.2411606184299999</v>
      </c>
      <c r="D26" s="180">
        <v>1.6427051342200001</v>
      </c>
      <c r="E26" s="180">
        <v>5.0738630260099997</v>
      </c>
      <c r="F26" s="180">
        <v>6.95899674116</v>
      </c>
      <c r="G26" s="180">
        <v>6.0394305837499997</v>
      </c>
      <c r="H26" s="30"/>
      <c r="I26" s="30"/>
      <c r="J26" s="30"/>
      <c r="K26" s="30"/>
      <c r="L26" s="30"/>
      <c r="M26" s="30"/>
      <c r="N26" s="30"/>
      <c r="O26" s="30"/>
      <c r="P26" s="30"/>
      <c r="Q26" s="30"/>
    </row>
    <row r="27" spans="1:17" outlineLevel="4" x14ac:dyDescent="0.2">
      <c r="A27" s="179" t="s">
        <v>77</v>
      </c>
      <c r="B27" s="180">
        <v>0.42786614134000001</v>
      </c>
      <c r="C27" s="180">
        <v>0.44349495202</v>
      </c>
      <c r="D27" s="180">
        <v>0.33082327462</v>
      </c>
      <c r="E27" s="180">
        <v>0.31850920426000001</v>
      </c>
      <c r="F27" s="180">
        <v>0.28777430481999999</v>
      </c>
      <c r="G27" s="180">
        <v>0.29131184607999999</v>
      </c>
      <c r="H27" s="30"/>
      <c r="I27" s="30"/>
      <c r="J27" s="30"/>
      <c r="K27" s="30"/>
      <c r="L27" s="30"/>
      <c r="M27" s="30"/>
      <c r="N27" s="30"/>
      <c r="O27" s="30"/>
      <c r="P27" s="30"/>
      <c r="Q27" s="30"/>
    </row>
    <row r="28" spans="1:17" outlineLevel="4" x14ac:dyDescent="0.2">
      <c r="A28" s="179" t="s">
        <v>78</v>
      </c>
      <c r="B28" s="180">
        <v>0.42786614134000001</v>
      </c>
      <c r="C28" s="180">
        <v>0.44349495202</v>
      </c>
      <c r="D28" s="180">
        <v>0.33082327462</v>
      </c>
      <c r="E28" s="180">
        <v>0.31850920426000001</v>
      </c>
      <c r="F28" s="180">
        <v>0.28777430481999999</v>
      </c>
      <c r="G28" s="180">
        <v>0.29131184607999999</v>
      </c>
      <c r="H28" s="30"/>
      <c r="I28" s="30"/>
      <c r="J28" s="30"/>
      <c r="K28" s="30"/>
      <c r="L28" s="30"/>
      <c r="M28" s="30"/>
      <c r="N28" s="30"/>
      <c r="O28" s="30"/>
      <c r="P28" s="30"/>
      <c r="Q28" s="30"/>
    </row>
    <row r="29" spans="1:17" outlineLevel="4" x14ac:dyDescent="0.2">
      <c r="A29" s="179" t="s">
        <v>79</v>
      </c>
      <c r="B29" s="180">
        <v>0.42786614134000001</v>
      </c>
      <c r="C29" s="180">
        <v>0.44349495202</v>
      </c>
      <c r="D29" s="180">
        <v>0.33082327462</v>
      </c>
      <c r="E29" s="180">
        <v>0.31850920426000001</v>
      </c>
      <c r="F29" s="180">
        <v>0.28777430481999999</v>
      </c>
      <c r="G29" s="180">
        <v>0.29131184607999999</v>
      </c>
      <c r="H29" s="30"/>
      <c r="I29" s="30"/>
      <c r="J29" s="30"/>
      <c r="K29" s="30"/>
      <c r="L29" s="30"/>
      <c r="M29" s="30"/>
      <c r="N29" s="30"/>
      <c r="O29" s="30"/>
      <c r="P29" s="30"/>
      <c r="Q29" s="30"/>
    </row>
    <row r="30" spans="1:17" outlineLevel="4" x14ac:dyDescent="0.2">
      <c r="A30" s="179" t="s">
        <v>80</v>
      </c>
      <c r="B30" s="180">
        <v>0.42786614134000001</v>
      </c>
      <c r="C30" s="180">
        <v>0.44349495202</v>
      </c>
      <c r="D30" s="180">
        <v>0.33082327462</v>
      </c>
      <c r="E30" s="180">
        <v>0.31850920426000001</v>
      </c>
      <c r="F30" s="180">
        <v>0.28777430481999999</v>
      </c>
      <c r="G30" s="180">
        <v>0.29131184607999999</v>
      </c>
      <c r="H30" s="30"/>
      <c r="I30" s="30"/>
      <c r="J30" s="30"/>
      <c r="K30" s="30"/>
      <c r="L30" s="30"/>
      <c r="M30" s="30"/>
      <c r="N30" s="30"/>
      <c r="O30" s="30"/>
      <c r="P30" s="30"/>
      <c r="Q30" s="30"/>
    </row>
    <row r="31" spans="1:17" outlineLevel="4" x14ac:dyDescent="0.2">
      <c r="A31" s="179" t="s">
        <v>81</v>
      </c>
      <c r="B31" s="180">
        <v>0.42786614134000001</v>
      </c>
      <c r="C31" s="180">
        <v>0.44349495202</v>
      </c>
      <c r="D31" s="180">
        <v>0.33082327462</v>
      </c>
      <c r="E31" s="180">
        <v>0.31850920426000001</v>
      </c>
      <c r="F31" s="180">
        <v>0.28777430481999999</v>
      </c>
      <c r="G31" s="180">
        <v>0.29131184607999999</v>
      </c>
      <c r="H31" s="30"/>
      <c r="I31" s="30"/>
      <c r="J31" s="30"/>
      <c r="K31" s="30"/>
      <c r="L31" s="30"/>
      <c r="M31" s="30"/>
      <c r="N31" s="30"/>
      <c r="O31" s="30"/>
      <c r="P31" s="30"/>
      <c r="Q31" s="30"/>
    </row>
    <row r="32" spans="1:17" outlineLevel="4" x14ac:dyDescent="0.2">
      <c r="A32" s="179" t="s">
        <v>82</v>
      </c>
      <c r="B32" s="180">
        <v>0.42786614134000001</v>
      </c>
      <c r="C32" s="180">
        <v>0.44349495202</v>
      </c>
      <c r="D32" s="180">
        <v>0.33082327462</v>
      </c>
      <c r="E32" s="180">
        <v>0.31850920426000001</v>
      </c>
      <c r="F32" s="180">
        <v>0.28777430481999999</v>
      </c>
      <c r="G32" s="180">
        <v>0.29131184607999999</v>
      </c>
      <c r="H32" s="30"/>
      <c r="I32" s="30"/>
      <c r="J32" s="30"/>
      <c r="K32" s="30"/>
      <c r="L32" s="30"/>
      <c r="M32" s="30"/>
      <c r="N32" s="30"/>
      <c r="O32" s="30"/>
      <c r="P32" s="30"/>
      <c r="Q32" s="30"/>
    </row>
    <row r="33" spans="1:17" outlineLevel="4" x14ac:dyDescent="0.2">
      <c r="A33" s="179" t="s">
        <v>83</v>
      </c>
      <c r="B33" s="180">
        <v>0.42786614134000001</v>
      </c>
      <c r="C33" s="180">
        <v>0.44349495202</v>
      </c>
      <c r="D33" s="180">
        <v>0.33082327462</v>
      </c>
      <c r="E33" s="180">
        <v>0.31850920426000001</v>
      </c>
      <c r="F33" s="180">
        <v>0.28777430481999999</v>
      </c>
      <c r="G33" s="180">
        <v>0.29131184607999999</v>
      </c>
      <c r="H33" s="30"/>
      <c r="I33" s="30"/>
      <c r="J33" s="30"/>
      <c r="K33" s="30"/>
      <c r="L33" s="30"/>
      <c r="M33" s="30"/>
      <c r="N33" s="30"/>
      <c r="O33" s="30"/>
      <c r="P33" s="30"/>
      <c r="Q33" s="30"/>
    </row>
    <row r="34" spans="1:17" outlineLevel="4" x14ac:dyDescent="0.2">
      <c r="A34" s="179" t="s">
        <v>84</v>
      </c>
      <c r="B34" s="180">
        <v>0.42786614134000001</v>
      </c>
      <c r="C34" s="180">
        <v>0.44349495202</v>
      </c>
      <c r="D34" s="180">
        <v>0.33082327462</v>
      </c>
      <c r="E34" s="180">
        <v>0.31850920426000001</v>
      </c>
      <c r="F34" s="180">
        <v>0.28777430481999999</v>
      </c>
      <c r="G34" s="180">
        <v>0.29131184607999999</v>
      </c>
      <c r="H34" s="30"/>
      <c r="I34" s="30"/>
      <c r="J34" s="30"/>
      <c r="K34" s="30"/>
      <c r="L34" s="30"/>
      <c r="M34" s="30"/>
      <c r="N34" s="30"/>
      <c r="O34" s="30"/>
      <c r="P34" s="30"/>
      <c r="Q34" s="30"/>
    </row>
    <row r="35" spans="1:17" outlineLevel="4" x14ac:dyDescent="0.2">
      <c r="A35" s="179" t="s">
        <v>85</v>
      </c>
      <c r="B35" s="180">
        <v>0.42786614134000001</v>
      </c>
      <c r="C35" s="180">
        <v>0.44349495202</v>
      </c>
      <c r="D35" s="180">
        <v>0.33082327462</v>
      </c>
      <c r="E35" s="180">
        <v>0.31850920426000001</v>
      </c>
      <c r="F35" s="180">
        <v>0.28777430481999999</v>
      </c>
      <c r="G35" s="180">
        <v>0.29131184607999999</v>
      </c>
      <c r="H35" s="30"/>
      <c r="I35" s="30"/>
      <c r="J35" s="30"/>
      <c r="K35" s="30"/>
      <c r="L35" s="30"/>
      <c r="M35" s="30"/>
      <c r="N35" s="30"/>
      <c r="O35" s="30"/>
      <c r="P35" s="30"/>
      <c r="Q35" s="30"/>
    </row>
    <row r="36" spans="1:17" outlineLevel="4" x14ac:dyDescent="0.2">
      <c r="A36" s="179" t="s">
        <v>86</v>
      </c>
      <c r="B36" s="180">
        <v>0.42786614134000001</v>
      </c>
      <c r="C36" s="180">
        <v>0.44349495202</v>
      </c>
      <c r="D36" s="180">
        <v>0.33082327462</v>
      </c>
      <c r="E36" s="180">
        <v>0.31850920426000001</v>
      </c>
      <c r="F36" s="180">
        <v>0.28777430481999999</v>
      </c>
      <c r="G36" s="180">
        <v>0.29131184607999999</v>
      </c>
      <c r="H36" s="30"/>
      <c r="I36" s="30"/>
      <c r="J36" s="30"/>
      <c r="K36" s="30"/>
      <c r="L36" s="30"/>
      <c r="M36" s="30"/>
      <c r="N36" s="30"/>
      <c r="O36" s="30"/>
      <c r="P36" s="30"/>
      <c r="Q36" s="30"/>
    </row>
    <row r="37" spans="1:17" outlineLevel="4" x14ac:dyDescent="0.2">
      <c r="A37" s="179" t="s">
        <v>87</v>
      </c>
      <c r="B37" s="180">
        <v>2.1574173242899999</v>
      </c>
      <c r="C37" s="180">
        <v>3.3531759060400002</v>
      </c>
      <c r="D37" s="180">
        <v>1.1345416286000001</v>
      </c>
      <c r="E37" s="180">
        <v>3.3204868307900002</v>
      </c>
      <c r="F37" s="180">
        <v>6.0801988866799999</v>
      </c>
      <c r="G37" s="180">
        <v>7.5765921716199998</v>
      </c>
      <c r="H37" s="30"/>
      <c r="I37" s="30"/>
      <c r="J37" s="30"/>
      <c r="K37" s="30"/>
      <c r="L37" s="30"/>
      <c r="M37" s="30"/>
      <c r="N37" s="30"/>
      <c r="O37" s="30"/>
      <c r="P37" s="30"/>
      <c r="Q37" s="30"/>
    </row>
    <row r="38" spans="1:17" outlineLevel="4" x14ac:dyDescent="0.2">
      <c r="A38" s="179" t="s">
        <v>88</v>
      </c>
      <c r="B38" s="180">
        <v>0.42786638891000001</v>
      </c>
      <c r="C38" s="180">
        <v>0.44349520863000003</v>
      </c>
      <c r="D38" s="180">
        <v>7.0305603988399996</v>
      </c>
      <c r="E38" s="180">
        <v>6.7688653429299999</v>
      </c>
      <c r="F38" s="180">
        <v>6.1156961631</v>
      </c>
      <c r="G38" s="180">
        <v>6.1908749653999999</v>
      </c>
      <c r="H38" s="30"/>
      <c r="I38" s="30"/>
      <c r="J38" s="30"/>
      <c r="K38" s="30"/>
      <c r="L38" s="30"/>
      <c r="M38" s="30"/>
      <c r="N38" s="30"/>
      <c r="O38" s="30"/>
      <c r="P38" s="30"/>
      <c r="Q38" s="30"/>
    </row>
    <row r="39" spans="1:17" outlineLevel="4" x14ac:dyDescent="0.2">
      <c r="A39" s="179" t="s">
        <v>89</v>
      </c>
      <c r="B39" s="180">
        <v>0.66909282536000003</v>
      </c>
      <c r="C39" s="180">
        <v>1.54523967858</v>
      </c>
      <c r="D39" s="180">
        <v>1.3651590982999999</v>
      </c>
      <c r="E39" s="180">
        <v>0.59342221659000005</v>
      </c>
      <c r="F39" s="180">
        <v>0.11893717737999999</v>
      </c>
      <c r="G39" s="180">
        <v>0.84279470724000005</v>
      </c>
      <c r="H39" s="30"/>
      <c r="I39" s="30"/>
      <c r="J39" s="30"/>
      <c r="K39" s="30"/>
      <c r="L39" s="30"/>
      <c r="M39" s="30"/>
      <c r="N39" s="30"/>
      <c r="O39" s="30"/>
      <c r="P39" s="30"/>
      <c r="Q39" s="30"/>
    </row>
    <row r="40" spans="1:17" outlineLevel="4" x14ac:dyDescent="0.2">
      <c r="A40" s="179" t="s">
        <v>90</v>
      </c>
      <c r="B40" s="180">
        <v>2.0505828906499999</v>
      </c>
      <c r="C40" s="180">
        <v>1.88681203308</v>
      </c>
      <c r="D40" s="180">
        <v>1.8451328735700001</v>
      </c>
      <c r="E40" s="180">
        <v>1.08127016724</v>
      </c>
      <c r="F40" s="180">
        <v>1.09586897881</v>
      </c>
      <c r="G40" s="180">
        <v>1.10934023623</v>
      </c>
      <c r="H40" s="30"/>
      <c r="I40" s="30"/>
      <c r="J40" s="30"/>
      <c r="K40" s="30"/>
      <c r="L40" s="30"/>
      <c r="M40" s="30"/>
      <c r="N40" s="30"/>
      <c r="O40" s="30"/>
      <c r="P40" s="30"/>
      <c r="Q40" s="30"/>
    </row>
    <row r="41" spans="1:17" outlineLevel="4" x14ac:dyDescent="0.2">
      <c r="A41" s="179" t="s">
        <v>91</v>
      </c>
      <c r="B41" s="180">
        <v>1.6580396185999999</v>
      </c>
      <c r="C41" s="180">
        <v>1.50597939013</v>
      </c>
      <c r="D41" s="180">
        <v>1.1233792652800001</v>
      </c>
      <c r="E41" s="180">
        <v>1.08156427714</v>
      </c>
      <c r="F41" s="180">
        <v>0.97719753088000005</v>
      </c>
      <c r="G41" s="180">
        <v>0</v>
      </c>
      <c r="H41" s="30"/>
      <c r="I41" s="30"/>
      <c r="J41" s="30"/>
      <c r="K41" s="30"/>
      <c r="L41" s="30"/>
      <c r="M41" s="30"/>
      <c r="N41" s="30"/>
      <c r="O41" s="30"/>
      <c r="P41" s="30"/>
      <c r="Q41" s="30"/>
    </row>
    <row r="42" spans="1:17" outlineLevel="4" x14ac:dyDescent="0.2">
      <c r="A42" s="179" t="s">
        <v>92</v>
      </c>
      <c r="B42" s="180">
        <v>0.60994022902</v>
      </c>
      <c r="C42" s="180">
        <v>0.87867744205999998</v>
      </c>
      <c r="D42" s="180">
        <v>0.58743542275000005</v>
      </c>
      <c r="E42" s="180">
        <v>0.46815606701000001</v>
      </c>
      <c r="F42" s="180">
        <v>0.42298082732999998</v>
      </c>
      <c r="G42" s="180">
        <v>0.36798080838000002</v>
      </c>
      <c r="H42" s="30"/>
      <c r="I42" s="30"/>
      <c r="J42" s="30"/>
      <c r="K42" s="30"/>
      <c r="L42" s="30"/>
      <c r="M42" s="30"/>
      <c r="N42" s="30"/>
      <c r="O42" s="30"/>
      <c r="P42" s="30"/>
      <c r="Q42" s="30"/>
    </row>
    <row r="43" spans="1:17" outlineLevel="4" x14ac:dyDescent="0.2">
      <c r="A43" s="179" t="s">
        <v>93</v>
      </c>
      <c r="B43" s="180">
        <v>0.61893006440999998</v>
      </c>
      <c r="C43" s="180">
        <v>0.64153793137000004</v>
      </c>
      <c r="D43" s="180">
        <v>0.27345865032</v>
      </c>
      <c r="E43" s="180">
        <v>6.5819958720000002E-2</v>
      </c>
      <c r="F43" s="180">
        <v>5.9468588689999997E-2</v>
      </c>
      <c r="G43" s="180">
        <v>6.0199621949999997E-2</v>
      </c>
      <c r="H43" s="30"/>
      <c r="I43" s="30"/>
      <c r="J43" s="30"/>
      <c r="K43" s="30"/>
      <c r="L43" s="30"/>
      <c r="M43" s="30"/>
      <c r="N43" s="30"/>
      <c r="O43" s="30"/>
      <c r="P43" s="30"/>
      <c r="Q43" s="30"/>
    </row>
    <row r="44" spans="1:17" outlineLevel="4" x14ac:dyDescent="0.2">
      <c r="A44" s="179" t="s">
        <v>94</v>
      </c>
      <c r="B44" s="180">
        <v>0.63661378054999995</v>
      </c>
      <c r="C44" s="180">
        <v>0.65986758656</v>
      </c>
      <c r="D44" s="180">
        <v>0.49222557056999999</v>
      </c>
      <c r="E44" s="180">
        <v>0.34226378534000002</v>
      </c>
      <c r="F44" s="180">
        <v>0.13083089512000001</v>
      </c>
      <c r="G44" s="180">
        <v>0.13243916827999999</v>
      </c>
      <c r="H44" s="30"/>
      <c r="I44" s="30"/>
      <c r="J44" s="30"/>
      <c r="K44" s="30"/>
      <c r="L44" s="30"/>
      <c r="M44" s="30"/>
      <c r="N44" s="30"/>
      <c r="O44" s="30"/>
      <c r="P44" s="30"/>
      <c r="Q44" s="30"/>
    </row>
    <row r="45" spans="1:17" outlineLevel="3" x14ac:dyDescent="0.2">
      <c r="A45" s="181" t="s">
        <v>95</v>
      </c>
      <c r="B45" s="180">
        <f t="shared" ref="B45:G45" si="4">SUM(B$46:B$46)</f>
        <v>7.0161481959999994E-2</v>
      </c>
      <c r="C45" s="180">
        <f t="shared" si="4"/>
        <v>6.7876007769999996E-2</v>
      </c>
      <c r="D45" s="180">
        <f t="shared" si="4"/>
        <v>4.7015275199999998E-2</v>
      </c>
      <c r="E45" s="180">
        <f t="shared" si="4"/>
        <v>4.1783306749999999E-2</v>
      </c>
      <c r="F45" s="180">
        <f t="shared" si="4"/>
        <v>3.4605431809999997E-2</v>
      </c>
      <c r="G45" s="180">
        <f t="shared" si="4"/>
        <v>3.4234672989999999E-2</v>
      </c>
      <c r="H45" s="30"/>
      <c r="I45" s="30"/>
      <c r="J45" s="30"/>
      <c r="K45" s="30"/>
      <c r="L45" s="30"/>
      <c r="M45" s="30"/>
      <c r="N45" s="30"/>
      <c r="O45" s="30"/>
      <c r="P45" s="30"/>
      <c r="Q45" s="30"/>
    </row>
    <row r="46" spans="1:17" outlineLevel="4" x14ac:dyDescent="0.2">
      <c r="A46" s="179" t="s">
        <v>96</v>
      </c>
      <c r="B46" s="180">
        <v>7.0161481959999994E-2</v>
      </c>
      <c r="C46" s="180">
        <v>6.7876007769999996E-2</v>
      </c>
      <c r="D46" s="180">
        <v>4.7015275199999998E-2</v>
      </c>
      <c r="E46" s="180">
        <v>4.1783306749999999E-2</v>
      </c>
      <c r="F46" s="180">
        <v>3.4605431809999997E-2</v>
      </c>
      <c r="G46" s="180">
        <v>3.4234672989999999E-2</v>
      </c>
      <c r="H46" s="30"/>
      <c r="I46" s="30"/>
      <c r="J46" s="30"/>
      <c r="K46" s="30"/>
      <c r="L46" s="30"/>
      <c r="M46" s="30"/>
      <c r="N46" s="30"/>
      <c r="O46" s="30"/>
      <c r="P46" s="30"/>
      <c r="Q46" s="30"/>
    </row>
    <row r="47" spans="1:17" ht="15" outlineLevel="2" x14ac:dyDescent="0.25">
      <c r="A47" s="190" t="s">
        <v>97</v>
      </c>
      <c r="B47" s="191">
        <f t="shared" ref="B47:G47" si="5">B$48+B$58+B$69+B$71+B$78+B$87+B$89</f>
        <v>44.510678309749999</v>
      </c>
      <c r="C47" s="191">
        <f t="shared" si="5"/>
        <v>47.663009876300002</v>
      </c>
      <c r="D47" s="191">
        <f t="shared" si="5"/>
        <v>63.591260792390003</v>
      </c>
      <c r="E47" s="191">
        <f t="shared" si="5"/>
        <v>94.791091580989999</v>
      </c>
      <c r="F47" s="191">
        <f t="shared" si="5"/>
        <v>114.87767688267999</v>
      </c>
      <c r="G47" s="191">
        <f t="shared" si="5"/>
        <v>129.73043434529001</v>
      </c>
      <c r="H47" s="30"/>
      <c r="I47" s="30"/>
      <c r="J47" s="30"/>
      <c r="K47" s="30"/>
      <c r="L47" s="30"/>
      <c r="M47" s="30"/>
      <c r="N47" s="30"/>
      <c r="O47" s="30"/>
      <c r="P47" s="30"/>
      <c r="Q47" s="30"/>
    </row>
    <row r="48" spans="1:17" outlineLevel="3" x14ac:dyDescent="0.2">
      <c r="A48" s="181" t="s">
        <v>98</v>
      </c>
      <c r="B48" s="180">
        <f t="shared" ref="B48:G48" si="6">SUM(B$49:B$57)</f>
        <v>15.678814377209999</v>
      </c>
      <c r="C48" s="180">
        <f t="shared" si="6"/>
        <v>16.97941619561</v>
      </c>
      <c r="D48" s="180">
        <f t="shared" si="6"/>
        <v>30.08746323786</v>
      </c>
      <c r="E48" s="180">
        <f t="shared" si="6"/>
        <v>59.305881467680003</v>
      </c>
      <c r="F48" s="180">
        <f t="shared" si="6"/>
        <v>82.827989272819991</v>
      </c>
      <c r="G48" s="180">
        <f t="shared" si="6"/>
        <v>97.054807569800005</v>
      </c>
      <c r="H48" s="30"/>
      <c r="I48" s="30"/>
      <c r="J48" s="30"/>
      <c r="K48" s="30"/>
      <c r="L48" s="30"/>
      <c r="M48" s="30"/>
      <c r="N48" s="30"/>
      <c r="O48" s="30"/>
      <c r="P48" s="30"/>
      <c r="Q48" s="30"/>
    </row>
    <row r="49" spans="1:17" outlineLevel="4" x14ac:dyDescent="0.2">
      <c r="A49" s="179" t="s">
        <v>99</v>
      </c>
      <c r="B49" s="180">
        <v>3.697351603E-2</v>
      </c>
      <c r="C49" s="180">
        <v>5.8199870360000003E-2</v>
      </c>
      <c r="D49" s="180">
        <v>7.7583875149999995E-2</v>
      </c>
      <c r="E49" s="180">
        <v>0.11417866259999999</v>
      </c>
      <c r="F49" s="180">
        <v>0.11419518165</v>
      </c>
      <c r="G49" s="180">
        <v>0.11351913515000001</v>
      </c>
      <c r="H49" s="30"/>
      <c r="I49" s="30"/>
      <c r="J49" s="30"/>
      <c r="K49" s="30"/>
      <c r="L49" s="30"/>
      <c r="M49" s="30"/>
      <c r="N49" s="30"/>
      <c r="O49" s="30"/>
      <c r="P49" s="30"/>
      <c r="Q49" s="30"/>
    </row>
    <row r="50" spans="1:17" outlineLevel="4" x14ac:dyDescent="0.2">
      <c r="A50" s="179" t="s">
        <v>100</v>
      </c>
      <c r="B50" s="180">
        <v>0</v>
      </c>
      <c r="C50" s="180">
        <v>0</v>
      </c>
      <c r="D50" s="180">
        <v>0</v>
      </c>
      <c r="E50" s="180">
        <v>0</v>
      </c>
      <c r="F50" s="180">
        <v>0.12100019522</v>
      </c>
      <c r="G50" s="180">
        <v>0.13286255279</v>
      </c>
      <c r="H50" s="30"/>
      <c r="I50" s="30"/>
      <c r="J50" s="30"/>
      <c r="K50" s="30"/>
      <c r="L50" s="30"/>
      <c r="M50" s="30"/>
      <c r="N50" s="30"/>
      <c r="O50" s="30"/>
      <c r="P50" s="30"/>
      <c r="Q50" s="30"/>
    </row>
    <row r="51" spans="1:17" outlineLevel="4" x14ac:dyDescent="0.2">
      <c r="A51" s="179" t="s">
        <v>101</v>
      </c>
      <c r="B51" s="180">
        <v>0.48430295177999999</v>
      </c>
      <c r="C51" s="180">
        <v>0.3863149676</v>
      </c>
      <c r="D51" s="180">
        <v>0.25855498448999997</v>
      </c>
      <c r="E51" s="180">
        <v>0.19374588745999999</v>
      </c>
      <c r="F51" s="180">
        <v>0.10114868791000001</v>
      </c>
      <c r="G51" s="180">
        <v>8.3038379460000006E-2</v>
      </c>
      <c r="H51" s="30"/>
      <c r="I51" s="30"/>
      <c r="J51" s="30"/>
      <c r="K51" s="30"/>
      <c r="L51" s="30"/>
      <c r="M51" s="30"/>
      <c r="N51" s="30"/>
      <c r="O51" s="30"/>
      <c r="P51" s="30"/>
      <c r="Q51" s="30"/>
    </row>
    <row r="52" spans="1:17" outlineLevel="4" x14ac:dyDescent="0.2">
      <c r="A52" s="179" t="s">
        <v>102</v>
      </c>
      <c r="B52" s="180">
        <v>0.95439248045000002</v>
      </c>
      <c r="C52" s="180">
        <v>1.0156447287699999</v>
      </c>
      <c r="D52" s="180">
        <v>2.6833592883700002</v>
      </c>
      <c r="E52" s="180">
        <v>3.0297750091800002</v>
      </c>
      <c r="F52" s="180">
        <v>2.9522925032999998</v>
      </c>
      <c r="G52" s="180">
        <v>3.1213355170199999</v>
      </c>
      <c r="H52" s="30"/>
      <c r="I52" s="30"/>
      <c r="J52" s="30"/>
      <c r="K52" s="30"/>
      <c r="L52" s="30"/>
      <c r="M52" s="30"/>
      <c r="N52" s="30"/>
      <c r="O52" s="30"/>
      <c r="P52" s="30"/>
      <c r="Q52" s="30"/>
    </row>
    <row r="53" spans="1:17" outlineLevel="4" x14ac:dyDescent="0.2">
      <c r="A53" s="179" t="s">
        <v>103</v>
      </c>
      <c r="B53" s="180">
        <v>4.6811582126699998</v>
      </c>
      <c r="C53" s="180">
        <v>4.9991812509700004</v>
      </c>
      <c r="D53" s="180">
        <v>12.366377438580001</v>
      </c>
      <c r="E53" s="180">
        <v>32.90407975798</v>
      </c>
      <c r="F53" s="180">
        <v>44.012826736089998</v>
      </c>
      <c r="G53" s="180">
        <v>57.710289104719998</v>
      </c>
      <c r="H53" s="30"/>
      <c r="I53" s="30"/>
      <c r="J53" s="30"/>
      <c r="K53" s="30"/>
      <c r="L53" s="30"/>
      <c r="M53" s="30"/>
      <c r="N53" s="30"/>
      <c r="O53" s="30"/>
      <c r="P53" s="30"/>
      <c r="Q53" s="30"/>
    </row>
    <row r="54" spans="1:17" outlineLevel="4" x14ac:dyDescent="0.2">
      <c r="A54" s="179" t="s">
        <v>104</v>
      </c>
      <c r="B54" s="180">
        <v>5.2931177325599998</v>
      </c>
      <c r="C54" s="180">
        <v>6.1552473171899997</v>
      </c>
      <c r="D54" s="180">
        <v>7.72193497584</v>
      </c>
      <c r="E54" s="180">
        <v>12.00422151197</v>
      </c>
      <c r="F54" s="180">
        <v>16.17518239755</v>
      </c>
      <c r="G54" s="180">
        <v>16.10116187689</v>
      </c>
      <c r="H54" s="30"/>
      <c r="I54" s="30"/>
      <c r="J54" s="30"/>
      <c r="K54" s="30"/>
      <c r="L54" s="30"/>
      <c r="M54" s="30"/>
      <c r="N54" s="30"/>
      <c r="O54" s="30"/>
      <c r="P54" s="30"/>
      <c r="Q54" s="30"/>
    </row>
    <row r="55" spans="1:17" outlineLevel="4" x14ac:dyDescent="0.2">
      <c r="A55" s="179" t="s">
        <v>105</v>
      </c>
      <c r="B55" s="180">
        <v>0</v>
      </c>
      <c r="C55" s="180">
        <v>0</v>
      </c>
      <c r="D55" s="180">
        <v>0.57660198080000002</v>
      </c>
      <c r="E55" s="180">
        <v>1.05085771959</v>
      </c>
      <c r="F55" s="180">
        <v>5.7905951672300002</v>
      </c>
      <c r="G55" s="180">
        <v>5.9182400824299997</v>
      </c>
      <c r="H55" s="30"/>
      <c r="I55" s="30"/>
      <c r="J55" s="30"/>
      <c r="K55" s="30"/>
      <c r="L55" s="30"/>
      <c r="M55" s="30"/>
      <c r="N55" s="30"/>
      <c r="O55" s="30"/>
      <c r="P55" s="30"/>
      <c r="Q55" s="30"/>
    </row>
    <row r="56" spans="1:17" outlineLevel="4" x14ac:dyDescent="0.2">
      <c r="A56" s="179" t="s">
        <v>106</v>
      </c>
      <c r="B56" s="180">
        <v>4.2288694837199996</v>
      </c>
      <c r="C56" s="180">
        <v>4.3625608583400002</v>
      </c>
      <c r="D56" s="180">
        <v>6.4009203970500002</v>
      </c>
      <c r="E56" s="180">
        <v>10.00235119221</v>
      </c>
      <c r="F56" s="180">
        <v>13.54928616023</v>
      </c>
      <c r="G56" s="180">
        <v>13.862684908229999</v>
      </c>
      <c r="H56" s="30"/>
      <c r="I56" s="30"/>
      <c r="J56" s="30"/>
      <c r="K56" s="30"/>
      <c r="L56" s="30"/>
      <c r="M56" s="30"/>
      <c r="N56" s="30"/>
      <c r="O56" s="30"/>
      <c r="P56" s="30"/>
      <c r="Q56" s="30"/>
    </row>
    <row r="57" spans="1:17" outlineLevel="4" x14ac:dyDescent="0.2">
      <c r="A57" s="179" t="s">
        <v>107</v>
      </c>
      <c r="B57" s="180">
        <v>0</v>
      </c>
      <c r="C57" s="180">
        <v>2.2672023800000001E-3</v>
      </c>
      <c r="D57" s="180">
        <v>2.13029758E-3</v>
      </c>
      <c r="E57" s="180">
        <v>6.6717266900000001E-3</v>
      </c>
      <c r="F57" s="180">
        <v>1.146224364E-2</v>
      </c>
      <c r="G57" s="180">
        <v>1.1676013109999999E-2</v>
      </c>
      <c r="H57" s="30"/>
      <c r="I57" s="30"/>
      <c r="J57" s="30"/>
      <c r="K57" s="30"/>
      <c r="L57" s="30"/>
      <c r="M57" s="30"/>
      <c r="N57" s="30"/>
      <c r="O57" s="30"/>
      <c r="P57" s="30"/>
      <c r="Q57" s="30"/>
    </row>
    <row r="58" spans="1:17" outlineLevel="3" x14ac:dyDescent="0.2">
      <c r="A58" s="181" t="s">
        <v>108</v>
      </c>
      <c r="B58" s="180">
        <f t="shared" ref="B58:G58" si="7">SUM(B$59:B$68)</f>
        <v>0.94665391014000011</v>
      </c>
      <c r="C58" s="180">
        <f t="shared" si="7"/>
        <v>0.88801693534000015</v>
      </c>
      <c r="D58" s="180">
        <f t="shared" si="7"/>
        <v>4.3891608617900006</v>
      </c>
      <c r="E58" s="180">
        <f t="shared" si="7"/>
        <v>6.3176009659000005</v>
      </c>
      <c r="F58" s="180">
        <f t="shared" si="7"/>
        <v>7.6299116025599991</v>
      </c>
      <c r="G58" s="180">
        <f t="shared" si="7"/>
        <v>8.02151245654</v>
      </c>
      <c r="H58" s="30"/>
      <c r="I58" s="30"/>
      <c r="J58" s="30"/>
      <c r="K58" s="30"/>
      <c r="L58" s="30"/>
      <c r="M58" s="30"/>
      <c r="N58" s="30"/>
      <c r="O58" s="30"/>
      <c r="P58" s="30"/>
      <c r="Q58" s="30"/>
    </row>
    <row r="59" spans="1:17" outlineLevel="4" x14ac:dyDescent="0.2">
      <c r="A59" s="179" t="s">
        <v>109</v>
      </c>
      <c r="B59" s="180">
        <v>0</v>
      </c>
      <c r="C59" s="180">
        <v>0</v>
      </c>
      <c r="D59" s="180">
        <v>1.8276825705999999</v>
      </c>
      <c r="E59" s="180">
        <v>3.6820325010000001</v>
      </c>
      <c r="F59" s="180">
        <v>5.0846934205799998</v>
      </c>
      <c r="G59" s="180">
        <v>5.2734899239299997</v>
      </c>
      <c r="H59" s="30"/>
      <c r="I59" s="30"/>
      <c r="J59" s="30"/>
      <c r="K59" s="30"/>
      <c r="L59" s="30"/>
      <c r="M59" s="30"/>
      <c r="N59" s="30"/>
      <c r="O59" s="30"/>
      <c r="P59" s="30"/>
      <c r="Q59" s="30"/>
    </row>
    <row r="60" spans="1:17" outlineLevel="4" x14ac:dyDescent="0.2">
      <c r="A60" s="179" t="s">
        <v>110</v>
      </c>
      <c r="B60" s="180">
        <v>2.7804970700000001E-2</v>
      </c>
      <c r="C60" s="180">
        <v>3.9693692959999999E-2</v>
      </c>
      <c r="D60" s="180">
        <v>0.47501825474999998</v>
      </c>
      <c r="E60" s="180">
        <v>0.4994446609</v>
      </c>
      <c r="F60" s="180">
        <v>0.46506189307000001</v>
      </c>
      <c r="G60" s="180">
        <v>0.49574713917000002</v>
      </c>
      <c r="H60" s="30"/>
      <c r="I60" s="30"/>
      <c r="J60" s="30"/>
      <c r="K60" s="30"/>
      <c r="L60" s="30"/>
      <c r="M60" s="30"/>
      <c r="N60" s="30"/>
      <c r="O60" s="30"/>
      <c r="P60" s="30"/>
      <c r="Q60" s="30"/>
    </row>
    <row r="61" spans="1:17" outlineLevel="4" x14ac:dyDescent="0.2">
      <c r="A61" s="179" t="s">
        <v>111</v>
      </c>
      <c r="B61" s="180">
        <v>0.31797605808000001</v>
      </c>
      <c r="C61" s="180">
        <v>0.28670076286000001</v>
      </c>
      <c r="D61" s="180">
        <v>0.58684537884999999</v>
      </c>
      <c r="E61" s="180">
        <v>0.62447708832000004</v>
      </c>
      <c r="F61" s="180">
        <v>0.58744407237999996</v>
      </c>
      <c r="G61" s="180">
        <v>0.63597524586999998</v>
      </c>
      <c r="H61" s="30"/>
      <c r="I61" s="30"/>
      <c r="J61" s="30"/>
      <c r="K61" s="30"/>
      <c r="L61" s="30"/>
      <c r="M61" s="30"/>
      <c r="N61" s="30"/>
      <c r="O61" s="30"/>
      <c r="P61" s="30"/>
      <c r="Q61" s="30"/>
    </row>
    <row r="62" spans="1:17" outlineLevel="4" x14ac:dyDescent="0.2">
      <c r="A62" s="179" t="s">
        <v>112</v>
      </c>
      <c r="B62" s="180">
        <v>0</v>
      </c>
      <c r="C62" s="180">
        <v>0</v>
      </c>
      <c r="D62" s="180">
        <v>0.21302975776999999</v>
      </c>
      <c r="E62" s="180">
        <v>0.22224977884</v>
      </c>
      <c r="F62" s="180">
        <v>0.20898023264000001</v>
      </c>
      <c r="G62" s="180">
        <v>0.22539990608999999</v>
      </c>
      <c r="H62" s="30"/>
      <c r="I62" s="30"/>
      <c r="J62" s="30"/>
      <c r="K62" s="30"/>
      <c r="L62" s="30"/>
      <c r="M62" s="30"/>
      <c r="N62" s="30"/>
      <c r="O62" s="30"/>
      <c r="P62" s="30"/>
      <c r="Q62" s="30"/>
    </row>
    <row r="63" spans="1:17" outlineLevel="4" x14ac:dyDescent="0.2">
      <c r="A63" s="179" t="s">
        <v>113</v>
      </c>
      <c r="B63" s="180">
        <v>0.58457338385000002</v>
      </c>
      <c r="C63" s="180">
        <v>0.49881203877000002</v>
      </c>
      <c r="D63" s="180">
        <v>0.99791775268000005</v>
      </c>
      <c r="E63" s="180">
        <v>0.94627132542000003</v>
      </c>
      <c r="F63" s="180">
        <v>0.84658439538999997</v>
      </c>
      <c r="G63" s="180">
        <v>0.91923030677999995</v>
      </c>
      <c r="H63" s="30"/>
      <c r="I63" s="30"/>
      <c r="J63" s="30"/>
      <c r="K63" s="30"/>
      <c r="L63" s="30"/>
      <c r="M63" s="30"/>
      <c r="N63" s="30"/>
      <c r="O63" s="30"/>
      <c r="P63" s="30"/>
      <c r="Q63" s="30"/>
    </row>
    <row r="64" spans="1:17" outlineLevel="4" x14ac:dyDescent="0.2">
      <c r="A64" s="179" t="s">
        <v>114</v>
      </c>
      <c r="B64" s="180">
        <v>0</v>
      </c>
      <c r="C64" s="180">
        <v>0</v>
      </c>
      <c r="D64" s="180">
        <v>0.21302975776999999</v>
      </c>
      <c r="E64" s="180">
        <v>0.22224977884</v>
      </c>
      <c r="F64" s="180">
        <v>0.20898023264000001</v>
      </c>
      <c r="G64" s="180">
        <v>0.22539990608999999</v>
      </c>
      <c r="H64" s="30"/>
      <c r="I64" s="30"/>
      <c r="J64" s="30"/>
      <c r="K64" s="30"/>
      <c r="L64" s="30"/>
      <c r="M64" s="30"/>
      <c r="N64" s="30"/>
      <c r="O64" s="30"/>
      <c r="P64" s="30"/>
      <c r="Q64" s="30"/>
    </row>
    <row r="65" spans="1:17" outlineLevel="4" x14ac:dyDescent="0.2">
      <c r="A65" s="179" t="s">
        <v>115</v>
      </c>
      <c r="B65" s="180">
        <v>1.440203588E-2</v>
      </c>
      <c r="C65" s="180">
        <v>4.1845500289999997E-2</v>
      </c>
      <c r="D65" s="180">
        <v>5.3056445690000002E-2</v>
      </c>
      <c r="E65" s="180">
        <v>9.6949115109999998E-2</v>
      </c>
      <c r="F65" s="180">
        <v>0.10378189140999999</v>
      </c>
      <c r="G65" s="180">
        <v>0.12024493556</v>
      </c>
      <c r="H65" s="30"/>
      <c r="I65" s="30"/>
      <c r="J65" s="30"/>
      <c r="K65" s="30"/>
      <c r="L65" s="30"/>
      <c r="M65" s="30"/>
      <c r="N65" s="30"/>
      <c r="O65" s="30"/>
      <c r="P65" s="30"/>
      <c r="Q65" s="30"/>
    </row>
    <row r="66" spans="1:17" outlineLevel="4" x14ac:dyDescent="0.2">
      <c r="A66" s="179" t="s">
        <v>116</v>
      </c>
      <c r="B66" s="180">
        <v>0</v>
      </c>
      <c r="C66" s="180">
        <v>0</v>
      </c>
      <c r="D66" s="180">
        <v>0</v>
      </c>
      <c r="E66" s="180">
        <v>0</v>
      </c>
      <c r="F66" s="180">
        <v>0.1</v>
      </c>
      <c r="G66" s="180">
        <v>0.1</v>
      </c>
      <c r="H66" s="30"/>
      <c r="I66" s="30"/>
      <c r="J66" s="30"/>
      <c r="K66" s="30"/>
      <c r="L66" s="30"/>
      <c r="M66" s="30"/>
      <c r="N66" s="30"/>
      <c r="O66" s="30"/>
      <c r="P66" s="30"/>
      <c r="Q66" s="30"/>
    </row>
    <row r="67" spans="1:17" outlineLevel="4" x14ac:dyDescent="0.2">
      <c r="A67" s="179" t="s">
        <v>117</v>
      </c>
      <c r="B67" s="180">
        <v>0</v>
      </c>
      <c r="C67" s="180">
        <v>2.0492385960000001E-2</v>
      </c>
      <c r="D67" s="180">
        <v>2.210838918E-2</v>
      </c>
      <c r="E67" s="180">
        <v>2.3454162970000001E-2</v>
      </c>
      <c r="F67" s="180">
        <v>2.3872949189999999E-2</v>
      </c>
      <c r="G67" s="180">
        <v>2.5512577790000001E-2</v>
      </c>
      <c r="H67" s="30"/>
      <c r="I67" s="30"/>
      <c r="J67" s="30"/>
      <c r="K67" s="30"/>
      <c r="L67" s="30"/>
      <c r="M67" s="30"/>
      <c r="N67" s="30"/>
      <c r="O67" s="30"/>
      <c r="P67" s="30"/>
      <c r="Q67" s="30"/>
    </row>
    <row r="68" spans="1:17" outlineLevel="4" x14ac:dyDescent="0.2">
      <c r="A68" s="179" t="s">
        <v>118</v>
      </c>
      <c r="B68" s="180">
        <v>1.8974616299999999E-3</v>
      </c>
      <c r="C68" s="180">
        <v>4.7255449999999998E-4</v>
      </c>
      <c r="D68" s="180">
        <v>4.7255449999999998E-4</v>
      </c>
      <c r="E68" s="180">
        <v>4.7255449999999998E-4</v>
      </c>
      <c r="F68" s="180">
        <v>5.1251526E-4</v>
      </c>
      <c r="G68" s="180">
        <v>5.1251526E-4</v>
      </c>
      <c r="H68" s="30"/>
      <c r="I68" s="30"/>
      <c r="J68" s="30"/>
      <c r="K68" s="30"/>
      <c r="L68" s="30"/>
      <c r="M68" s="30"/>
      <c r="N68" s="30"/>
      <c r="O68" s="30"/>
      <c r="P68" s="30"/>
      <c r="Q68" s="30"/>
    </row>
    <row r="69" spans="1:17" outlineLevel="3" x14ac:dyDescent="0.2">
      <c r="A69" s="181" t="s">
        <v>119</v>
      </c>
      <c r="B69" s="180">
        <f t="shared" ref="B69:G69" si="8">SUM(B$70:B$70)</f>
        <v>0.60585586000000002</v>
      </c>
      <c r="C69" s="180">
        <f t="shared" si="8"/>
        <v>0.60585586000000002</v>
      </c>
      <c r="D69" s="180">
        <f t="shared" si="8"/>
        <v>0.60585586000000002</v>
      </c>
      <c r="E69" s="180">
        <f t="shared" si="8"/>
        <v>0.60585586000000002</v>
      </c>
      <c r="F69" s="180">
        <f t="shared" si="8"/>
        <v>0.60585586000000002</v>
      </c>
      <c r="G69" s="180">
        <f t="shared" si="8"/>
        <v>0.60585586000000002</v>
      </c>
      <c r="H69" s="30"/>
      <c r="I69" s="30"/>
      <c r="J69" s="30"/>
      <c r="K69" s="30"/>
      <c r="L69" s="30"/>
      <c r="M69" s="30"/>
      <c r="N69" s="30"/>
      <c r="O69" s="30"/>
      <c r="P69" s="30"/>
      <c r="Q69" s="30"/>
    </row>
    <row r="70" spans="1:17" outlineLevel="4" x14ac:dyDescent="0.2">
      <c r="A70" s="179" t="s">
        <v>120</v>
      </c>
      <c r="B70" s="180">
        <v>0.60585586000000002</v>
      </c>
      <c r="C70" s="180">
        <v>0.60585586000000002</v>
      </c>
      <c r="D70" s="180">
        <v>0.60585586000000002</v>
      </c>
      <c r="E70" s="180">
        <v>0.60585586000000002</v>
      </c>
      <c r="F70" s="180">
        <v>0.60585586000000002</v>
      </c>
      <c r="G70" s="180">
        <v>0.60585586000000002</v>
      </c>
      <c r="H70" s="30"/>
      <c r="I70" s="30"/>
      <c r="J70" s="30"/>
      <c r="K70" s="30"/>
      <c r="L70" s="30"/>
      <c r="M70" s="30"/>
      <c r="N70" s="30"/>
      <c r="O70" s="30"/>
      <c r="P70" s="30"/>
      <c r="Q70" s="30"/>
    </row>
    <row r="71" spans="1:17" outlineLevel="3" x14ac:dyDescent="0.2">
      <c r="A71" s="181" t="s">
        <v>121</v>
      </c>
      <c r="B71" s="180">
        <f t="shared" ref="B71:G71" si="9">SUM(B$72:B$77)</f>
        <v>2.16046496469</v>
      </c>
      <c r="C71" s="180">
        <f t="shared" si="9"/>
        <v>1.8600623522399999</v>
      </c>
      <c r="D71" s="180">
        <f t="shared" si="9"/>
        <v>1.6511306157100001</v>
      </c>
      <c r="E71" s="180">
        <f t="shared" si="9"/>
        <v>1.56620920958</v>
      </c>
      <c r="F71" s="180">
        <f t="shared" si="9"/>
        <v>1.4786194744199999</v>
      </c>
      <c r="G71" s="180">
        <f t="shared" si="9"/>
        <v>1.5470230368899998</v>
      </c>
      <c r="H71" s="30"/>
      <c r="I71" s="30"/>
      <c r="J71" s="30"/>
      <c r="K71" s="30"/>
      <c r="L71" s="30"/>
      <c r="M71" s="30"/>
      <c r="N71" s="30"/>
      <c r="O71" s="30"/>
      <c r="P71" s="30"/>
      <c r="Q71" s="30"/>
    </row>
    <row r="72" spans="1:17" outlineLevel="4" x14ac:dyDescent="0.2">
      <c r="A72" s="179" t="s">
        <v>122</v>
      </c>
      <c r="B72" s="180">
        <v>0.23292541166</v>
      </c>
      <c r="C72" s="180">
        <v>0.29744124965000002</v>
      </c>
      <c r="D72" s="180">
        <v>0.30348476916</v>
      </c>
      <c r="E72" s="180">
        <v>0.2708811217</v>
      </c>
      <c r="F72" s="180">
        <v>0.19288559186000001</v>
      </c>
      <c r="G72" s="180">
        <v>0.17739279548</v>
      </c>
      <c r="H72" s="30"/>
      <c r="I72" s="30"/>
      <c r="J72" s="30"/>
      <c r="K72" s="30"/>
      <c r="L72" s="30"/>
      <c r="M72" s="30"/>
      <c r="N72" s="30"/>
      <c r="O72" s="30"/>
      <c r="P72" s="30"/>
      <c r="Q72" s="30"/>
    </row>
    <row r="73" spans="1:17" outlineLevel="4" x14ac:dyDescent="0.2">
      <c r="A73" s="179" t="s">
        <v>123</v>
      </c>
      <c r="B73" s="180">
        <v>0.61432522476999996</v>
      </c>
      <c r="C73" s="180">
        <v>0.73684077395000003</v>
      </c>
      <c r="D73" s="180">
        <v>0.69234671275000004</v>
      </c>
      <c r="E73" s="180">
        <v>0.72231178122999995</v>
      </c>
      <c r="F73" s="180">
        <v>0.67918575608999998</v>
      </c>
      <c r="G73" s="180">
        <v>0.73254969477999998</v>
      </c>
      <c r="H73" s="30"/>
      <c r="I73" s="30"/>
      <c r="J73" s="30"/>
      <c r="K73" s="30"/>
      <c r="L73" s="30"/>
      <c r="M73" s="30"/>
      <c r="N73" s="30"/>
      <c r="O73" s="30"/>
      <c r="P73" s="30"/>
      <c r="Q73" s="30"/>
    </row>
    <row r="74" spans="1:17" outlineLevel="4" x14ac:dyDescent="0.2">
      <c r="A74" s="179" t="s">
        <v>124</v>
      </c>
      <c r="B74" s="180">
        <v>6.2819910000000005E-5</v>
      </c>
      <c r="C74" s="180">
        <v>5.7960120000000002E-5</v>
      </c>
      <c r="D74" s="180">
        <v>5.4460209999999998E-5</v>
      </c>
      <c r="E74" s="180">
        <v>5.681727E-5</v>
      </c>
      <c r="F74" s="180">
        <v>5.3424960000000002E-5</v>
      </c>
      <c r="G74" s="180">
        <v>5.7622579999999998E-5</v>
      </c>
      <c r="H74" s="30"/>
      <c r="I74" s="30"/>
      <c r="J74" s="30"/>
      <c r="K74" s="30"/>
      <c r="L74" s="30"/>
      <c r="M74" s="30"/>
      <c r="N74" s="30"/>
      <c r="O74" s="30"/>
      <c r="P74" s="30"/>
      <c r="Q74" s="30"/>
    </row>
    <row r="75" spans="1:17" outlineLevel="4" x14ac:dyDescent="0.2">
      <c r="A75" s="179" t="s">
        <v>125</v>
      </c>
      <c r="B75" s="180">
        <v>0</v>
      </c>
      <c r="C75" s="180">
        <v>0</v>
      </c>
      <c r="D75" s="180">
        <v>0</v>
      </c>
      <c r="E75" s="180">
        <v>4.3185847999999997E-3</v>
      </c>
      <c r="F75" s="180">
        <v>6.7086455600000004E-3</v>
      </c>
      <c r="G75" s="180">
        <v>7.2357469400000001E-3</v>
      </c>
      <c r="H75" s="30"/>
      <c r="I75" s="30"/>
      <c r="J75" s="30"/>
      <c r="K75" s="30"/>
      <c r="L75" s="30"/>
      <c r="M75" s="30"/>
      <c r="N75" s="30"/>
      <c r="O75" s="30"/>
      <c r="P75" s="30"/>
      <c r="Q75" s="30"/>
    </row>
    <row r="76" spans="1:17" outlineLevel="4" x14ac:dyDescent="0.2">
      <c r="A76" s="179" t="s">
        <v>126</v>
      </c>
      <c r="B76" s="180">
        <v>1.3131515083500001</v>
      </c>
      <c r="C76" s="180">
        <v>0.82572236852000003</v>
      </c>
      <c r="D76" s="180">
        <v>0.65524467359000005</v>
      </c>
      <c r="E76" s="180">
        <v>0.56864090458000005</v>
      </c>
      <c r="F76" s="180">
        <v>0.43278562789000002</v>
      </c>
      <c r="G76" s="180">
        <v>0.43964368362</v>
      </c>
      <c r="H76" s="30"/>
      <c r="I76" s="30"/>
      <c r="J76" s="30"/>
      <c r="K76" s="30"/>
      <c r="L76" s="30"/>
      <c r="M76" s="30"/>
      <c r="N76" s="30"/>
      <c r="O76" s="30"/>
      <c r="P76" s="30"/>
      <c r="Q76" s="30"/>
    </row>
    <row r="77" spans="1:17" outlineLevel="4" x14ac:dyDescent="0.2">
      <c r="A77" s="179" t="s">
        <v>127</v>
      </c>
      <c r="B77" s="180">
        <v>0</v>
      </c>
      <c r="C77" s="180">
        <v>0</v>
      </c>
      <c r="D77" s="180">
        <v>0</v>
      </c>
      <c r="E77" s="180">
        <v>0</v>
      </c>
      <c r="F77" s="180">
        <v>0.16700042806000001</v>
      </c>
      <c r="G77" s="180">
        <v>0.19014349349000001</v>
      </c>
      <c r="H77" s="30"/>
      <c r="I77" s="30"/>
      <c r="J77" s="30"/>
      <c r="K77" s="30"/>
      <c r="L77" s="30"/>
      <c r="M77" s="30"/>
      <c r="N77" s="30"/>
      <c r="O77" s="30"/>
      <c r="P77" s="30"/>
      <c r="Q77" s="30"/>
    </row>
    <row r="78" spans="1:17" outlineLevel="3" x14ac:dyDescent="0.2">
      <c r="A78" s="181" t="s">
        <v>128</v>
      </c>
      <c r="B78" s="180">
        <f t="shared" ref="B78:G78" si="10">SUM(B$79:B$86)</f>
        <v>20.35023951142</v>
      </c>
      <c r="C78" s="180">
        <f t="shared" si="10"/>
        <v>19.912232679059997</v>
      </c>
      <c r="D78" s="180">
        <f t="shared" si="10"/>
        <v>19.657214774909999</v>
      </c>
      <c r="E78" s="180">
        <f t="shared" si="10"/>
        <v>19.760940011999999</v>
      </c>
      <c r="F78" s="180">
        <f t="shared" si="10"/>
        <v>15.219165084</v>
      </c>
      <c r="G78" s="180">
        <f t="shared" si="10"/>
        <v>15.219165084</v>
      </c>
      <c r="H78" s="30"/>
      <c r="I78" s="30"/>
      <c r="J78" s="30"/>
      <c r="K78" s="30"/>
      <c r="L78" s="30"/>
      <c r="M78" s="30"/>
      <c r="N78" s="30"/>
      <c r="O78" s="30"/>
      <c r="P78" s="30"/>
      <c r="Q78" s="30"/>
    </row>
    <row r="79" spans="1:17" outlineLevel="4" x14ac:dyDescent="0.2">
      <c r="A79" s="179" t="s">
        <v>129</v>
      </c>
      <c r="B79" s="180">
        <v>8.6357759999999999</v>
      </c>
      <c r="C79" s="180">
        <v>7.6616299999999997</v>
      </c>
      <c r="D79" s="180">
        <v>7.5606299999999997</v>
      </c>
      <c r="E79" s="180">
        <v>7.5606299999999997</v>
      </c>
      <c r="F79" s="180">
        <v>0</v>
      </c>
      <c r="G79" s="180">
        <v>0</v>
      </c>
      <c r="H79" s="30"/>
      <c r="I79" s="30"/>
      <c r="J79" s="30"/>
      <c r="K79" s="30"/>
      <c r="L79" s="30"/>
      <c r="M79" s="30"/>
      <c r="N79" s="30"/>
      <c r="O79" s="30"/>
      <c r="P79" s="30"/>
      <c r="Q79" s="30"/>
    </row>
    <row r="80" spans="1:17" outlineLevel="4" x14ac:dyDescent="0.2">
      <c r="A80" s="179" t="s">
        <v>130</v>
      </c>
      <c r="B80" s="180">
        <v>1</v>
      </c>
      <c r="C80" s="180">
        <v>0</v>
      </c>
      <c r="D80" s="180">
        <v>0</v>
      </c>
      <c r="E80" s="180">
        <v>0</v>
      </c>
      <c r="F80" s="180">
        <v>0</v>
      </c>
      <c r="G80" s="180">
        <v>0</v>
      </c>
      <c r="H80" s="30"/>
      <c r="I80" s="30"/>
      <c r="J80" s="30"/>
      <c r="K80" s="30"/>
      <c r="L80" s="30"/>
      <c r="M80" s="30"/>
      <c r="N80" s="30"/>
      <c r="O80" s="30"/>
      <c r="P80" s="30"/>
      <c r="Q80" s="30"/>
    </row>
    <row r="81" spans="1:17" outlineLevel="4" x14ac:dyDescent="0.2">
      <c r="A81" s="179" t="s">
        <v>131</v>
      </c>
      <c r="B81" s="180">
        <v>3</v>
      </c>
      <c r="C81" s="180">
        <v>3</v>
      </c>
      <c r="D81" s="180">
        <v>3</v>
      </c>
      <c r="E81" s="180">
        <v>3</v>
      </c>
      <c r="F81" s="180">
        <v>0</v>
      </c>
      <c r="G81" s="180">
        <v>0</v>
      </c>
      <c r="H81" s="30"/>
      <c r="I81" s="30"/>
      <c r="J81" s="30"/>
      <c r="K81" s="30"/>
      <c r="L81" s="30"/>
      <c r="M81" s="30"/>
      <c r="N81" s="30"/>
      <c r="O81" s="30"/>
      <c r="P81" s="30"/>
      <c r="Q81" s="30"/>
    </row>
    <row r="82" spans="1:17" outlineLevel="4" x14ac:dyDescent="0.2">
      <c r="A82" s="179" t="s">
        <v>132</v>
      </c>
      <c r="B82" s="180">
        <v>2.35</v>
      </c>
      <c r="C82" s="180">
        <v>2.35</v>
      </c>
      <c r="D82" s="180">
        <v>2.35</v>
      </c>
      <c r="E82" s="180">
        <v>2.35</v>
      </c>
      <c r="F82" s="180">
        <v>0</v>
      </c>
      <c r="G82" s="180">
        <v>0</v>
      </c>
      <c r="H82" s="30"/>
      <c r="I82" s="30"/>
      <c r="J82" s="30"/>
      <c r="K82" s="30"/>
      <c r="L82" s="30"/>
      <c r="M82" s="30"/>
      <c r="N82" s="30"/>
      <c r="O82" s="30"/>
      <c r="P82" s="30"/>
      <c r="Q82" s="30"/>
    </row>
    <row r="83" spans="1:17" outlineLevel="4" x14ac:dyDescent="0.2">
      <c r="A83" s="179" t="s">
        <v>133</v>
      </c>
      <c r="B83" s="180">
        <v>1.2286504495199999</v>
      </c>
      <c r="C83" s="180">
        <v>1.1336011906900001</v>
      </c>
      <c r="D83" s="180">
        <v>1.06514878885</v>
      </c>
      <c r="E83" s="180">
        <v>1.1112488942200001</v>
      </c>
      <c r="F83" s="180">
        <v>0</v>
      </c>
      <c r="G83" s="180">
        <v>0</v>
      </c>
      <c r="H83" s="30"/>
      <c r="I83" s="30"/>
      <c r="J83" s="30"/>
      <c r="K83" s="30"/>
      <c r="L83" s="30"/>
      <c r="M83" s="30"/>
      <c r="N83" s="30"/>
      <c r="O83" s="30"/>
      <c r="P83" s="30"/>
      <c r="Q83" s="30"/>
    </row>
    <row r="84" spans="1:17" outlineLevel="4" x14ac:dyDescent="0.2">
      <c r="A84" s="179" t="s">
        <v>134</v>
      </c>
      <c r="B84" s="180">
        <v>4.1358130619000004</v>
      </c>
      <c r="C84" s="180">
        <v>4.01700148837</v>
      </c>
      <c r="D84" s="180">
        <v>3.9314359860599999</v>
      </c>
      <c r="E84" s="180">
        <v>3.9890611177799999</v>
      </c>
      <c r="F84" s="180">
        <v>0</v>
      </c>
      <c r="G84" s="180">
        <v>0</v>
      </c>
      <c r="H84" s="30"/>
      <c r="I84" s="30"/>
      <c r="J84" s="30"/>
      <c r="K84" s="30"/>
      <c r="L84" s="30"/>
      <c r="M84" s="30"/>
      <c r="N84" s="30"/>
      <c r="O84" s="30"/>
      <c r="P84" s="30"/>
      <c r="Q84" s="30"/>
    </row>
    <row r="85" spans="1:17" outlineLevel="4" x14ac:dyDescent="0.2">
      <c r="A85" s="179" t="s">
        <v>135</v>
      </c>
      <c r="B85" s="180">
        <v>0</v>
      </c>
      <c r="C85" s="180">
        <v>1.75</v>
      </c>
      <c r="D85" s="180">
        <v>1.75</v>
      </c>
      <c r="E85" s="180">
        <v>1.75</v>
      </c>
      <c r="F85" s="180">
        <v>0</v>
      </c>
      <c r="G85" s="180">
        <v>0</v>
      </c>
      <c r="H85" s="30"/>
      <c r="I85" s="30"/>
      <c r="J85" s="30"/>
      <c r="K85" s="30"/>
      <c r="L85" s="30"/>
      <c r="M85" s="30"/>
      <c r="N85" s="30"/>
      <c r="O85" s="30"/>
      <c r="P85" s="30"/>
      <c r="Q85" s="30"/>
    </row>
    <row r="86" spans="1:17" outlineLevel="4" x14ac:dyDescent="0.2">
      <c r="A86" s="179" t="s">
        <v>136</v>
      </c>
      <c r="B86" s="180">
        <v>0</v>
      </c>
      <c r="C86" s="180">
        <v>0</v>
      </c>
      <c r="D86" s="180">
        <v>0</v>
      </c>
      <c r="E86" s="180">
        <v>0</v>
      </c>
      <c r="F86" s="180">
        <v>15.219165084</v>
      </c>
      <c r="G86" s="180">
        <v>15.219165084</v>
      </c>
      <c r="H86" s="30"/>
      <c r="I86" s="30"/>
      <c r="J86" s="30"/>
      <c r="K86" s="30"/>
      <c r="L86" s="30"/>
      <c r="M86" s="30"/>
      <c r="N86" s="30"/>
      <c r="O86" s="30"/>
      <c r="P86" s="30"/>
      <c r="Q86" s="30"/>
    </row>
    <row r="87" spans="1:17" outlineLevel="3" x14ac:dyDescent="0.2">
      <c r="A87" s="181" t="s">
        <v>137</v>
      </c>
      <c r="B87" s="180">
        <f t="shared" ref="B87:G87" si="11">SUM(B$88:B$88)</f>
        <v>3</v>
      </c>
      <c r="C87" s="180">
        <f t="shared" si="11"/>
        <v>3</v>
      </c>
      <c r="D87" s="180">
        <f t="shared" si="11"/>
        <v>3</v>
      </c>
      <c r="E87" s="180">
        <f t="shared" si="11"/>
        <v>3</v>
      </c>
      <c r="F87" s="180">
        <f t="shared" si="11"/>
        <v>3</v>
      </c>
      <c r="G87" s="180">
        <f t="shared" si="11"/>
        <v>3</v>
      </c>
      <c r="H87" s="30"/>
      <c r="I87" s="30"/>
      <c r="J87" s="30"/>
      <c r="K87" s="30"/>
      <c r="L87" s="30"/>
      <c r="M87" s="30"/>
      <c r="N87" s="30"/>
      <c r="O87" s="30"/>
      <c r="P87" s="30"/>
      <c r="Q87" s="30"/>
    </row>
    <row r="88" spans="1:17" outlineLevel="4" x14ac:dyDescent="0.2">
      <c r="A88" s="179" t="s">
        <v>138</v>
      </c>
      <c r="B88" s="180">
        <v>3</v>
      </c>
      <c r="C88" s="180">
        <v>3</v>
      </c>
      <c r="D88" s="180">
        <v>3</v>
      </c>
      <c r="E88" s="180">
        <v>3</v>
      </c>
      <c r="F88" s="180">
        <v>3</v>
      </c>
      <c r="G88" s="180">
        <v>3</v>
      </c>
      <c r="H88" s="30"/>
      <c r="I88" s="30"/>
      <c r="J88" s="30"/>
      <c r="K88" s="30"/>
      <c r="L88" s="30"/>
      <c r="M88" s="30"/>
      <c r="N88" s="30"/>
      <c r="O88" s="30"/>
      <c r="P88" s="30"/>
      <c r="Q88" s="30"/>
    </row>
    <row r="89" spans="1:17" outlineLevel="3" x14ac:dyDescent="0.2">
      <c r="A89" s="181" t="s">
        <v>139</v>
      </c>
      <c r="B89" s="180">
        <f t="shared" ref="B89:G89" si="12">SUM(B$90:B$90)</f>
        <v>1.7686496862900001</v>
      </c>
      <c r="C89" s="180">
        <f t="shared" si="12"/>
        <v>4.4174258540500002</v>
      </c>
      <c r="D89" s="180">
        <f t="shared" si="12"/>
        <v>4.2004354421199999</v>
      </c>
      <c r="E89" s="180">
        <f t="shared" si="12"/>
        <v>4.2346040658300002</v>
      </c>
      <c r="F89" s="180">
        <f t="shared" si="12"/>
        <v>4.1161355888799998</v>
      </c>
      <c r="G89" s="180">
        <f t="shared" si="12"/>
        <v>4.2820703380599996</v>
      </c>
      <c r="H89" s="30"/>
      <c r="I89" s="30"/>
      <c r="J89" s="30"/>
      <c r="K89" s="30"/>
      <c r="L89" s="30"/>
      <c r="M89" s="30"/>
      <c r="N89" s="30"/>
      <c r="O89" s="30"/>
      <c r="P89" s="30"/>
      <c r="Q89" s="30"/>
    </row>
    <row r="90" spans="1:17" outlineLevel="4" x14ac:dyDescent="0.2">
      <c r="A90" s="179" t="s">
        <v>106</v>
      </c>
      <c r="B90" s="180">
        <v>1.7686496862900001</v>
      </c>
      <c r="C90" s="180">
        <v>4.4174258540500002</v>
      </c>
      <c r="D90" s="180">
        <v>4.2004354421199999</v>
      </c>
      <c r="E90" s="180">
        <v>4.2346040658300002</v>
      </c>
      <c r="F90" s="180">
        <v>4.1161355888799998</v>
      </c>
      <c r="G90" s="180">
        <v>4.2820703380599996</v>
      </c>
      <c r="H90" s="30"/>
      <c r="I90" s="30"/>
      <c r="J90" s="30"/>
      <c r="K90" s="30"/>
      <c r="L90" s="30"/>
      <c r="M90" s="30"/>
      <c r="N90" s="30"/>
      <c r="O90" s="30"/>
      <c r="P90" s="30"/>
      <c r="Q90" s="30"/>
    </row>
    <row r="91" spans="1:17" ht="15" outlineLevel="1" x14ac:dyDescent="0.25">
      <c r="A91" s="192" t="s">
        <v>2</v>
      </c>
      <c r="B91" s="193">
        <f t="shared" ref="B91:G91" si="13">B$92+B$111</f>
        <v>10.350286957600002</v>
      </c>
      <c r="C91" s="193">
        <f t="shared" si="13"/>
        <v>11.340186286440002</v>
      </c>
      <c r="D91" s="193">
        <f t="shared" si="13"/>
        <v>9.8563851605699995</v>
      </c>
      <c r="E91" s="193">
        <f t="shared" si="13"/>
        <v>8.7289038365499998</v>
      </c>
      <c r="F91" s="193">
        <f t="shared" si="13"/>
        <v>6.8629393971300008</v>
      </c>
      <c r="G91" s="193">
        <f t="shared" si="13"/>
        <v>6.6470214937900005</v>
      </c>
      <c r="H91" s="30"/>
      <c r="I91" s="30"/>
      <c r="J91" s="30"/>
      <c r="K91" s="30"/>
      <c r="L91" s="30"/>
      <c r="M91" s="30"/>
      <c r="N91" s="30"/>
      <c r="O91" s="30"/>
      <c r="P91" s="30"/>
      <c r="Q91" s="30"/>
    </row>
    <row r="92" spans="1:17" ht="15" outlineLevel="2" x14ac:dyDescent="0.25">
      <c r="A92" s="190" t="s">
        <v>58</v>
      </c>
      <c r="B92" s="191">
        <f t="shared" ref="B92:G92" si="14">B$93+B$101+B$109</f>
        <v>1.14015267014</v>
      </c>
      <c r="C92" s="191">
        <f t="shared" si="14"/>
        <v>1.7977295609399999</v>
      </c>
      <c r="D92" s="191">
        <f t="shared" si="14"/>
        <v>1.9743148852600001</v>
      </c>
      <c r="E92" s="191">
        <f t="shared" si="14"/>
        <v>1.8113315413799997</v>
      </c>
      <c r="F92" s="191">
        <f t="shared" si="14"/>
        <v>1.6498361975499998</v>
      </c>
      <c r="G92" s="191">
        <f t="shared" si="14"/>
        <v>1.8963901922899999</v>
      </c>
      <c r="H92" s="30"/>
      <c r="I92" s="30"/>
      <c r="J92" s="30"/>
      <c r="K92" s="30"/>
      <c r="L92" s="30"/>
      <c r="M92" s="30"/>
      <c r="N92" s="30"/>
      <c r="O92" s="30"/>
      <c r="P92" s="30"/>
      <c r="Q92" s="30"/>
    </row>
    <row r="93" spans="1:17" outlineLevel="3" x14ac:dyDescent="0.2">
      <c r="A93" s="181" t="s">
        <v>59</v>
      </c>
      <c r="B93" s="180">
        <f t="shared" ref="B93:G93" si="15">SUM(B$94:B$100)</f>
        <v>0.86249908397999997</v>
      </c>
      <c r="C93" s="180">
        <f t="shared" si="15"/>
        <v>0.62058407812999994</v>
      </c>
      <c r="D93" s="180">
        <f t="shared" si="15"/>
        <v>0.32397785532000001</v>
      </c>
      <c r="E93" s="180">
        <f t="shared" si="15"/>
        <v>0.2099659737</v>
      </c>
      <c r="F93" s="180">
        <f t="shared" si="15"/>
        <v>0.10644904969000001</v>
      </c>
      <c r="G93" s="180">
        <f t="shared" si="15"/>
        <v>0.10775760262</v>
      </c>
      <c r="H93" s="30"/>
      <c r="I93" s="30"/>
      <c r="J93" s="30"/>
      <c r="K93" s="30"/>
      <c r="L93" s="30"/>
      <c r="M93" s="30"/>
      <c r="N93" s="30"/>
      <c r="O93" s="30"/>
      <c r="P93" s="30"/>
      <c r="Q93" s="30"/>
    </row>
    <row r="94" spans="1:17" outlineLevel="4" x14ac:dyDescent="0.2">
      <c r="A94" s="179" t="s">
        <v>140</v>
      </c>
      <c r="B94" s="180">
        <v>0.12290182708</v>
      </c>
      <c r="C94" s="180">
        <v>0.12739110351999999</v>
      </c>
      <c r="D94" s="180">
        <v>9.5026880990000007E-2</v>
      </c>
      <c r="E94" s="180">
        <v>6.5161759129999997E-2</v>
      </c>
      <c r="F94" s="180">
        <v>5.8873902810000003E-2</v>
      </c>
      <c r="G94" s="180">
        <v>5.9597625729999999E-2</v>
      </c>
      <c r="H94" s="30"/>
      <c r="I94" s="30"/>
      <c r="J94" s="30"/>
      <c r="K94" s="30"/>
      <c r="L94" s="30"/>
      <c r="M94" s="30"/>
      <c r="N94" s="30"/>
      <c r="O94" s="30"/>
      <c r="P94" s="30"/>
      <c r="Q94" s="30"/>
    </row>
    <row r="95" spans="1:17" outlineLevel="4" x14ac:dyDescent="0.2">
      <c r="A95" s="179" t="s">
        <v>141</v>
      </c>
      <c r="B95" s="180">
        <v>5.9289963430000002E-2</v>
      </c>
      <c r="C95" s="180">
        <v>0</v>
      </c>
      <c r="D95" s="180">
        <v>0</v>
      </c>
      <c r="E95" s="180">
        <v>0</v>
      </c>
      <c r="F95" s="180">
        <v>0</v>
      </c>
      <c r="G95" s="180">
        <v>0</v>
      </c>
      <c r="H95" s="30"/>
      <c r="I95" s="30"/>
      <c r="J95" s="30"/>
      <c r="K95" s="30"/>
      <c r="L95" s="30"/>
      <c r="M95" s="30"/>
      <c r="N95" s="30"/>
      <c r="O95" s="30"/>
      <c r="P95" s="30"/>
      <c r="Q95" s="30"/>
    </row>
    <row r="96" spans="1:17" outlineLevel="4" x14ac:dyDescent="0.2">
      <c r="A96" s="179" t="s">
        <v>142</v>
      </c>
      <c r="B96" s="180">
        <v>0.38419641656999998</v>
      </c>
      <c r="C96" s="180">
        <v>0.18626595596000001</v>
      </c>
      <c r="D96" s="180">
        <v>0</v>
      </c>
      <c r="E96" s="180">
        <v>0</v>
      </c>
      <c r="F96" s="180">
        <v>0</v>
      </c>
      <c r="G96" s="180">
        <v>0</v>
      </c>
      <c r="H96" s="30"/>
      <c r="I96" s="30"/>
      <c r="J96" s="30"/>
      <c r="K96" s="30"/>
      <c r="L96" s="30"/>
      <c r="M96" s="30"/>
      <c r="N96" s="30"/>
      <c r="O96" s="30"/>
      <c r="P96" s="30"/>
      <c r="Q96" s="30"/>
    </row>
    <row r="97" spans="1:17" outlineLevel="4" x14ac:dyDescent="0.2">
      <c r="A97" s="179" t="s">
        <v>143</v>
      </c>
      <c r="B97" s="180">
        <v>0.10158958924</v>
      </c>
      <c r="C97" s="180">
        <v>0.10530038639</v>
      </c>
      <c r="D97" s="180">
        <v>7.854839945E-2</v>
      </c>
      <c r="E97" s="180">
        <v>0</v>
      </c>
      <c r="F97" s="180">
        <v>0</v>
      </c>
      <c r="G97" s="180">
        <v>0</v>
      </c>
      <c r="H97" s="30"/>
      <c r="I97" s="30"/>
      <c r="J97" s="30"/>
      <c r="K97" s="30"/>
      <c r="L97" s="30"/>
      <c r="M97" s="30"/>
      <c r="N97" s="30"/>
      <c r="O97" s="30"/>
      <c r="P97" s="30"/>
      <c r="Q97" s="30"/>
    </row>
    <row r="98" spans="1:17" outlineLevel="4" x14ac:dyDescent="0.2">
      <c r="A98" s="179" t="s">
        <v>144</v>
      </c>
      <c r="B98" s="180">
        <v>0.12378601289000001</v>
      </c>
      <c r="C98" s="180">
        <v>0.12830758628</v>
      </c>
      <c r="D98" s="180">
        <v>9.5710527609999999E-2</v>
      </c>
      <c r="E98" s="180">
        <v>9.2147942199999999E-2</v>
      </c>
      <c r="F98" s="180">
        <v>0</v>
      </c>
      <c r="G98" s="180">
        <v>0</v>
      </c>
      <c r="H98" s="30"/>
      <c r="I98" s="30"/>
      <c r="J98" s="30"/>
      <c r="K98" s="30"/>
      <c r="L98" s="30"/>
      <c r="M98" s="30"/>
      <c r="N98" s="30"/>
      <c r="O98" s="30"/>
      <c r="P98" s="30"/>
      <c r="Q98" s="30"/>
    </row>
    <row r="99" spans="1:17" outlineLevel="4" x14ac:dyDescent="0.2">
      <c r="A99" s="179" t="s">
        <v>145</v>
      </c>
      <c r="B99" s="180">
        <v>7.0734864509999995E-2</v>
      </c>
      <c r="C99" s="180">
        <v>7.3318620730000006E-2</v>
      </c>
      <c r="D99" s="180">
        <v>5.4691730059999999E-2</v>
      </c>
      <c r="E99" s="180">
        <v>5.2655966970000002E-2</v>
      </c>
      <c r="F99" s="180">
        <v>4.7574870950000001E-2</v>
      </c>
      <c r="G99" s="180">
        <v>4.8159697559999999E-2</v>
      </c>
      <c r="H99" s="30"/>
      <c r="I99" s="30"/>
      <c r="J99" s="30"/>
      <c r="K99" s="30"/>
      <c r="L99" s="30"/>
      <c r="M99" s="30"/>
      <c r="N99" s="30"/>
      <c r="O99" s="30"/>
      <c r="P99" s="30"/>
      <c r="Q99" s="30"/>
    </row>
    <row r="100" spans="1:17" outlineLevel="4" x14ac:dyDescent="0.2">
      <c r="A100" s="179" t="s">
        <v>146</v>
      </c>
      <c r="B100" s="180">
        <v>4.1026000000000002E-7</v>
      </c>
      <c r="C100" s="180">
        <v>4.2525000000000003E-7</v>
      </c>
      <c r="D100" s="180">
        <v>3.1721000000000002E-7</v>
      </c>
      <c r="E100" s="180">
        <v>3.0540000000000002E-7</v>
      </c>
      <c r="F100" s="180">
        <v>2.7593000000000001E-7</v>
      </c>
      <c r="G100" s="180">
        <v>2.7933E-7</v>
      </c>
      <c r="H100" s="30"/>
      <c r="I100" s="30"/>
      <c r="J100" s="30"/>
      <c r="K100" s="30"/>
      <c r="L100" s="30"/>
      <c r="M100" s="30"/>
      <c r="N100" s="30"/>
      <c r="O100" s="30"/>
      <c r="P100" s="30"/>
      <c r="Q100" s="30"/>
    </row>
    <row r="101" spans="1:17" outlineLevel="3" x14ac:dyDescent="0.2">
      <c r="A101" s="181" t="s">
        <v>95</v>
      </c>
      <c r="B101" s="180">
        <f t="shared" ref="B101:G101" si="16">SUM(B$102:B$108)</f>
        <v>0.27761982263999996</v>
      </c>
      <c r="C101" s="180">
        <f t="shared" si="16"/>
        <v>1.1771104859999999</v>
      </c>
      <c r="D101" s="180">
        <f t="shared" si="16"/>
        <v>1.65031092421</v>
      </c>
      <c r="E101" s="180">
        <f t="shared" si="16"/>
        <v>1.6013404336699999</v>
      </c>
      <c r="F101" s="180">
        <f t="shared" si="16"/>
        <v>1.5433644391799999</v>
      </c>
      <c r="G101" s="180">
        <f t="shared" si="16"/>
        <v>1.78860960184</v>
      </c>
      <c r="H101" s="30"/>
      <c r="I101" s="30"/>
      <c r="J101" s="30"/>
      <c r="K101" s="30"/>
      <c r="L101" s="30"/>
      <c r="M101" s="30"/>
      <c r="N101" s="30"/>
      <c r="O101" s="30"/>
      <c r="P101" s="30"/>
      <c r="Q101" s="30"/>
    </row>
    <row r="102" spans="1:17" outlineLevel="4" x14ac:dyDescent="0.2">
      <c r="A102" s="179" t="s">
        <v>147</v>
      </c>
      <c r="B102" s="180">
        <v>3.690390834E-2</v>
      </c>
      <c r="C102" s="180">
        <v>0.1594837704</v>
      </c>
      <c r="D102" s="180">
        <v>0.11713829667</v>
      </c>
      <c r="E102" s="180">
        <v>9.436784896E-2</v>
      </c>
      <c r="F102" s="180">
        <v>6.2834343449999996E-2</v>
      </c>
      <c r="G102" s="180">
        <v>7.6160112079999995E-2</v>
      </c>
      <c r="H102" s="30"/>
      <c r="I102" s="30"/>
      <c r="J102" s="30"/>
      <c r="K102" s="30"/>
      <c r="L102" s="30"/>
      <c r="M102" s="30"/>
      <c r="N102" s="30"/>
      <c r="O102" s="30"/>
      <c r="P102" s="30"/>
      <c r="Q102" s="30"/>
    </row>
    <row r="103" spans="1:17" outlineLevel="4" x14ac:dyDescent="0.2">
      <c r="A103" s="179" t="s">
        <v>148</v>
      </c>
      <c r="B103" s="180">
        <v>0</v>
      </c>
      <c r="C103" s="180">
        <v>1.2999999999999999E-2</v>
      </c>
      <c r="D103" s="180">
        <v>1.2999999999999999E-2</v>
      </c>
      <c r="E103" s="180">
        <v>1.155555556E-2</v>
      </c>
      <c r="F103" s="180">
        <v>7.2222222400000003E-3</v>
      </c>
      <c r="G103" s="180">
        <v>5.4166666900000004E-3</v>
      </c>
      <c r="H103" s="30"/>
      <c r="I103" s="30"/>
      <c r="J103" s="30"/>
      <c r="K103" s="30"/>
      <c r="L103" s="30"/>
      <c r="M103" s="30"/>
      <c r="N103" s="30"/>
      <c r="O103" s="30"/>
      <c r="P103" s="30"/>
      <c r="Q103" s="30"/>
    </row>
    <row r="104" spans="1:17" outlineLevel="4" x14ac:dyDescent="0.2">
      <c r="A104" s="179" t="s">
        <v>149</v>
      </c>
      <c r="B104" s="180">
        <v>0</v>
      </c>
      <c r="C104" s="180">
        <v>0.01</v>
      </c>
      <c r="D104" s="180">
        <v>0.01</v>
      </c>
      <c r="E104" s="180">
        <v>8.8888888799999993E-3</v>
      </c>
      <c r="F104" s="180">
        <v>5.5555555199999999E-3</v>
      </c>
      <c r="G104" s="180">
        <v>1.6205668730000001E-2</v>
      </c>
      <c r="H104" s="30"/>
      <c r="I104" s="30"/>
      <c r="J104" s="30"/>
      <c r="K104" s="30"/>
      <c r="L104" s="30"/>
      <c r="M104" s="30"/>
      <c r="N104" s="30"/>
      <c r="O104" s="30"/>
      <c r="P104" s="30"/>
      <c r="Q104" s="30"/>
    </row>
    <row r="105" spans="1:17" outlineLevel="4" x14ac:dyDescent="0.2">
      <c r="A105" s="179" t="s">
        <v>150</v>
      </c>
      <c r="B105" s="180">
        <v>0.17069912056</v>
      </c>
      <c r="C105" s="180">
        <v>0.45876715325</v>
      </c>
      <c r="D105" s="180">
        <v>0.381145081</v>
      </c>
      <c r="E105" s="180">
        <v>0.34677464744999997</v>
      </c>
      <c r="F105" s="180">
        <v>0.31541573540000001</v>
      </c>
      <c r="G105" s="180">
        <v>0.37654948444000003</v>
      </c>
      <c r="H105" s="30"/>
      <c r="I105" s="30"/>
      <c r="J105" s="30"/>
      <c r="K105" s="30"/>
      <c r="L105" s="30"/>
      <c r="M105" s="30"/>
      <c r="N105" s="30"/>
      <c r="O105" s="30"/>
      <c r="P105" s="30"/>
      <c r="Q105" s="30"/>
    </row>
    <row r="106" spans="1:17" outlineLevel="4" x14ac:dyDescent="0.2">
      <c r="A106" s="179" t="s">
        <v>151</v>
      </c>
      <c r="B106" s="180">
        <v>0</v>
      </c>
      <c r="C106" s="180">
        <v>1.4E-2</v>
      </c>
      <c r="D106" s="180">
        <v>1.4E-2</v>
      </c>
      <c r="E106" s="180">
        <v>1.2444444440000001E-2</v>
      </c>
      <c r="F106" s="180">
        <v>7.77777776E-3</v>
      </c>
      <c r="G106" s="180">
        <v>5.8333333100000001E-3</v>
      </c>
      <c r="H106" s="30"/>
      <c r="I106" s="30"/>
      <c r="J106" s="30"/>
      <c r="K106" s="30"/>
      <c r="L106" s="30"/>
      <c r="M106" s="30"/>
      <c r="N106" s="30"/>
      <c r="O106" s="30"/>
      <c r="P106" s="30"/>
      <c r="Q106" s="30"/>
    </row>
    <row r="107" spans="1:17" outlineLevel="4" x14ac:dyDescent="0.2">
      <c r="A107" s="179" t="s">
        <v>152</v>
      </c>
      <c r="B107" s="180">
        <v>7.001679374E-2</v>
      </c>
      <c r="C107" s="180">
        <v>0.38894169869</v>
      </c>
      <c r="D107" s="180">
        <v>0.33856009715000002</v>
      </c>
      <c r="E107" s="180">
        <v>0.29996368222999997</v>
      </c>
      <c r="F107" s="180">
        <v>0.35657922199999997</v>
      </c>
      <c r="G107" s="180">
        <v>0.47112478019999998</v>
      </c>
      <c r="H107" s="30"/>
      <c r="I107" s="30"/>
      <c r="J107" s="30"/>
      <c r="K107" s="30"/>
      <c r="L107" s="30"/>
      <c r="M107" s="30"/>
      <c r="N107" s="30"/>
      <c r="O107" s="30"/>
      <c r="P107" s="30"/>
      <c r="Q107" s="30"/>
    </row>
    <row r="108" spans="1:17" outlineLevel="4" x14ac:dyDescent="0.2">
      <c r="A108" s="179" t="s">
        <v>153</v>
      </c>
      <c r="B108" s="180">
        <v>0</v>
      </c>
      <c r="C108" s="180">
        <v>0.13291786366</v>
      </c>
      <c r="D108" s="180">
        <v>0.77646744939000001</v>
      </c>
      <c r="E108" s="180">
        <v>0.82734536614999998</v>
      </c>
      <c r="F108" s="180">
        <v>0.78797958281000002</v>
      </c>
      <c r="G108" s="180">
        <v>0.83731955639</v>
      </c>
      <c r="H108" s="30"/>
      <c r="I108" s="30"/>
      <c r="J108" s="30"/>
      <c r="K108" s="30"/>
      <c r="L108" s="30"/>
      <c r="M108" s="30"/>
      <c r="N108" s="30"/>
      <c r="O108" s="30"/>
      <c r="P108" s="30"/>
      <c r="Q108" s="30"/>
    </row>
    <row r="109" spans="1:17" outlineLevel="3" x14ac:dyDescent="0.2">
      <c r="A109" s="181" t="s">
        <v>154</v>
      </c>
      <c r="B109" s="180">
        <f t="shared" ref="B109:G109" si="17">SUM(B$110:B$110)</f>
        <v>3.3763519999999998E-5</v>
      </c>
      <c r="C109" s="180">
        <f t="shared" si="17"/>
        <v>3.4996809999999997E-5</v>
      </c>
      <c r="D109" s="180">
        <f t="shared" si="17"/>
        <v>2.6105729999999998E-5</v>
      </c>
      <c r="E109" s="180">
        <f t="shared" si="17"/>
        <v>2.5134010000000001E-5</v>
      </c>
      <c r="F109" s="180">
        <f t="shared" si="17"/>
        <v>2.270868E-5</v>
      </c>
      <c r="G109" s="180">
        <f t="shared" si="17"/>
        <v>2.2987829999999999E-5</v>
      </c>
      <c r="H109" s="30"/>
      <c r="I109" s="30"/>
      <c r="J109" s="30"/>
      <c r="K109" s="30"/>
      <c r="L109" s="30"/>
      <c r="M109" s="30"/>
      <c r="N109" s="30"/>
      <c r="O109" s="30"/>
      <c r="P109" s="30"/>
      <c r="Q109" s="30"/>
    </row>
    <row r="110" spans="1:17" outlineLevel="4" x14ac:dyDescent="0.2">
      <c r="A110" s="179" t="s">
        <v>155</v>
      </c>
      <c r="B110" s="180">
        <v>3.3763519999999998E-5</v>
      </c>
      <c r="C110" s="180">
        <v>3.4996809999999997E-5</v>
      </c>
      <c r="D110" s="180">
        <v>2.6105729999999998E-5</v>
      </c>
      <c r="E110" s="180">
        <v>2.5134010000000001E-5</v>
      </c>
      <c r="F110" s="180">
        <v>2.270868E-5</v>
      </c>
      <c r="G110" s="180">
        <v>2.2987829999999999E-5</v>
      </c>
      <c r="H110" s="30"/>
      <c r="I110" s="30"/>
      <c r="J110" s="30"/>
      <c r="K110" s="30"/>
      <c r="L110" s="30"/>
      <c r="M110" s="30"/>
      <c r="N110" s="30"/>
      <c r="O110" s="30"/>
      <c r="P110" s="30"/>
      <c r="Q110" s="30"/>
    </row>
    <row r="111" spans="1:17" ht="15" outlineLevel="2" x14ac:dyDescent="0.25">
      <c r="A111" s="190" t="s">
        <v>97</v>
      </c>
      <c r="B111" s="191">
        <f t="shared" ref="B111:G111" si="18">B$112+B$119+B$122+B$125+B$128</f>
        <v>9.2101342874600007</v>
      </c>
      <c r="C111" s="191">
        <f t="shared" si="18"/>
        <v>9.542456725500001</v>
      </c>
      <c r="D111" s="191">
        <f t="shared" si="18"/>
        <v>7.8820702753100003</v>
      </c>
      <c r="E111" s="191">
        <f t="shared" si="18"/>
        <v>6.9175722951700003</v>
      </c>
      <c r="F111" s="191">
        <f t="shared" si="18"/>
        <v>5.2131031995800008</v>
      </c>
      <c r="G111" s="191">
        <f t="shared" si="18"/>
        <v>4.7506313015000003</v>
      </c>
      <c r="H111" s="30"/>
      <c r="I111" s="30"/>
      <c r="J111" s="30"/>
      <c r="K111" s="30"/>
      <c r="L111" s="30"/>
      <c r="M111" s="30"/>
      <c r="N111" s="30"/>
      <c r="O111" s="30"/>
      <c r="P111" s="30"/>
      <c r="Q111" s="30"/>
    </row>
    <row r="112" spans="1:17" outlineLevel="3" x14ac:dyDescent="0.2">
      <c r="A112" s="181" t="s">
        <v>98</v>
      </c>
      <c r="B112" s="180">
        <f t="shared" ref="B112:G112" si="19">SUM(B$113:B$118)</f>
        <v>7.8396779266699994</v>
      </c>
      <c r="C112" s="180">
        <f t="shared" si="19"/>
        <v>6.8215236588600003</v>
      </c>
      <c r="D112" s="180">
        <f t="shared" si="19"/>
        <v>5.22954123319</v>
      </c>
      <c r="E112" s="180">
        <f t="shared" si="19"/>
        <v>4.23165891857</v>
      </c>
      <c r="F112" s="180">
        <f t="shared" si="19"/>
        <v>3.2418873771000003</v>
      </c>
      <c r="G112" s="180">
        <f t="shared" si="19"/>
        <v>2.77990718674</v>
      </c>
      <c r="H112" s="30"/>
      <c r="I112" s="30"/>
      <c r="J112" s="30"/>
      <c r="K112" s="30"/>
      <c r="L112" s="30"/>
      <c r="M112" s="30"/>
      <c r="N112" s="30"/>
      <c r="O112" s="30"/>
      <c r="P112" s="30"/>
      <c r="Q112" s="30"/>
    </row>
    <row r="113" spans="1:17" outlineLevel="4" x14ac:dyDescent="0.2">
      <c r="A113" s="179" t="s">
        <v>99</v>
      </c>
      <c r="B113" s="180">
        <v>0</v>
      </c>
      <c r="C113" s="180">
        <v>0</v>
      </c>
      <c r="D113" s="180">
        <v>1.5544800000000001E-4</v>
      </c>
      <c r="E113" s="180">
        <v>1.57928E-4</v>
      </c>
      <c r="F113" s="180">
        <v>2.9203299999999997E-4</v>
      </c>
      <c r="G113" s="180">
        <v>2.9563300000000001E-4</v>
      </c>
      <c r="H113" s="30"/>
      <c r="I113" s="30"/>
      <c r="J113" s="30"/>
      <c r="K113" s="30"/>
      <c r="L113" s="30"/>
      <c r="M113" s="30"/>
      <c r="N113" s="30"/>
      <c r="O113" s="30"/>
      <c r="P113" s="30"/>
      <c r="Q113" s="30"/>
    </row>
    <row r="114" spans="1:17" outlineLevel="4" x14ac:dyDescent="0.2">
      <c r="A114" s="179" t="s">
        <v>101</v>
      </c>
      <c r="B114" s="180">
        <v>0.36897050998000003</v>
      </c>
      <c r="C114" s="180">
        <v>0.34018379404999999</v>
      </c>
      <c r="D114" s="180">
        <v>0.60634335549999996</v>
      </c>
      <c r="E114" s="180">
        <v>1.11848112001</v>
      </c>
      <c r="F114" s="180">
        <v>1.0781519687600001</v>
      </c>
      <c r="G114" s="180">
        <v>1.0278540492699999</v>
      </c>
      <c r="H114" s="30"/>
      <c r="I114" s="30"/>
      <c r="J114" s="30"/>
      <c r="K114" s="30"/>
      <c r="L114" s="30"/>
      <c r="M114" s="30"/>
      <c r="N114" s="30"/>
      <c r="O114" s="30"/>
      <c r="P114" s="30"/>
      <c r="Q114" s="30"/>
    </row>
    <row r="115" spans="1:17" outlineLevel="4" x14ac:dyDescent="0.2">
      <c r="A115" s="179" t="s">
        <v>102</v>
      </c>
      <c r="B115" s="180">
        <v>6.7287041869999994E-2</v>
      </c>
      <c r="C115" s="180">
        <v>6.1798268910000002E-2</v>
      </c>
      <c r="D115" s="180">
        <v>0.10946001528</v>
      </c>
      <c r="E115" s="180">
        <v>0.11186386994</v>
      </c>
      <c r="F115" s="180">
        <v>0.19232794526999999</v>
      </c>
      <c r="G115" s="180">
        <v>0.20588768867999999</v>
      </c>
      <c r="H115" s="30"/>
      <c r="I115" s="30"/>
      <c r="J115" s="30"/>
      <c r="K115" s="30"/>
      <c r="L115" s="30"/>
      <c r="M115" s="30"/>
      <c r="N115" s="30"/>
      <c r="O115" s="30"/>
      <c r="P115" s="30"/>
      <c r="Q115" s="30"/>
    </row>
    <row r="116" spans="1:17" outlineLevel="4" x14ac:dyDescent="0.2">
      <c r="A116" s="179" t="s">
        <v>156</v>
      </c>
      <c r="B116" s="180">
        <v>0.2457300899</v>
      </c>
      <c r="C116" s="180">
        <v>0.34008035721000002</v>
      </c>
      <c r="D116" s="180">
        <v>0.31954463665999999</v>
      </c>
      <c r="E116" s="180">
        <v>0.33337466827000001</v>
      </c>
      <c r="F116" s="180">
        <v>0.31347034895999998</v>
      </c>
      <c r="G116" s="180">
        <v>0.33809985913000001</v>
      </c>
      <c r="H116" s="30"/>
      <c r="I116" s="30"/>
      <c r="J116" s="30"/>
      <c r="K116" s="30"/>
      <c r="L116" s="30"/>
      <c r="M116" s="30"/>
      <c r="N116" s="30"/>
      <c r="O116" s="30"/>
      <c r="P116" s="30"/>
      <c r="Q116" s="30"/>
    </row>
    <row r="117" spans="1:17" outlineLevel="4" x14ac:dyDescent="0.2">
      <c r="A117" s="179" t="s">
        <v>104</v>
      </c>
      <c r="B117" s="180">
        <v>0.4480903752</v>
      </c>
      <c r="C117" s="180">
        <v>0.46823055755999998</v>
      </c>
      <c r="D117" s="180">
        <v>0.46950737846000001</v>
      </c>
      <c r="E117" s="180">
        <v>0.53712731924000001</v>
      </c>
      <c r="F117" s="180">
        <v>0.51326692550999997</v>
      </c>
      <c r="G117" s="180">
        <v>0.49927074842000002</v>
      </c>
      <c r="H117" s="30"/>
      <c r="I117" s="30"/>
      <c r="J117" s="30"/>
      <c r="K117" s="30"/>
      <c r="L117" s="30"/>
      <c r="M117" s="30"/>
      <c r="N117" s="30"/>
      <c r="O117" s="30"/>
      <c r="P117" s="30"/>
      <c r="Q117" s="30"/>
    </row>
    <row r="118" spans="1:17" outlineLevel="4" x14ac:dyDescent="0.2">
      <c r="A118" s="179" t="s">
        <v>106</v>
      </c>
      <c r="B118" s="180">
        <v>6.7095999097199996</v>
      </c>
      <c r="C118" s="180">
        <v>5.6112306811300003</v>
      </c>
      <c r="D118" s="180">
        <v>3.7245303992899998</v>
      </c>
      <c r="E118" s="180">
        <v>2.13065401311</v>
      </c>
      <c r="F118" s="180">
        <v>1.1443781555999999</v>
      </c>
      <c r="G118" s="180">
        <v>0.70849920824000001</v>
      </c>
      <c r="H118" s="30"/>
      <c r="I118" s="30"/>
      <c r="J118" s="30"/>
      <c r="K118" s="30"/>
      <c r="L118" s="30"/>
      <c r="M118" s="30"/>
      <c r="N118" s="30"/>
      <c r="O118" s="30"/>
      <c r="P118" s="30"/>
      <c r="Q118" s="30"/>
    </row>
    <row r="119" spans="1:17" outlineLevel="3" x14ac:dyDescent="0.2">
      <c r="A119" s="181" t="s">
        <v>157</v>
      </c>
      <c r="B119" s="180">
        <f t="shared" ref="B119:G119" si="20">SUM(B$120:B$121)</f>
        <v>1.05</v>
      </c>
      <c r="C119" s="180">
        <f t="shared" si="20"/>
        <v>0.9</v>
      </c>
      <c r="D119" s="180">
        <f t="shared" si="20"/>
        <v>0.82499999999999996</v>
      </c>
      <c r="E119" s="180">
        <f t="shared" si="20"/>
        <v>0.85471092828999995</v>
      </c>
      <c r="F119" s="180">
        <f t="shared" si="20"/>
        <v>0.85779034641999996</v>
      </c>
      <c r="G119" s="180">
        <f t="shared" si="20"/>
        <v>0.86037684208999998</v>
      </c>
      <c r="H119" s="30"/>
      <c r="I119" s="30"/>
      <c r="J119" s="30"/>
      <c r="K119" s="30"/>
      <c r="L119" s="30"/>
      <c r="M119" s="30"/>
      <c r="N119" s="30"/>
      <c r="O119" s="30"/>
      <c r="P119" s="30"/>
      <c r="Q119" s="30"/>
    </row>
    <row r="120" spans="1:17" outlineLevel="4" x14ac:dyDescent="0.2">
      <c r="A120" s="179" t="s">
        <v>158</v>
      </c>
      <c r="B120" s="180">
        <v>1.05</v>
      </c>
      <c r="C120" s="180">
        <v>0.9</v>
      </c>
      <c r="D120" s="180">
        <v>0.82499999999999996</v>
      </c>
      <c r="E120" s="180">
        <v>0.82499999999999996</v>
      </c>
      <c r="F120" s="180">
        <v>0.82499999999999996</v>
      </c>
      <c r="G120" s="180">
        <v>0.82499999999999996</v>
      </c>
      <c r="H120" s="30"/>
      <c r="I120" s="30"/>
      <c r="J120" s="30"/>
      <c r="K120" s="30"/>
      <c r="L120" s="30"/>
      <c r="M120" s="30"/>
      <c r="N120" s="30"/>
      <c r="O120" s="30"/>
      <c r="P120" s="30"/>
      <c r="Q120" s="30"/>
    </row>
    <row r="121" spans="1:17" outlineLevel="4" x14ac:dyDescent="0.2">
      <c r="A121" s="179" t="s">
        <v>111</v>
      </c>
      <c r="B121" s="180">
        <v>0</v>
      </c>
      <c r="C121" s="180">
        <v>0</v>
      </c>
      <c r="D121" s="180">
        <v>0</v>
      </c>
      <c r="E121" s="180">
        <v>2.9710928290000001E-2</v>
      </c>
      <c r="F121" s="180">
        <v>3.2790346419999998E-2</v>
      </c>
      <c r="G121" s="180">
        <v>3.5376842089999999E-2</v>
      </c>
      <c r="H121" s="30"/>
      <c r="I121" s="30"/>
      <c r="J121" s="30"/>
      <c r="K121" s="30"/>
      <c r="L121" s="30"/>
      <c r="M121" s="30"/>
      <c r="N121" s="30"/>
      <c r="O121" s="30"/>
      <c r="P121" s="30"/>
      <c r="Q121" s="30"/>
    </row>
    <row r="122" spans="1:17" outlineLevel="3" x14ac:dyDescent="0.2">
      <c r="A122" s="181" t="s">
        <v>121</v>
      </c>
      <c r="B122" s="180">
        <f t="shared" ref="B122:G122" si="21">SUM(B$123:B$124)</f>
        <v>0.20315598926</v>
      </c>
      <c r="C122" s="180">
        <f t="shared" si="21"/>
        <v>0.18194537496000002</v>
      </c>
      <c r="D122" s="180">
        <f t="shared" si="21"/>
        <v>0.19414059239000001</v>
      </c>
      <c r="E122" s="180">
        <f t="shared" si="21"/>
        <v>0.19693230805</v>
      </c>
      <c r="F122" s="180">
        <f t="shared" si="21"/>
        <v>0.18221230804999999</v>
      </c>
      <c r="G122" s="180">
        <f t="shared" si="21"/>
        <v>0.17485230804999999</v>
      </c>
      <c r="H122" s="30"/>
      <c r="I122" s="30"/>
      <c r="J122" s="30"/>
      <c r="K122" s="30"/>
      <c r="L122" s="30"/>
      <c r="M122" s="30"/>
      <c r="N122" s="30"/>
      <c r="O122" s="30"/>
      <c r="P122" s="30"/>
      <c r="Q122" s="30"/>
    </row>
    <row r="123" spans="1:17" outlineLevel="4" x14ac:dyDescent="0.2">
      <c r="A123" s="179" t="s">
        <v>159</v>
      </c>
      <c r="B123" s="180">
        <v>0.17459425459</v>
      </c>
      <c r="C123" s="180">
        <v>0.16409411059000001</v>
      </c>
      <c r="D123" s="180">
        <v>0.18854023267</v>
      </c>
      <c r="E123" s="180">
        <v>0.19693230805</v>
      </c>
      <c r="F123" s="180">
        <v>0.18221230804999999</v>
      </c>
      <c r="G123" s="180">
        <v>0.17485230804999999</v>
      </c>
      <c r="H123" s="30"/>
      <c r="I123" s="30"/>
      <c r="J123" s="30"/>
      <c r="K123" s="30"/>
      <c r="L123" s="30"/>
      <c r="M123" s="30"/>
      <c r="N123" s="30"/>
      <c r="O123" s="30"/>
      <c r="P123" s="30"/>
      <c r="Q123" s="30"/>
    </row>
    <row r="124" spans="1:17" outlineLevel="4" x14ac:dyDescent="0.2">
      <c r="A124" s="179" t="s">
        <v>126</v>
      </c>
      <c r="B124" s="180">
        <v>2.8561734669999998E-2</v>
      </c>
      <c r="C124" s="180">
        <v>1.7851264370000001E-2</v>
      </c>
      <c r="D124" s="180">
        <v>5.6003597199999998E-3</v>
      </c>
      <c r="E124" s="180">
        <v>0</v>
      </c>
      <c r="F124" s="180">
        <v>0</v>
      </c>
      <c r="G124" s="180">
        <v>0</v>
      </c>
      <c r="H124" s="30"/>
      <c r="I124" s="30"/>
      <c r="J124" s="30"/>
      <c r="K124" s="30"/>
      <c r="L124" s="30"/>
      <c r="M124" s="30"/>
      <c r="N124" s="30"/>
      <c r="O124" s="30"/>
      <c r="P124" s="30"/>
      <c r="Q124" s="30"/>
    </row>
    <row r="125" spans="1:17" outlineLevel="3" x14ac:dyDescent="0.2">
      <c r="A125" s="181" t="s">
        <v>160</v>
      </c>
      <c r="B125" s="180">
        <f t="shared" ref="B125:G125" si="22">SUM(B$126:B$127)</f>
        <v>0</v>
      </c>
      <c r="C125" s="180">
        <f t="shared" si="22"/>
        <v>1.5249999999999999</v>
      </c>
      <c r="D125" s="180">
        <f t="shared" si="22"/>
        <v>1.5249999999999999</v>
      </c>
      <c r="E125" s="180">
        <f t="shared" si="22"/>
        <v>1.5249999999999999</v>
      </c>
      <c r="F125" s="180">
        <f t="shared" si="22"/>
        <v>0.82499999999999996</v>
      </c>
      <c r="G125" s="180">
        <f t="shared" si="22"/>
        <v>0.82499999999999996</v>
      </c>
      <c r="H125" s="30"/>
      <c r="I125" s="30"/>
      <c r="J125" s="30"/>
      <c r="K125" s="30"/>
      <c r="L125" s="30"/>
      <c r="M125" s="30"/>
      <c r="N125" s="30"/>
      <c r="O125" s="30"/>
      <c r="P125" s="30"/>
      <c r="Q125" s="30"/>
    </row>
    <row r="126" spans="1:17" outlineLevel="4" x14ac:dyDescent="0.2">
      <c r="A126" s="179" t="s">
        <v>161</v>
      </c>
      <c r="B126" s="180">
        <v>0</v>
      </c>
      <c r="C126" s="180">
        <v>0.7</v>
      </c>
      <c r="D126" s="180">
        <v>0.7</v>
      </c>
      <c r="E126" s="180">
        <v>0.7</v>
      </c>
      <c r="F126" s="180">
        <v>0</v>
      </c>
      <c r="G126" s="180">
        <v>0</v>
      </c>
      <c r="H126" s="30"/>
      <c r="I126" s="30"/>
      <c r="J126" s="30"/>
      <c r="K126" s="30"/>
      <c r="L126" s="30"/>
      <c r="M126" s="30"/>
      <c r="N126" s="30"/>
      <c r="O126" s="30"/>
      <c r="P126" s="30"/>
      <c r="Q126" s="30"/>
    </row>
    <row r="127" spans="1:17" outlineLevel="4" x14ac:dyDescent="0.2">
      <c r="A127" s="179" t="s">
        <v>162</v>
      </c>
      <c r="B127" s="180">
        <v>0</v>
      </c>
      <c r="C127" s="180">
        <v>0.82499999999999996</v>
      </c>
      <c r="D127" s="180">
        <v>0.82499999999999996</v>
      </c>
      <c r="E127" s="180">
        <v>0.82499999999999996</v>
      </c>
      <c r="F127" s="180">
        <v>0.82499999999999996</v>
      </c>
      <c r="G127" s="180">
        <v>0.82499999999999996</v>
      </c>
      <c r="H127" s="30"/>
      <c r="I127" s="30"/>
      <c r="J127" s="30"/>
      <c r="K127" s="30"/>
      <c r="L127" s="30"/>
      <c r="M127" s="30"/>
      <c r="N127" s="30"/>
      <c r="O127" s="30"/>
      <c r="P127" s="30"/>
      <c r="Q127" s="30"/>
    </row>
    <row r="128" spans="1:17" outlineLevel="3" x14ac:dyDescent="0.2">
      <c r="A128" s="181" t="s">
        <v>139</v>
      </c>
      <c r="B128" s="180">
        <f t="shared" ref="B128:G128" si="23">SUM(B$129:B$129)</f>
        <v>0.11730037153</v>
      </c>
      <c r="C128" s="180">
        <f t="shared" si="23"/>
        <v>0.11398769168</v>
      </c>
      <c r="D128" s="180">
        <f t="shared" si="23"/>
        <v>0.10838844973</v>
      </c>
      <c r="E128" s="180">
        <f t="shared" si="23"/>
        <v>0.10927014026</v>
      </c>
      <c r="F128" s="180">
        <f t="shared" si="23"/>
        <v>0.10621316801</v>
      </c>
      <c r="G128" s="180">
        <f t="shared" si="23"/>
        <v>0.11049496462</v>
      </c>
      <c r="H128" s="30"/>
      <c r="I128" s="30"/>
      <c r="J128" s="30"/>
      <c r="K128" s="30"/>
      <c r="L128" s="30"/>
      <c r="M128" s="30"/>
      <c r="N128" s="30"/>
      <c r="O128" s="30"/>
      <c r="P128" s="30"/>
      <c r="Q128" s="30"/>
    </row>
    <row r="129" spans="1:17" outlineLevel="4" x14ac:dyDescent="0.2">
      <c r="A129" s="179" t="s">
        <v>106</v>
      </c>
      <c r="B129" s="180">
        <v>0.11730037153</v>
      </c>
      <c r="C129" s="180">
        <v>0.11398769168</v>
      </c>
      <c r="D129" s="180">
        <v>0.10838844973</v>
      </c>
      <c r="E129" s="180">
        <v>0.10927014026</v>
      </c>
      <c r="F129" s="180">
        <v>0.10621316801</v>
      </c>
      <c r="G129" s="180">
        <v>0.11049496462</v>
      </c>
      <c r="H129" s="30"/>
      <c r="I129" s="30"/>
      <c r="J129" s="30"/>
      <c r="K129" s="30"/>
      <c r="L129" s="30"/>
      <c r="M129" s="30"/>
      <c r="N129" s="30"/>
      <c r="O129" s="30"/>
      <c r="P129" s="30"/>
      <c r="Q129" s="30"/>
    </row>
    <row r="130" spans="1:17" x14ac:dyDescent="0.2">
      <c r="B130" s="29"/>
      <c r="C130" s="29"/>
      <c r="D130" s="29"/>
      <c r="E130" s="29"/>
      <c r="F130" s="29"/>
      <c r="G130" s="29"/>
      <c r="H130" s="30"/>
      <c r="I130" s="30"/>
      <c r="J130" s="30"/>
      <c r="K130" s="30"/>
      <c r="L130" s="30"/>
      <c r="M130" s="30"/>
      <c r="N130" s="30"/>
      <c r="O130" s="30"/>
      <c r="P130" s="30"/>
      <c r="Q130" s="30"/>
    </row>
    <row r="131" spans="1:17" x14ac:dyDescent="0.2">
      <c r="B131" s="29"/>
      <c r="C131" s="29"/>
      <c r="D131" s="29"/>
      <c r="E131" s="29"/>
      <c r="F131" s="29"/>
      <c r="G131" s="29"/>
      <c r="H131" s="30"/>
      <c r="I131" s="30"/>
      <c r="J131" s="30"/>
      <c r="K131" s="30"/>
      <c r="L131" s="30"/>
      <c r="M131" s="30"/>
      <c r="N131" s="30"/>
      <c r="O131" s="30"/>
      <c r="P131" s="30"/>
      <c r="Q131" s="30"/>
    </row>
    <row r="132" spans="1:17" x14ac:dyDescent="0.2">
      <c r="B132" s="29"/>
      <c r="C132" s="29"/>
      <c r="D132" s="29"/>
      <c r="E132" s="29"/>
      <c r="F132" s="29"/>
      <c r="G132" s="29"/>
      <c r="H132" s="30"/>
      <c r="I132" s="30"/>
      <c r="J132" s="30"/>
      <c r="K132" s="30"/>
      <c r="L132" s="30"/>
      <c r="M132" s="30"/>
      <c r="N132" s="30"/>
      <c r="O132" s="30"/>
      <c r="P132" s="30"/>
      <c r="Q132" s="30"/>
    </row>
    <row r="133" spans="1:17" x14ac:dyDescent="0.2">
      <c r="B133" s="29"/>
      <c r="C133" s="29"/>
      <c r="D133" s="29"/>
      <c r="E133" s="29"/>
      <c r="F133" s="29"/>
      <c r="G133" s="29"/>
      <c r="H133" s="30"/>
      <c r="I133" s="30"/>
      <c r="J133" s="30"/>
      <c r="K133" s="30"/>
      <c r="L133" s="30"/>
      <c r="M133" s="30"/>
      <c r="N133" s="30"/>
      <c r="O133" s="30"/>
      <c r="P133" s="30"/>
      <c r="Q133" s="30"/>
    </row>
    <row r="134" spans="1:17" x14ac:dyDescent="0.2">
      <c r="B134" s="29"/>
      <c r="C134" s="29"/>
      <c r="D134" s="29"/>
      <c r="E134" s="29"/>
      <c r="F134" s="29"/>
      <c r="G134" s="29"/>
      <c r="H134" s="30"/>
      <c r="I134" s="30"/>
      <c r="J134" s="30"/>
      <c r="K134" s="30"/>
      <c r="L134" s="30"/>
      <c r="M134" s="30"/>
      <c r="N134" s="30"/>
      <c r="O134" s="30"/>
      <c r="P134" s="30"/>
      <c r="Q134" s="30"/>
    </row>
    <row r="135" spans="1:17" x14ac:dyDescent="0.2">
      <c r="B135" s="29"/>
      <c r="C135" s="29"/>
      <c r="D135" s="29"/>
      <c r="E135" s="29"/>
      <c r="F135" s="29"/>
      <c r="G135" s="29"/>
      <c r="H135" s="30"/>
      <c r="I135" s="30"/>
      <c r="J135" s="30"/>
      <c r="K135" s="30"/>
      <c r="L135" s="30"/>
      <c r="M135" s="30"/>
      <c r="N135" s="30"/>
      <c r="O135" s="30"/>
      <c r="P135" s="30"/>
      <c r="Q135" s="30"/>
    </row>
    <row r="136" spans="1:17" x14ac:dyDescent="0.2">
      <c r="B136" s="29"/>
      <c r="C136" s="29"/>
      <c r="D136" s="29"/>
      <c r="E136" s="29"/>
      <c r="F136" s="29"/>
      <c r="G136" s="29"/>
      <c r="H136" s="30"/>
      <c r="I136" s="30"/>
      <c r="J136" s="30"/>
      <c r="K136" s="30"/>
      <c r="L136" s="30"/>
      <c r="M136" s="30"/>
      <c r="N136" s="30"/>
      <c r="O136" s="30"/>
      <c r="P136" s="30"/>
      <c r="Q136" s="30"/>
    </row>
    <row r="137" spans="1:17" x14ac:dyDescent="0.2">
      <c r="B137" s="29"/>
      <c r="C137" s="29"/>
      <c r="D137" s="29"/>
      <c r="E137" s="29"/>
      <c r="F137" s="29"/>
      <c r="G137" s="29"/>
      <c r="H137" s="30"/>
      <c r="I137" s="30"/>
      <c r="J137" s="30"/>
      <c r="K137" s="30"/>
      <c r="L137" s="30"/>
      <c r="M137" s="30"/>
      <c r="N137" s="30"/>
      <c r="O137" s="30"/>
      <c r="P137" s="30"/>
      <c r="Q137" s="30"/>
    </row>
    <row r="138" spans="1:17" x14ac:dyDescent="0.2">
      <c r="B138" s="29"/>
      <c r="C138" s="29"/>
      <c r="D138" s="29"/>
      <c r="E138" s="29"/>
      <c r="F138" s="29"/>
      <c r="G138" s="29"/>
      <c r="H138" s="30"/>
      <c r="I138" s="30"/>
      <c r="J138" s="30"/>
      <c r="K138" s="30"/>
      <c r="L138" s="30"/>
      <c r="M138" s="30"/>
      <c r="N138" s="30"/>
      <c r="O138" s="30"/>
      <c r="P138" s="30"/>
      <c r="Q138" s="30"/>
    </row>
    <row r="139" spans="1:17" x14ac:dyDescent="0.2">
      <c r="B139" s="29"/>
      <c r="C139" s="29"/>
      <c r="D139" s="29"/>
      <c r="E139" s="29"/>
      <c r="F139" s="29"/>
      <c r="G139" s="29"/>
      <c r="H139" s="30"/>
      <c r="I139" s="30"/>
      <c r="J139" s="30"/>
      <c r="K139" s="30"/>
      <c r="L139" s="30"/>
      <c r="M139" s="30"/>
      <c r="N139" s="30"/>
      <c r="O139" s="30"/>
      <c r="P139" s="30"/>
      <c r="Q139" s="30"/>
    </row>
    <row r="140" spans="1:17" x14ac:dyDescent="0.2">
      <c r="B140" s="29"/>
      <c r="C140" s="29"/>
      <c r="D140" s="29"/>
      <c r="E140" s="29"/>
      <c r="F140" s="29"/>
      <c r="G140" s="29"/>
      <c r="H140" s="30"/>
      <c r="I140" s="30"/>
      <c r="J140" s="30"/>
      <c r="K140" s="30"/>
      <c r="L140" s="30"/>
      <c r="M140" s="30"/>
      <c r="N140" s="30"/>
      <c r="O140" s="30"/>
      <c r="P140" s="30"/>
      <c r="Q140" s="30"/>
    </row>
    <row r="141" spans="1:17" x14ac:dyDescent="0.2">
      <c r="B141" s="29"/>
      <c r="C141" s="29"/>
      <c r="D141" s="29"/>
      <c r="E141" s="29"/>
      <c r="F141" s="29"/>
      <c r="G141" s="29"/>
      <c r="H141" s="30"/>
      <c r="I141" s="30"/>
      <c r="J141" s="30"/>
      <c r="K141" s="30"/>
      <c r="L141" s="30"/>
      <c r="M141" s="30"/>
      <c r="N141" s="30"/>
      <c r="O141" s="30"/>
      <c r="P141" s="30"/>
      <c r="Q141" s="30"/>
    </row>
    <row r="142" spans="1:17" x14ac:dyDescent="0.2">
      <c r="B142" s="29"/>
      <c r="C142" s="29"/>
      <c r="D142" s="29"/>
      <c r="E142" s="29"/>
      <c r="F142" s="29"/>
      <c r="G142" s="29"/>
      <c r="H142" s="30"/>
      <c r="I142" s="30"/>
      <c r="J142" s="30"/>
      <c r="K142" s="30"/>
      <c r="L142" s="30"/>
      <c r="M142" s="30"/>
      <c r="N142" s="30"/>
      <c r="O142" s="30"/>
      <c r="P142" s="30"/>
      <c r="Q142" s="30"/>
    </row>
    <row r="143" spans="1:17" x14ac:dyDescent="0.2">
      <c r="B143" s="29"/>
      <c r="C143" s="29"/>
      <c r="D143" s="29"/>
      <c r="E143" s="29"/>
      <c r="F143" s="29"/>
      <c r="G143" s="29"/>
      <c r="H143" s="30"/>
      <c r="I143" s="30"/>
      <c r="J143" s="30"/>
      <c r="K143" s="30"/>
      <c r="L143" s="30"/>
      <c r="M143" s="30"/>
      <c r="N143" s="30"/>
      <c r="O143" s="30"/>
      <c r="P143" s="30"/>
      <c r="Q143" s="30"/>
    </row>
    <row r="144" spans="1:17" x14ac:dyDescent="0.2">
      <c r="B144" s="29"/>
      <c r="C144" s="29"/>
      <c r="D144" s="29"/>
      <c r="E144" s="29"/>
      <c r="F144" s="29"/>
      <c r="G144" s="29"/>
      <c r="H144" s="30"/>
      <c r="I144" s="30"/>
      <c r="J144" s="30"/>
      <c r="K144" s="30"/>
      <c r="L144" s="30"/>
      <c r="M144" s="30"/>
      <c r="N144" s="30"/>
      <c r="O144" s="30"/>
      <c r="P144" s="30"/>
      <c r="Q144" s="30"/>
    </row>
    <row r="145" spans="2:17" x14ac:dyDescent="0.2">
      <c r="B145" s="29"/>
      <c r="C145" s="29"/>
      <c r="D145" s="29"/>
      <c r="E145" s="29"/>
      <c r="F145" s="29"/>
      <c r="G145" s="29"/>
      <c r="H145" s="30"/>
      <c r="I145" s="30"/>
      <c r="J145" s="30"/>
      <c r="K145" s="30"/>
      <c r="L145" s="30"/>
      <c r="M145" s="30"/>
      <c r="N145" s="30"/>
      <c r="O145" s="30"/>
      <c r="P145" s="30"/>
      <c r="Q145" s="30"/>
    </row>
    <row r="146" spans="2:17" x14ac:dyDescent="0.2">
      <c r="B146" s="29"/>
      <c r="C146" s="29"/>
      <c r="D146" s="29"/>
      <c r="E146" s="29"/>
      <c r="F146" s="29"/>
      <c r="G146" s="29"/>
      <c r="H146" s="30"/>
      <c r="I146" s="30"/>
      <c r="J146" s="30"/>
      <c r="K146" s="30"/>
      <c r="L146" s="30"/>
      <c r="M146" s="30"/>
      <c r="N146" s="30"/>
      <c r="O146" s="30"/>
      <c r="P146" s="30"/>
      <c r="Q146" s="30"/>
    </row>
    <row r="147" spans="2:17" x14ac:dyDescent="0.2">
      <c r="B147" s="29"/>
      <c r="C147" s="29"/>
      <c r="D147" s="29"/>
      <c r="E147" s="29"/>
      <c r="F147" s="29"/>
      <c r="G147" s="29"/>
      <c r="H147" s="30"/>
      <c r="I147" s="30"/>
      <c r="J147" s="30"/>
      <c r="K147" s="30"/>
      <c r="L147" s="30"/>
      <c r="M147" s="30"/>
      <c r="N147" s="30"/>
      <c r="O147" s="30"/>
      <c r="P147" s="30"/>
      <c r="Q147" s="30"/>
    </row>
    <row r="148" spans="2:17" x14ac:dyDescent="0.2">
      <c r="B148" s="29"/>
      <c r="C148" s="29"/>
      <c r="D148" s="29"/>
      <c r="E148" s="29"/>
      <c r="F148" s="29"/>
      <c r="G148" s="29"/>
      <c r="H148" s="30"/>
      <c r="I148" s="30"/>
      <c r="J148" s="30"/>
      <c r="K148" s="30"/>
      <c r="L148" s="30"/>
      <c r="M148" s="30"/>
      <c r="N148" s="30"/>
      <c r="O148" s="30"/>
      <c r="P148" s="30"/>
      <c r="Q148" s="30"/>
    </row>
    <row r="149" spans="2:17" x14ac:dyDescent="0.2">
      <c r="B149" s="29"/>
      <c r="C149" s="29"/>
      <c r="D149" s="29"/>
      <c r="E149" s="29"/>
      <c r="F149" s="29"/>
      <c r="G149" s="29"/>
      <c r="H149" s="30"/>
      <c r="I149" s="30"/>
      <c r="J149" s="30"/>
      <c r="K149" s="30"/>
      <c r="L149" s="30"/>
      <c r="M149" s="30"/>
      <c r="N149" s="30"/>
      <c r="O149" s="30"/>
      <c r="P149" s="30"/>
      <c r="Q149" s="30"/>
    </row>
    <row r="150" spans="2:17" x14ac:dyDescent="0.2">
      <c r="B150" s="29"/>
      <c r="C150" s="29"/>
      <c r="D150" s="29"/>
      <c r="E150" s="29"/>
      <c r="F150" s="29"/>
      <c r="G150" s="29"/>
      <c r="H150" s="30"/>
      <c r="I150" s="30"/>
      <c r="J150" s="30"/>
      <c r="K150" s="30"/>
      <c r="L150" s="30"/>
      <c r="M150" s="30"/>
      <c r="N150" s="30"/>
      <c r="O150" s="30"/>
      <c r="P150" s="30"/>
      <c r="Q150" s="30"/>
    </row>
    <row r="151" spans="2:17" x14ac:dyDescent="0.2">
      <c r="B151" s="29"/>
      <c r="C151" s="29"/>
      <c r="D151" s="29"/>
      <c r="E151" s="29"/>
      <c r="F151" s="29"/>
      <c r="G151" s="29"/>
      <c r="H151" s="30"/>
      <c r="I151" s="30"/>
      <c r="J151" s="30"/>
      <c r="K151" s="30"/>
      <c r="L151" s="30"/>
      <c r="M151" s="30"/>
      <c r="N151" s="30"/>
      <c r="O151" s="30"/>
      <c r="P151" s="30"/>
      <c r="Q151" s="30"/>
    </row>
    <row r="152" spans="2:17" x14ac:dyDescent="0.2">
      <c r="B152" s="29"/>
      <c r="C152" s="29"/>
      <c r="D152" s="29"/>
      <c r="E152" s="29"/>
      <c r="F152" s="29"/>
      <c r="G152" s="29"/>
      <c r="H152" s="30"/>
      <c r="I152" s="30"/>
      <c r="J152" s="30"/>
      <c r="K152" s="30"/>
      <c r="L152" s="30"/>
      <c r="M152" s="30"/>
      <c r="N152" s="30"/>
      <c r="O152" s="30"/>
      <c r="P152" s="30"/>
      <c r="Q152" s="30"/>
    </row>
    <row r="153" spans="2:17" x14ac:dyDescent="0.2">
      <c r="B153" s="29"/>
      <c r="C153" s="29"/>
      <c r="D153" s="29"/>
      <c r="E153" s="29"/>
      <c r="F153" s="29"/>
      <c r="G153" s="29"/>
      <c r="H153" s="30"/>
      <c r="I153" s="30"/>
      <c r="J153" s="30"/>
      <c r="K153" s="30"/>
      <c r="L153" s="30"/>
      <c r="M153" s="30"/>
      <c r="N153" s="30"/>
      <c r="O153" s="30"/>
      <c r="P153" s="30"/>
      <c r="Q153" s="30"/>
    </row>
    <row r="154" spans="2:17" x14ac:dyDescent="0.2">
      <c r="B154" s="29"/>
      <c r="C154" s="29"/>
      <c r="D154" s="29"/>
      <c r="E154" s="29"/>
      <c r="F154" s="29"/>
      <c r="G154" s="29"/>
      <c r="H154" s="30"/>
      <c r="I154" s="30"/>
      <c r="J154" s="30"/>
      <c r="K154" s="30"/>
      <c r="L154" s="30"/>
      <c r="M154" s="30"/>
      <c r="N154" s="30"/>
      <c r="O154" s="30"/>
      <c r="P154" s="30"/>
      <c r="Q154" s="30"/>
    </row>
    <row r="155" spans="2:17" x14ac:dyDescent="0.2">
      <c r="B155" s="29"/>
      <c r="C155" s="29"/>
      <c r="D155" s="29"/>
      <c r="E155" s="29"/>
      <c r="F155" s="29"/>
      <c r="G155" s="29"/>
      <c r="H155" s="30"/>
      <c r="I155" s="30"/>
      <c r="J155" s="30"/>
      <c r="K155" s="30"/>
      <c r="L155" s="30"/>
      <c r="M155" s="30"/>
      <c r="N155" s="30"/>
      <c r="O155" s="30"/>
      <c r="P155" s="30"/>
      <c r="Q155" s="30"/>
    </row>
    <row r="156" spans="2:17" x14ac:dyDescent="0.2">
      <c r="B156" s="29"/>
      <c r="C156" s="29"/>
      <c r="D156" s="29"/>
      <c r="E156" s="29"/>
      <c r="F156" s="29"/>
      <c r="G156" s="29"/>
      <c r="H156" s="30"/>
      <c r="I156" s="30"/>
      <c r="J156" s="30"/>
      <c r="K156" s="30"/>
      <c r="L156" s="30"/>
      <c r="M156" s="30"/>
      <c r="N156" s="30"/>
      <c r="O156" s="30"/>
      <c r="P156" s="30"/>
      <c r="Q156" s="30"/>
    </row>
    <row r="157" spans="2:17" x14ac:dyDescent="0.2">
      <c r="B157" s="29"/>
      <c r="C157" s="29"/>
      <c r="D157" s="29"/>
      <c r="E157" s="29"/>
      <c r="F157" s="29"/>
      <c r="G157" s="29"/>
      <c r="H157" s="30"/>
      <c r="I157" s="30"/>
      <c r="J157" s="30"/>
      <c r="K157" s="30"/>
      <c r="L157" s="30"/>
      <c r="M157" s="30"/>
      <c r="N157" s="30"/>
      <c r="O157" s="30"/>
      <c r="P157" s="30"/>
      <c r="Q157" s="30"/>
    </row>
    <row r="158" spans="2:17" x14ac:dyDescent="0.2">
      <c r="B158" s="29"/>
      <c r="C158" s="29"/>
      <c r="D158" s="29"/>
      <c r="E158" s="29"/>
      <c r="F158" s="29"/>
      <c r="G158" s="29"/>
      <c r="H158" s="30"/>
      <c r="I158" s="30"/>
      <c r="J158" s="30"/>
      <c r="K158" s="30"/>
      <c r="L158" s="30"/>
      <c r="M158" s="30"/>
      <c r="N158" s="30"/>
      <c r="O158" s="30"/>
      <c r="P158" s="30"/>
      <c r="Q158" s="30"/>
    </row>
    <row r="159" spans="2:17" x14ac:dyDescent="0.2">
      <c r="B159" s="29"/>
      <c r="C159" s="29"/>
      <c r="D159" s="29"/>
      <c r="E159" s="29"/>
      <c r="F159" s="29"/>
      <c r="G159" s="29"/>
      <c r="H159" s="30"/>
      <c r="I159" s="30"/>
      <c r="J159" s="30"/>
      <c r="K159" s="30"/>
      <c r="L159" s="30"/>
      <c r="M159" s="30"/>
      <c r="N159" s="30"/>
      <c r="O159" s="30"/>
      <c r="P159" s="30"/>
      <c r="Q159" s="30"/>
    </row>
    <row r="160" spans="2:17" x14ac:dyDescent="0.2">
      <c r="B160" s="29"/>
      <c r="C160" s="29"/>
      <c r="D160" s="29"/>
      <c r="E160" s="29"/>
      <c r="F160" s="29"/>
      <c r="G160" s="29"/>
      <c r="H160" s="30"/>
      <c r="I160" s="30"/>
      <c r="J160" s="30"/>
      <c r="K160" s="30"/>
      <c r="L160" s="30"/>
      <c r="M160" s="30"/>
      <c r="N160" s="30"/>
      <c r="O160" s="30"/>
      <c r="P160" s="30"/>
      <c r="Q160" s="30"/>
    </row>
    <row r="161" spans="2:17" x14ac:dyDescent="0.2">
      <c r="B161" s="29"/>
      <c r="C161" s="29"/>
      <c r="D161" s="29"/>
      <c r="E161" s="29"/>
      <c r="F161" s="29"/>
      <c r="G161" s="29"/>
      <c r="H161" s="30"/>
      <c r="I161" s="30"/>
      <c r="J161" s="30"/>
      <c r="K161" s="30"/>
      <c r="L161" s="30"/>
      <c r="M161" s="30"/>
      <c r="N161" s="30"/>
      <c r="O161" s="30"/>
      <c r="P161" s="30"/>
      <c r="Q161" s="30"/>
    </row>
    <row r="162" spans="2:17" x14ac:dyDescent="0.2">
      <c r="B162" s="29"/>
      <c r="C162" s="29"/>
      <c r="D162" s="29"/>
      <c r="E162" s="29"/>
      <c r="F162" s="29"/>
      <c r="G162" s="29"/>
      <c r="H162" s="30"/>
      <c r="I162" s="30"/>
      <c r="J162" s="30"/>
      <c r="K162" s="30"/>
      <c r="L162" s="30"/>
      <c r="M162" s="30"/>
      <c r="N162" s="30"/>
      <c r="O162" s="30"/>
      <c r="P162" s="30"/>
      <c r="Q162" s="30"/>
    </row>
    <row r="163" spans="2:17" x14ac:dyDescent="0.2">
      <c r="B163" s="29"/>
      <c r="C163" s="29"/>
      <c r="D163" s="29"/>
      <c r="E163" s="29"/>
      <c r="F163" s="29"/>
      <c r="G163" s="29"/>
      <c r="H163" s="30"/>
      <c r="I163" s="30"/>
      <c r="J163" s="30"/>
      <c r="K163" s="30"/>
      <c r="L163" s="30"/>
      <c r="M163" s="30"/>
      <c r="N163" s="30"/>
      <c r="O163" s="30"/>
      <c r="P163" s="30"/>
      <c r="Q163" s="30"/>
    </row>
    <row r="164" spans="2:17" x14ac:dyDescent="0.2">
      <c r="B164" s="29"/>
      <c r="C164" s="29"/>
      <c r="D164" s="29"/>
      <c r="E164" s="29"/>
      <c r="F164" s="29"/>
      <c r="G164" s="29"/>
      <c r="H164" s="30"/>
      <c r="I164" s="30"/>
      <c r="J164" s="30"/>
      <c r="K164" s="30"/>
      <c r="L164" s="30"/>
      <c r="M164" s="30"/>
      <c r="N164" s="30"/>
      <c r="O164" s="30"/>
      <c r="P164" s="30"/>
      <c r="Q164" s="30"/>
    </row>
    <row r="165" spans="2:17" x14ac:dyDescent="0.2">
      <c r="B165" s="29"/>
      <c r="C165" s="29"/>
      <c r="D165" s="29"/>
      <c r="E165" s="29"/>
      <c r="F165" s="29"/>
      <c r="G165" s="29"/>
      <c r="H165" s="30"/>
      <c r="I165" s="30"/>
      <c r="J165" s="30"/>
      <c r="K165" s="30"/>
      <c r="L165" s="30"/>
      <c r="M165" s="30"/>
      <c r="N165" s="30"/>
      <c r="O165" s="30"/>
      <c r="P165" s="30"/>
      <c r="Q165" s="30"/>
    </row>
    <row r="166" spans="2:17" x14ac:dyDescent="0.2">
      <c r="B166" s="29"/>
      <c r="C166" s="29"/>
      <c r="D166" s="29"/>
      <c r="E166" s="29"/>
      <c r="F166" s="29"/>
      <c r="G166" s="29"/>
      <c r="H166" s="30"/>
      <c r="I166" s="30"/>
      <c r="J166" s="30"/>
      <c r="K166" s="30"/>
      <c r="L166" s="30"/>
      <c r="M166" s="30"/>
      <c r="N166" s="30"/>
      <c r="O166" s="30"/>
      <c r="P166" s="30"/>
      <c r="Q166" s="30"/>
    </row>
    <row r="167" spans="2:17" x14ac:dyDescent="0.2">
      <c r="B167" s="29"/>
      <c r="C167" s="29"/>
      <c r="D167" s="29"/>
      <c r="E167" s="29"/>
      <c r="F167" s="29"/>
      <c r="G167" s="29"/>
      <c r="H167" s="30"/>
      <c r="I167" s="30"/>
      <c r="J167" s="30"/>
      <c r="K167" s="30"/>
      <c r="L167" s="30"/>
      <c r="M167" s="30"/>
      <c r="N167" s="30"/>
      <c r="O167" s="30"/>
      <c r="P167" s="30"/>
      <c r="Q167" s="30"/>
    </row>
    <row r="168" spans="2:17" x14ac:dyDescent="0.2">
      <c r="B168" s="29"/>
      <c r="C168" s="29"/>
      <c r="D168" s="29"/>
      <c r="E168" s="29"/>
      <c r="F168" s="29"/>
      <c r="G168" s="29"/>
      <c r="H168" s="30"/>
      <c r="I168" s="30"/>
      <c r="J168" s="30"/>
      <c r="K168" s="30"/>
      <c r="L168" s="30"/>
      <c r="M168" s="30"/>
      <c r="N168" s="30"/>
      <c r="O168" s="30"/>
      <c r="P168" s="30"/>
      <c r="Q168" s="30"/>
    </row>
  </sheetData>
  <mergeCells count="1">
    <mergeCell ref="A2:G2"/>
  </mergeCells>
  <phoneticPr fontId="3" type="noConversion"/>
  <printOptions horizontalCentered="1" verticalCentered="1"/>
  <pageMargins left="0.78740157480314965" right="0.78740157480314965" top="0.59055118110236227" bottom="0.59055118110236227" header="0.51181102362204722" footer="0.51181102362204722"/>
  <pageSetup paperSize="9" scale="46"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Лист23">
    <tabColor indexed="60"/>
    <outlinePr applyStyles="1" summaryBelow="0"/>
    <pageSetUpPr fitToPage="1"/>
  </sheetPr>
  <dimension ref="A2:S247"/>
  <sheetViews>
    <sheetView zoomScaleNormal="100" workbookViewId="0">
      <selection activeCell="A8" sqref="A8"/>
    </sheetView>
  </sheetViews>
  <sheetFormatPr defaultColWidth="9.140625" defaultRowHeight="12.75" outlineLevelRow="1" x14ac:dyDescent="0.2"/>
  <cols>
    <col min="1" max="1" width="58.140625" style="26" bestFit="1" customWidth="1"/>
    <col min="2" max="2" width="12.42578125" style="27" bestFit="1" customWidth="1"/>
    <col min="3" max="3" width="13.5703125" style="27" bestFit="1" customWidth="1"/>
    <col min="4" max="4" width="10.28515625" style="76" customWidth="1"/>
    <col min="5" max="6" width="13.5703125" style="27" bestFit="1" customWidth="1"/>
    <col min="7" max="7" width="10.28515625" style="76" customWidth="1"/>
    <col min="8" max="8" width="12.7109375" style="27" hidden="1" customWidth="1"/>
    <col min="9" max="9" width="16.5703125" style="27" bestFit="1" customWidth="1"/>
    <col min="10" max="10" width="9.140625" style="26" customWidth="1"/>
    <col min="11" max="16384" width="9.140625" style="26"/>
  </cols>
  <sheetData>
    <row r="2" spans="1:19" ht="38.25" customHeight="1" x14ac:dyDescent="0.3">
      <c r="A2" s="277" t="str">
        <f>DEBT_BY_CONVENTIONAKITY</f>
        <v>Debt structure based on characteristic of conventionality
at the end of the previous year and on the reporting date</v>
      </c>
      <c r="B2" s="3"/>
      <c r="C2" s="3"/>
      <c r="D2" s="3"/>
      <c r="E2" s="3"/>
      <c r="F2" s="3"/>
      <c r="G2" s="3"/>
      <c r="H2" s="3"/>
      <c r="I2" s="3"/>
      <c r="J2" s="30"/>
      <c r="K2" s="30"/>
      <c r="L2" s="30"/>
      <c r="M2" s="30"/>
      <c r="N2" s="30"/>
      <c r="O2" s="30"/>
      <c r="P2" s="30"/>
      <c r="Q2" s="30"/>
      <c r="R2" s="30"/>
      <c r="S2" s="30"/>
    </row>
    <row r="3" spans="1:19" x14ac:dyDescent="0.2">
      <c r="A3" s="28"/>
    </row>
    <row r="4" spans="1:19" s="31" customFormat="1" x14ac:dyDescent="0.2">
      <c r="B4" s="32"/>
      <c r="C4" s="32"/>
      <c r="D4" s="71"/>
      <c r="E4" s="32"/>
      <c r="F4" s="32"/>
      <c r="G4" s="71"/>
      <c r="H4" s="32" t="s">
        <v>57</v>
      </c>
      <c r="I4" s="31" t="str">
        <f>VALVAL</f>
        <v>bn units</v>
      </c>
    </row>
    <row r="5" spans="1:19" s="57" customFormat="1" x14ac:dyDescent="0.2">
      <c r="A5" s="82"/>
      <c r="B5" s="271">
        <v>45657</v>
      </c>
      <c r="C5" s="272"/>
      <c r="D5" s="273"/>
      <c r="E5" s="271">
        <v>45808</v>
      </c>
      <c r="F5" s="272"/>
      <c r="G5" s="273"/>
      <c r="H5" s="83"/>
      <c r="I5" s="83"/>
    </row>
    <row r="6" spans="1:19" s="84" customFormat="1" x14ac:dyDescent="0.2">
      <c r="A6" s="16"/>
      <c r="B6" s="72" t="str">
        <f>USD</f>
        <v>USD</v>
      </c>
      <c r="C6" s="72" t="str">
        <f>UAH</f>
        <v>UAH</v>
      </c>
      <c r="D6" s="73" t="s">
        <v>0</v>
      </c>
      <c r="E6" s="72" t="str">
        <f>USD</f>
        <v>USD</v>
      </c>
      <c r="F6" s="72" t="str">
        <f>UAH</f>
        <v>UAH</v>
      </c>
      <c r="G6" s="73" t="s">
        <v>0</v>
      </c>
      <c r="H6" s="72" t="s">
        <v>0</v>
      </c>
      <c r="I6" s="72" t="str">
        <f>CHANGE_OF_STRUCTURE</f>
        <v>Change of structure</v>
      </c>
    </row>
    <row r="7" spans="1:19" s="19" customFormat="1" ht="15" x14ac:dyDescent="0.2">
      <c r="A7" s="160" t="str">
        <f>DEBT_TOTAL</f>
        <v>The total amount of state and state-guaranteed debt</v>
      </c>
      <c r="B7" s="129">
        <f t="shared" ref="B7:G7" si="0">SUM(B$8+ B$9)</f>
        <v>166.05975130834</v>
      </c>
      <c r="C7" s="129">
        <f t="shared" si="0"/>
        <v>6980.98588524559</v>
      </c>
      <c r="D7" s="130">
        <f t="shared" si="0"/>
        <v>1</v>
      </c>
      <c r="E7" s="129">
        <f t="shared" si="0"/>
        <v>180.96504082337</v>
      </c>
      <c r="F7" s="129">
        <f t="shared" si="0"/>
        <v>7515.2066978449202</v>
      </c>
      <c r="G7" s="130">
        <f t="shared" si="0"/>
        <v>1</v>
      </c>
      <c r="H7" s="129"/>
      <c r="I7" s="129">
        <f>SUM(I$8+ I$9)</f>
        <v>0</v>
      </c>
    </row>
    <row r="8" spans="1:19" s="42" customFormat="1" outlineLevel="1" x14ac:dyDescent="0.2">
      <c r="A8" s="164" t="s">
        <v>1</v>
      </c>
      <c r="B8" s="170">
        <v>159.19681191121001</v>
      </c>
      <c r="C8" s="170">
        <v>6692.4747759279799</v>
      </c>
      <c r="D8" s="231">
        <v>0.95867199999999997</v>
      </c>
      <c r="E8" s="170">
        <v>174.31801932958001</v>
      </c>
      <c r="F8" s="170">
        <v>7239.1658657411099</v>
      </c>
      <c r="G8" s="231">
        <v>0.96326900000000004</v>
      </c>
      <c r="H8" s="170">
        <v>4.5970000000000004E-3</v>
      </c>
      <c r="I8" s="23">
        <v>-21.4</v>
      </c>
    </row>
    <row r="9" spans="1:19" s="42" customFormat="1" outlineLevel="1" x14ac:dyDescent="0.2">
      <c r="A9" s="164" t="s">
        <v>2</v>
      </c>
      <c r="B9" s="170">
        <v>6.8629393971299999</v>
      </c>
      <c r="C9" s="170">
        <v>288.51110931761002</v>
      </c>
      <c r="D9" s="231">
        <v>4.1327999999999997E-2</v>
      </c>
      <c r="E9" s="170">
        <v>6.6470214937899996</v>
      </c>
      <c r="F9" s="170">
        <v>276.04083210380998</v>
      </c>
      <c r="G9" s="231">
        <v>3.6731E-2</v>
      </c>
      <c r="H9" s="170">
        <v>-4.5970000000000004E-3</v>
      </c>
      <c r="I9" s="23">
        <v>21.4</v>
      </c>
    </row>
    <row r="10" spans="1:19" x14ac:dyDescent="0.2">
      <c r="B10" s="29"/>
      <c r="C10" s="29"/>
      <c r="D10" s="67"/>
      <c r="E10" s="29"/>
      <c r="F10" s="29"/>
      <c r="G10" s="67"/>
      <c r="H10" s="29"/>
      <c r="I10" s="29"/>
      <c r="J10" s="30"/>
      <c r="K10" s="30"/>
      <c r="L10" s="30"/>
      <c r="M10" s="30"/>
      <c r="N10" s="30"/>
      <c r="O10" s="30"/>
      <c r="P10" s="30"/>
      <c r="Q10" s="30"/>
    </row>
    <row r="11" spans="1:19" x14ac:dyDescent="0.2">
      <c r="B11" s="29"/>
      <c r="C11" s="29"/>
      <c r="D11" s="67"/>
      <c r="E11" s="29"/>
      <c r="F11" s="29"/>
      <c r="G11" s="67"/>
      <c r="H11" s="29"/>
      <c r="I11" s="29"/>
      <c r="J11" s="30"/>
      <c r="K11" s="30"/>
      <c r="L11" s="30"/>
      <c r="M11" s="30"/>
      <c r="N11" s="30"/>
      <c r="O11" s="30"/>
      <c r="P11" s="30"/>
      <c r="Q11" s="30"/>
    </row>
    <row r="12" spans="1:19" x14ac:dyDescent="0.2">
      <c r="B12" s="29"/>
      <c r="C12" s="29"/>
      <c r="D12" s="67"/>
      <c r="E12" s="29"/>
      <c r="F12" s="29"/>
      <c r="G12" s="67"/>
      <c r="H12" s="29"/>
      <c r="I12" s="29"/>
      <c r="J12" s="30"/>
      <c r="K12" s="30"/>
      <c r="L12" s="30"/>
      <c r="M12" s="30"/>
      <c r="N12" s="30"/>
      <c r="O12" s="30"/>
      <c r="P12" s="30"/>
      <c r="Q12" s="30"/>
    </row>
    <row r="13" spans="1:19" x14ac:dyDescent="0.2">
      <c r="B13" s="29"/>
      <c r="C13" s="29"/>
      <c r="D13" s="67"/>
      <c r="E13" s="29"/>
      <c r="F13" s="29"/>
      <c r="G13" s="67"/>
      <c r="H13" s="29"/>
      <c r="I13" s="29"/>
      <c r="J13" s="30"/>
      <c r="K13" s="30"/>
      <c r="L13" s="30"/>
      <c r="M13" s="30"/>
      <c r="N13" s="30"/>
      <c r="O13" s="30"/>
      <c r="P13" s="30"/>
      <c r="Q13" s="30"/>
    </row>
    <row r="14" spans="1:19" x14ac:dyDescent="0.2">
      <c r="B14" s="29"/>
      <c r="C14" s="29"/>
      <c r="D14" s="67"/>
      <c r="E14" s="29"/>
      <c r="F14" s="29"/>
      <c r="G14" s="67"/>
      <c r="H14" s="29"/>
      <c r="I14" s="29"/>
      <c r="J14" s="30"/>
      <c r="K14" s="30"/>
      <c r="L14" s="30"/>
      <c r="M14" s="30"/>
      <c r="N14" s="30"/>
      <c r="O14" s="30"/>
      <c r="P14" s="30"/>
      <c r="Q14" s="30"/>
    </row>
    <row r="15" spans="1:19" x14ac:dyDescent="0.2">
      <c r="B15" s="29"/>
      <c r="C15" s="29"/>
      <c r="D15" s="67"/>
      <c r="E15" s="29"/>
      <c r="F15" s="29"/>
      <c r="G15" s="67"/>
      <c r="H15" s="29"/>
      <c r="I15" s="29"/>
      <c r="J15" s="30"/>
      <c r="K15" s="30"/>
      <c r="L15" s="30"/>
      <c r="M15" s="30"/>
      <c r="N15" s="30"/>
      <c r="O15" s="30"/>
      <c r="P15" s="30"/>
      <c r="Q15" s="30"/>
    </row>
    <row r="16" spans="1:19" x14ac:dyDescent="0.2">
      <c r="B16" s="29"/>
      <c r="C16" s="29"/>
      <c r="D16" s="67"/>
      <c r="E16" s="29"/>
      <c r="F16" s="29"/>
      <c r="G16" s="67"/>
      <c r="H16" s="29"/>
      <c r="I16" s="29"/>
      <c r="J16" s="30"/>
      <c r="K16" s="30"/>
      <c r="L16" s="30"/>
      <c r="M16" s="30"/>
      <c r="N16" s="30"/>
      <c r="O16" s="30"/>
      <c r="P16" s="30"/>
      <c r="Q16" s="30"/>
    </row>
    <row r="17" spans="2:17" x14ac:dyDescent="0.2">
      <c r="B17" s="29"/>
      <c r="C17" s="29"/>
      <c r="D17" s="67"/>
      <c r="E17" s="29"/>
      <c r="F17" s="29"/>
      <c r="G17" s="67"/>
      <c r="H17" s="29"/>
      <c r="I17" s="29"/>
      <c r="J17" s="30"/>
      <c r="K17" s="30"/>
      <c r="L17" s="30"/>
      <c r="M17" s="30"/>
      <c r="N17" s="30"/>
      <c r="O17" s="30"/>
      <c r="P17" s="30"/>
      <c r="Q17" s="30"/>
    </row>
    <row r="18" spans="2:17" x14ac:dyDescent="0.2">
      <c r="B18" s="29"/>
      <c r="C18" s="29"/>
      <c r="D18" s="67"/>
      <c r="E18" s="29"/>
      <c r="F18" s="29"/>
      <c r="G18" s="67"/>
      <c r="H18" s="29"/>
      <c r="I18" s="29"/>
      <c r="J18" s="30"/>
      <c r="K18" s="30"/>
      <c r="L18" s="30"/>
      <c r="M18" s="30"/>
      <c r="N18" s="30"/>
      <c r="O18" s="30"/>
      <c r="P18" s="30"/>
      <c r="Q18" s="30"/>
    </row>
    <row r="19" spans="2:17" x14ac:dyDescent="0.2">
      <c r="B19" s="29"/>
      <c r="C19" s="29"/>
      <c r="D19" s="67"/>
      <c r="E19" s="29"/>
      <c r="F19" s="29"/>
      <c r="G19" s="67"/>
      <c r="H19" s="29"/>
      <c r="I19" s="29"/>
      <c r="J19" s="30"/>
      <c r="K19" s="30"/>
      <c r="L19" s="30"/>
      <c r="M19" s="30"/>
      <c r="N19" s="30"/>
      <c r="O19" s="30"/>
      <c r="P19" s="30"/>
      <c r="Q19" s="30"/>
    </row>
    <row r="20" spans="2:17" x14ac:dyDescent="0.2">
      <c r="B20" s="29"/>
      <c r="C20" s="29"/>
      <c r="D20" s="67"/>
      <c r="E20" s="29"/>
      <c r="F20" s="29"/>
      <c r="G20" s="67"/>
      <c r="H20" s="29"/>
      <c r="I20" s="29"/>
      <c r="J20" s="30"/>
      <c r="K20" s="30"/>
      <c r="L20" s="30"/>
      <c r="M20" s="30"/>
      <c r="N20" s="30"/>
      <c r="O20" s="30"/>
      <c r="P20" s="30"/>
      <c r="Q20" s="30"/>
    </row>
    <row r="21" spans="2:17" x14ac:dyDescent="0.2">
      <c r="B21" s="29"/>
      <c r="C21" s="29"/>
      <c r="D21" s="67"/>
      <c r="E21" s="29"/>
      <c r="F21" s="29"/>
      <c r="G21" s="67"/>
      <c r="H21" s="29"/>
      <c r="I21" s="29"/>
      <c r="J21" s="30"/>
      <c r="K21" s="30"/>
      <c r="L21" s="30"/>
      <c r="M21" s="30"/>
      <c r="N21" s="30"/>
      <c r="O21" s="30"/>
      <c r="P21" s="30"/>
      <c r="Q21" s="30"/>
    </row>
    <row r="22" spans="2:17" x14ac:dyDescent="0.2">
      <c r="B22" s="29"/>
      <c r="C22" s="29"/>
      <c r="D22" s="67"/>
      <c r="E22" s="29"/>
      <c r="F22" s="29"/>
      <c r="G22" s="67"/>
      <c r="H22" s="29"/>
      <c r="I22" s="29"/>
      <c r="J22" s="30"/>
      <c r="K22" s="30"/>
      <c r="L22" s="30"/>
      <c r="M22" s="30"/>
      <c r="N22" s="30"/>
      <c r="O22" s="30"/>
      <c r="P22" s="30"/>
      <c r="Q22" s="30"/>
    </row>
    <row r="23" spans="2:17" x14ac:dyDescent="0.2">
      <c r="B23" s="29"/>
      <c r="C23" s="29"/>
      <c r="D23" s="67"/>
      <c r="E23" s="29"/>
      <c r="F23" s="29"/>
      <c r="G23" s="67"/>
      <c r="H23" s="29"/>
      <c r="I23" s="29"/>
      <c r="J23" s="30"/>
      <c r="K23" s="30"/>
      <c r="L23" s="30"/>
      <c r="M23" s="30"/>
      <c r="N23" s="30"/>
      <c r="O23" s="30"/>
      <c r="P23" s="30"/>
      <c r="Q23" s="30"/>
    </row>
    <row r="24" spans="2:17" x14ac:dyDescent="0.2">
      <c r="B24" s="29"/>
      <c r="C24" s="29"/>
      <c r="D24" s="67"/>
      <c r="E24" s="29"/>
      <c r="F24" s="29"/>
      <c r="G24" s="67"/>
      <c r="H24" s="29"/>
      <c r="I24" s="29"/>
      <c r="J24" s="30"/>
      <c r="K24" s="30"/>
      <c r="L24" s="30"/>
      <c r="M24" s="30"/>
      <c r="N24" s="30"/>
      <c r="O24" s="30"/>
      <c r="P24" s="30"/>
      <c r="Q24" s="30"/>
    </row>
    <row r="25" spans="2:17" x14ac:dyDescent="0.2">
      <c r="B25" s="29"/>
      <c r="C25" s="29"/>
      <c r="D25" s="67"/>
      <c r="E25" s="29"/>
      <c r="F25" s="29"/>
      <c r="G25" s="67"/>
      <c r="H25" s="29"/>
      <c r="I25" s="29"/>
      <c r="J25" s="30"/>
      <c r="K25" s="30"/>
      <c r="L25" s="30"/>
      <c r="M25" s="30"/>
      <c r="N25" s="30"/>
      <c r="O25" s="30"/>
      <c r="P25" s="30"/>
      <c r="Q25" s="30"/>
    </row>
    <row r="26" spans="2:17" x14ac:dyDescent="0.2">
      <c r="B26" s="29"/>
      <c r="C26" s="29"/>
      <c r="D26" s="67"/>
      <c r="E26" s="29"/>
      <c r="F26" s="29"/>
      <c r="G26" s="67"/>
      <c r="H26" s="29"/>
      <c r="I26" s="29"/>
      <c r="J26" s="30"/>
      <c r="K26" s="30"/>
      <c r="L26" s="30"/>
      <c r="M26" s="30"/>
      <c r="N26" s="30"/>
      <c r="O26" s="30"/>
      <c r="P26" s="30"/>
      <c r="Q26" s="30"/>
    </row>
    <row r="27" spans="2:17" x14ac:dyDescent="0.2">
      <c r="B27" s="29"/>
      <c r="C27" s="29"/>
      <c r="D27" s="67"/>
      <c r="E27" s="29"/>
      <c r="F27" s="29"/>
      <c r="G27" s="67"/>
      <c r="H27" s="29"/>
      <c r="I27" s="29"/>
      <c r="J27" s="30"/>
      <c r="K27" s="30"/>
      <c r="L27" s="30"/>
      <c r="M27" s="30"/>
      <c r="N27" s="30"/>
      <c r="O27" s="30"/>
      <c r="P27" s="30"/>
      <c r="Q27" s="30"/>
    </row>
    <row r="28" spans="2:17" x14ac:dyDescent="0.2">
      <c r="B28" s="29"/>
      <c r="C28" s="29"/>
      <c r="D28" s="67"/>
      <c r="E28" s="29"/>
      <c r="F28" s="29"/>
      <c r="G28" s="67"/>
      <c r="H28" s="29"/>
      <c r="I28" s="29"/>
      <c r="J28" s="30"/>
      <c r="K28" s="30"/>
      <c r="L28" s="30"/>
      <c r="M28" s="30"/>
      <c r="N28" s="30"/>
      <c r="O28" s="30"/>
      <c r="P28" s="30"/>
      <c r="Q28" s="30"/>
    </row>
    <row r="29" spans="2:17" x14ac:dyDescent="0.2">
      <c r="B29" s="29"/>
      <c r="C29" s="29"/>
      <c r="D29" s="67"/>
      <c r="E29" s="29"/>
      <c r="F29" s="29"/>
      <c r="G29" s="67"/>
      <c r="H29" s="29"/>
      <c r="I29" s="29"/>
      <c r="J29" s="30"/>
      <c r="K29" s="30"/>
      <c r="L29" s="30"/>
      <c r="M29" s="30"/>
      <c r="N29" s="30"/>
      <c r="O29" s="30"/>
      <c r="P29" s="30"/>
      <c r="Q29" s="30"/>
    </row>
    <row r="30" spans="2:17" x14ac:dyDescent="0.2">
      <c r="B30" s="29"/>
      <c r="C30" s="29"/>
      <c r="D30" s="67"/>
      <c r="E30" s="29"/>
      <c r="F30" s="29"/>
      <c r="G30" s="67"/>
      <c r="H30" s="29"/>
      <c r="I30" s="29"/>
      <c r="J30" s="30"/>
      <c r="K30" s="30"/>
      <c r="L30" s="30"/>
      <c r="M30" s="30"/>
      <c r="N30" s="30"/>
      <c r="O30" s="30"/>
      <c r="P30" s="30"/>
      <c r="Q30" s="30"/>
    </row>
    <row r="31" spans="2:17" x14ac:dyDescent="0.2">
      <c r="B31" s="29"/>
      <c r="C31" s="29"/>
      <c r="D31" s="67"/>
      <c r="E31" s="29"/>
      <c r="F31" s="29"/>
      <c r="G31" s="67"/>
      <c r="H31" s="29"/>
      <c r="I31" s="29"/>
      <c r="J31" s="30"/>
      <c r="K31" s="30"/>
      <c r="L31" s="30"/>
      <c r="M31" s="30"/>
      <c r="N31" s="30"/>
      <c r="O31" s="30"/>
      <c r="P31" s="30"/>
      <c r="Q31" s="30"/>
    </row>
    <row r="32" spans="2:17" x14ac:dyDescent="0.2">
      <c r="B32" s="29"/>
      <c r="C32" s="29"/>
      <c r="D32" s="67"/>
      <c r="E32" s="29"/>
      <c r="F32" s="29"/>
      <c r="G32" s="67"/>
      <c r="H32" s="29"/>
      <c r="I32" s="29"/>
      <c r="J32" s="30"/>
      <c r="K32" s="30"/>
      <c r="L32" s="30"/>
      <c r="M32" s="30"/>
      <c r="N32" s="30"/>
      <c r="O32" s="30"/>
      <c r="P32" s="30"/>
      <c r="Q32" s="30"/>
    </row>
    <row r="33" spans="2:17" x14ac:dyDescent="0.2">
      <c r="B33" s="29"/>
      <c r="C33" s="29"/>
      <c r="D33" s="67"/>
      <c r="E33" s="29"/>
      <c r="F33" s="29"/>
      <c r="G33" s="67"/>
      <c r="H33" s="29"/>
      <c r="I33" s="29"/>
      <c r="J33" s="30"/>
      <c r="K33" s="30"/>
      <c r="L33" s="30"/>
      <c r="M33" s="30"/>
      <c r="N33" s="30"/>
      <c r="O33" s="30"/>
      <c r="P33" s="30"/>
      <c r="Q33" s="30"/>
    </row>
    <row r="34" spans="2:17" x14ac:dyDescent="0.2">
      <c r="B34" s="29"/>
      <c r="C34" s="29"/>
      <c r="D34" s="67"/>
      <c r="E34" s="29"/>
      <c r="F34" s="29"/>
      <c r="G34" s="67"/>
      <c r="H34" s="29"/>
      <c r="I34" s="29"/>
      <c r="J34" s="30"/>
      <c r="K34" s="30"/>
      <c r="L34" s="30"/>
      <c r="M34" s="30"/>
      <c r="N34" s="30"/>
      <c r="O34" s="30"/>
      <c r="P34" s="30"/>
      <c r="Q34" s="30"/>
    </row>
    <row r="35" spans="2:17" x14ac:dyDescent="0.2">
      <c r="B35" s="29"/>
      <c r="C35" s="29"/>
      <c r="D35" s="67"/>
      <c r="E35" s="29"/>
      <c r="F35" s="29"/>
      <c r="G35" s="67"/>
      <c r="H35" s="29"/>
      <c r="I35" s="29"/>
      <c r="J35" s="30"/>
      <c r="K35" s="30"/>
      <c r="L35" s="30"/>
      <c r="M35" s="30"/>
      <c r="N35" s="30"/>
      <c r="O35" s="30"/>
      <c r="P35" s="30"/>
      <c r="Q35" s="30"/>
    </row>
    <row r="36" spans="2:17" x14ac:dyDescent="0.2">
      <c r="B36" s="29"/>
      <c r="C36" s="29"/>
      <c r="D36" s="67"/>
      <c r="E36" s="29"/>
      <c r="F36" s="29"/>
      <c r="G36" s="67"/>
      <c r="H36" s="29"/>
      <c r="I36" s="29"/>
      <c r="J36" s="30"/>
      <c r="K36" s="30"/>
      <c r="L36" s="30"/>
      <c r="M36" s="30"/>
      <c r="N36" s="30"/>
      <c r="O36" s="30"/>
      <c r="P36" s="30"/>
      <c r="Q36" s="30"/>
    </row>
    <row r="37" spans="2:17" x14ac:dyDescent="0.2">
      <c r="B37" s="29"/>
      <c r="C37" s="29"/>
      <c r="D37" s="67"/>
      <c r="E37" s="29"/>
      <c r="F37" s="29"/>
      <c r="G37" s="67"/>
      <c r="H37" s="29"/>
      <c r="I37" s="29"/>
      <c r="J37" s="30"/>
      <c r="K37" s="30"/>
      <c r="L37" s="30"/>
      <c r="M37" s="30"/>
      <c r="N37" s="30"/>
      <c r="O37" s="30"/>
      <c r="P37" s="30"/>
      <c r="Q37" s="30"/>
    </row>
    <row r="38" spans="2:17" x14ac:dyDescent="0.2">
      <c r="B38" s="29"/>
      <c r="C38" s="29"/>
      <c r="D38" s="67"/>
      <c r="E38" s="29"/>
      <c r="F38" s="29"/>
      <c r="G38" s="67"/>
      <c r="H38" s="29"/>
      <c r="I38" s="29"/>
      <c r="J38" s="30"/>
      <c r="K38" s="30"/>
      <c r="L38" s="30"/>
      <c r="M38" s="30"/>
      <c r="N38" s="30"/>
      <c r="O38" s="30"/>
      <c r="P38" s="30"/>
      <c r="Q38" s="30"/>
    </row>
    <row r="39" spans="2:17" x14ac:dyDescent="0.2">
      <c r="B39" s="29"/>
      <c r="C39" s="29"/>
      <c r="D39" s="67"/>
      <c r="E39" s="29"/>
      <c r="F39" s="29"/>
      <c r="G39" s="67"/>
      <c r="H39" s="29"/>
      <c r="I39" s="29"/>
      <c r="J39" s="30"/>
      <c r="K39" s="30"/>
      <c r="L39" s="30"/>
      <c r="M39" s="30"/>
      <c r="N39" s="30"/>
      <c r="O39" s="30"/>
      <c r="P39" s="30"/>
      <c r="Q39" s="30"/>
    </row>
    <row r="40" spans="2:17" x14ac:dyDescent="0.2">
      <c r="B40" s="29"/>
      <c r="C40" s="29"/>
      <c r="D40" s="67"/>
      <c r="E40" s="29"/>
      <c r="F40" s="29"/>
      <c r="G40" s="67"/>
      <c r="H40" s="29"/>
      <c r="I40" s="29"/>
      <c r="J40" s="30"/>
      <c r="K40" s="30"/>
      <c r="L40" s="30"/>
      <c r="M40" s="30"/>
      <c r="N40" s="30"/>
      <c r="O40" s="30"/>
      <c r="P40" s="30"/>
      <c r="Q40" s="30"/>
    </row>
    <row r="41" spans="2:17" x14ac:dyDescent="0.2">
      <c r="B41" s="29"/>
      <c r="C41" s="29"/>
      <c r="D41" s="67"/>
      <c r="E41" s="29"/>
      <c r="F41" s="29"/>
      <c r="G41" s="67"/>
      <c r="H41" s="29"/>
      <c r="I41" s="29"/>
      <c r="J41" s="30"/>
      <c r="K41" s="30"/>
      <c r="L41" s="30"/>
      <c r="M41" s="30"/>
      <c r="N41" s="30"/>
      <c r="O41" s="30"/>
      <c r="P41" s="30"/>
      <c r="Q41" s="30"/>
    </row>
    <row r="42" spans="2:17" x14ac:dyDescent="0.2">
      <c r="B42" s="29"/>
      <c r="C42" s="29"/>
      <c r="D42" s="67"/>
      <c r="E42" s="29"/>
      <c r="F42" s="29"/>
      <c r="G42" s="67"/>
      <c r="H42" s="29"/>
      <c r="I42" s="29"/>
      <c r="J42" s="30"/>
      <c r="K42" s="30"/>
      <c r="L42" s="30"/>
      <c r="M42" s="30"/>
      <c r="N42" s="30"/>
      <c r="O42" s="30"/>
      <c r="P42" s="30"/>
      <c r="Q42" s="30"/>
    </row>
    <row r="43" spans="2:17" x14ac:dyDescent="0.2">
      <c r="B43" s="29"/>
      <c r="C43" s="29"/>
      <c r="D43" s="67"/>
      <c r="E43" s="29"/>
      <c r="F43" s="29"/>
      <c r="G43" s="67"/>
      <c r="H43" s="29"/>
      <c r="I43" s="29"/>
      <c r="J43" s="30"/>
      <c r="K43" s="30"/>
      <c r="L43" s="30"/>
      <c r="M43" s="30"/>
      <c r="N43" s="30"/>
      <c r="O43" s="30"/>
      <c r="P43" s="30"/>
      <c r="Q43" s="30"/>
    </row>
    <row r="44" spans="2:17" x14ac:dyDescent="0.2">
      <c r="B44" s="29"/>
      <c r="C44" s="29"/>
      <c r="D44" s="67"/>
      <c r="E44" s="29"/>
      <c r="F44" s="29"/>
      <c r="G44" s="67"/>
      <c r="H44" s="29"/>
      <c r="I44" s="29"/>
      <c r="J44" s="30"/>
      <c r="K44" s="30"/>
      <c r="L44" s="30"/>
      <c r="M44" s="30"/>
      <c r="N44" s="30"/>
      <c r="O44" s="30"/>
      <c r="P44" s="30"/>
      <c r="Q44" s="30"/>
    </row>
    <row r="45" spans="2:17" x14ac:dyDescent="0.2">
      <c r="B45" s="29"/>
      <c r="C45" s="29"/>
      <c r="D45" s="67"/>
      <c r="E45" s="29"/>
      <c r="F45" s="29"/>
      <c r="G45" s="67"/>
      <c r="H45" s="29"/>
      <c r="I45" s="29"/>
      <c r="J45" s="30"/>
      <c r="K45" s="30"/>
      <c r="L45" s="30"/>
      <c r="M45" s="30"/>
      <c r="N45" s="30"/>
      <c r="O45" s="30"/>
      <c r="P45" s="30"/>
      <c r="Q45" s="30"/>
    </row>
    <row r="46" spans="2:17" x14ac:dyDescent="0.2">
      <c r="B46" s="29"/>
      <c r="C46" s="29"/>
      <c r="D46" s="67"/>
      <c r="E46" s="29"/>
      <c r="F46" s="29"/>
      <c r="G46" s="67"/>
      <c r="H46" s="29"/>
      <c r="I46" s="29"/>
      <c r="J46" s="30"/>
      <c r="K46" s="30"/>
      <c r="L46" s="30"/>
      <c r="M46" s="30"/>
      <c r="N46" s="30"/>
      <c r="O46" s="30"/>
      <c r="P46" s="30"/>
      <c r="Q46" s="30"/>
    </row>
    <row r="47" spans="2:17" x14ac:dyDescent="0.2">
      <c r="B47" s="29"/>
      <c r="C47" s="29"/>
      <c r="D47" s="67"/>
      <c r="E47" s="29"/>
      <c r="F47" s="29"/>
      <c r="G47" s="67"/>
      <c r="H47" s="29"/>
      <c r="I47" s="29"/>
      <c r="J47" s="30"/>
      <c r="K47" s="30"/>
      <c r="L47" s="30"/>
      <c r="M47" s="30"/>
      <c r="N47" s="30"/>
      <c r="O47" s="30"/>
      <c r="P47" s="30"/>
      <c r="Q47" s="30"/>
    </row>
    <row r="48" spans="2:17" x14ac:dyDescent="0.2">
      <c r="B48" s="29"/>
      <c r="C48" s="29"/>
      <c r="D48" s="67"/>
      <c r="E48" s="29"/>
      <c r="F48" s="29"/>
      <c r="G48" s="67"/>
      <c r="H48" s="29"/>
      <c r="I48" s="29"/>
      <c r="J48" s="30"/>
      <c r="K48" s="30"/>
      <c r="L48" s="30"/>
      <c r="M48" s="30"/>
      <c r="N48" s="30"/>
      <c r="O48" s="30"/>
      <c r="P48" s="30"/>
      <c r="Q48" s="30"/>
    </row>
    <row r="49" spans="2:17" x14ac:dyDescent="0.2">
      <c r="B49" s="29"/>
      <c r="C49" s="29"/>
      <c r="D49" s="67"/>
      <c r="E49" s="29"/>
      <c r="F49" s="29"/>
      <c r="G49" s="67"/>
      <c r="H49" s="29"/>
      <c r="I49" s="29"/>
      <c r="J49" s="30"/>
      <c r="K49" s="30"/>
      <c r="L49" s="30"/>
      <c r="M49" s="30"/>
      <c r="N49" s="30"/>
      <c r="O49" s="30"/>
      <c r="P49" s="30"/>
      <c r="Q49" s="30"/>
    </row>
    <row r="50" spans="2:17" x14ac:dyDescent="0.2">
      <c r="B50" s="29"/>
      <c r="C50" s="29"/>
      <c r="D50" s="67"/>
      <c r="E50" s="29"/>
      <c r="F50" s="29"/>
      <c r="G50" s="67"/>
      <c r="H50" s="29"/>
      <c r="I50" s="29"/>
      <c r="J50" s="30"/>
      <c r="K50" s="30"/>
      <c r="L50" s="30"/>
      <c r="M50" s="30"/>
      <c r="N50" s="30"/>
      <c r="O50" s="30"/>
      <c r="P50" s="30"/>
      <c r="Q50" s="30"/>
    </row>
    <row r="51" spans="2:17" x14ac:dyDescent="0.2">
      <c r="B51" s="29"/>
      <c r="C51" s="29"/>
      <c r="D51" s="67"/>
      <c r="E51" s="29"/>
      <c r="F51" s="29"/>
      <c r="G51" s="67"/>
      <c r="H51" s="29"/>
      <c r="I51" s="29"/>
      <c r="J51" s="30"/>
      <c r="K51" s="30"/>
      <c r="L51" s="30"/>
      <c r="M51" s="30"/>
      <c r="N51" s="30"/>
      <c r="O51" s="30"/>
      <c r="P51" s="30"/>
      <c r="Q51" s="30"/>
    </row>
    <row r="52" spans="2:17" x14ac:dyDescent="0.2">
      <c r="B52" s="29"/>
      <c r="C52" s="29"/>
      <c r="D52" s="67"/>
      <c r="E52" s="29"/>
      <c r="F52" s="29"/>
      <c r="G52" s="67"/>
      <c r="H52" s="29"/>
      <c r="I52" s="29"/>
      <c r="J52" s="30"/>
      <c r="K52" s="30"/>
      <c r="L52" s="30"/>
      <c r="M52" s="30"/>
      <c r="N52" s="30"/>
      <c r="O52" s="30"/>
      <c r="P52" s="30"/>
      <c r="Q52" s="30"/>
    </row>
    <row r="53" spans="2:17" x14ac:dyDescent="0.2">
      <c r="B53" s="29"/>
      <c r="C53" s="29"/>
      <c r="D53" s="67"/>
      <c r="E53" s="29"/>
      <c r="F53" s="29"/>
      <c r="G53" s="67"/>
      <c r="H53" s="29"/>
      <c r="I53" s="29"/>
      <c r="J53" s="30"/>
      <c r="K53" s="30"/>
      <c r="L53" s="30"/>
      <c r="M53" s="30"/>
      <c r="N53" s="30"/>
      <c r="O53" s="30"/>
      <c r="P53" s="30"/>
      <c r="Q53" s="30"/>
    </row>
    <row r="54" spans="2:17" x14ac:dyDescent="0.2">
      <c r="B54" s="29"/>
      <c r="C54" s="29"/>
      <c r="D54" s="67"/>
      <c r="E54" s="29"/>
      <c r="F54" s="29"/>
      <c r="G54" s="67"/>
      <c r="H54" s="29"/>
      <c r="I54" s="29"/>
      <c r="J54" s="30"/>
      <c r="K54" s="30"/>
      <c r="L54" s="30"/>
      <c r="M54" s="30"/>
      <c r="N54" s="30"/>
      <c r="O54" s="30"/>
      <c r="P54" s="30"/>
      <c r="Q54" s="30"/>
    </row>
    <row r="55" spans="2:17" x14ac:dyDescent="0.2">
      <c r="B55" s="29"/>
      <c r="C55" s="29"/>
      <c r="D55" s="67"/>
      <c r="E55" s="29"/>
      <c r="F55" s="29"/>
      <c r="G55" s="67"/>
      <c r="H55" s="29"/>
      <c r="I55" s="29"/>
      <c r="J55" s="30"/>
      <c r="K55" s="30"/>
      <c r="L55" s="30"/>
      <c r="M55" s="30"/>
      <c r="N55" s="30"/>
      <c r="O55" s="30"/>
      <c r="P55" s="30"/>
      <c r="Q55" s="30"/>
    </row>
    <row r="56" spans="2:17" x14ac:dyDescent="0.2">
      <c r="B56" s="29"/>
      <c r="C56" s="29"/>
      <c r="D56" s="67"/>
      <c r="E56" s="29"/>
      <c r="F56" s="29"/>
      <c r="G56" s="67"/>
      <c r="H56" s="29"/>
      <c r="I56" s="29"/>
      <c r="J56" s="30"/>
      <c r="K56" s="30"/>
      <c r="L56" s="30"/>
      <c r="M56" s="30"/>
      <c r="N56" s="30"/>
      <c r="O56" s="30"/>
      <c r="P56" s="30"/>
      <c r="Q56" s="30"/>
    </row>
    <row r="57" spans="2:17" x14ac:dyDescent="0.2">
      <c r="B57" s="29"/>
      <c r="C57" s="29"/>
      <c r="D57" s="67"/>
      <c r="E57" s="29"/>
      <c r="F57" s="29"/>
      <c r="G57" s="67"/>
      <c r="H57" s="29"/>
      <c r="I57" s="29"/>
      <c r="J57" s="30"/>
      <c r="K57" s="30"/>
      <c r="L57" s="30"/>
      <c r="M57" s="30"/>
      <c r="N57" s="30"/>
      <c r="O57" s="30"/>
      <c r="P57" s="30"/>
      <c r="Q57" s="30"/>
    </row>
    <row r="58" spans="2:17" x14ac:dyDescent="0.2">
      <c r="B58" s="29"/>
      <c r="C58" s="29"/>
      <c r="D58" s="67"/>
      <c r="E58" s="29"/>
      <c r="F58" s="29"/>
      <c r="G58" s="67"/>
      <c r="H58" s="29"/>
      <c r="I58" s="29"/>
      <c r="J58" s="30"/>
      <c r="K58" s="30"/>
      <c r="L58" s="30"/>
      <c r="M58" s="30"/>
      <c r="N58" s="30"/>
      <c r="O58" s="30"/>
      <c r="P58" s="30"/>
      <c r="Q58" s="30"/>
    </row>
    <row r="59" spans="2:17" x14ac:dyDescent="0.2">
      <c r="B59" s="29"/>
      <c r="C59" s="29"/>
      <c r="D59" s="67"/>
      <c r="E59" s="29"/>
      <c r="F59" s="29"/>
      <c r="G59" s="67"/>
      <c r="H59" s="29"/>
      <c r="I59" s="29"/>
      <c r="J59" s="30"/>
      <c r="K59" s="30"/>
      <c r="L59" s="30"/>
      <c r="M59" s="30"/>
      <c r="N59" s="30"/>
      <c r="O59" s="30"/>
      <c r="P59" s="30"/>
      <c r="Q59" s="30"/>
    </row>
    <row r="60" spans="2:17" x14ac:dyDescent="0.2">
      <c r="B60" s="29"/>
      <c r="C60" s="29"/>
      <c r="D60" s="67"/>
      <c r="E60" s="29"/>
      <c r="F60" s="29"/>
      <c r="G60" s="67"/>
      <c r="H60" s="29"/>
      <c r="I60" s="29"/>
      <c r="J60" s="30"/>
      <c r="K60" s="30"/>
      <c r="L60" s="30"/>
      <c r="M60" s="30"/>
      <c r="N60" s="30"/>
      <c r="O60" s="30"/>
      <c r="P60" s="30"/>
      <c r="Q60" s="30"/>
    </row>
    <row r="61" spans="2:17" x14ac:dyDescent="0.2">
      <c r="B61" s="29"/>
      <c r="C61" s="29"/>
      <c r="D61" s="67"/>
      <c r="E61" s="29"/>
      <c r="F61" s="29"/>
      <c r="G61" s="67"/>
      <c r="H61" s="29"/>
      <c r="I61" s="29"/>
      <c r="J61" s="30"/>
      <c r="K61" s="30"/>
      <c r="L61" s="30"/>
      <c r="M61" s="30"/>
      <c r="N61" s="30"/>
      <c r="O61" s="30"/>
      <c r="P61" s="30"/>
      <c r="Q61" s="30"/>
    </row>
    <row r="62" spans="2:17" x14ac:dyDescent="0.2">
      <c r="B62" s="29"/>
      <c r="C62" s="29"/>
      <c r="D62" s="67"/>
      <c r="E62" s="29"/>
      <c r="F62" s="29"/>
      <c r="G62" s="67"/>
      <c r="H62" s="29"/>
      <c r="I62" s="29"/>
      <c r="J62" s="30"/>
      <c r="K62" s="30"/>
      <c r="L62" s="30"/>
      <c r="M62" s="30"/>
      <c r="N62" s="30"/>
      <c r="O62" s="30"/>
      <c r="P62" s="30"/>
      <c r="Q62" s="30"/>
    </row>
    <row r="63" spans="2:17" x14ac:dyDescent="0.2">
      <c r="B63" s="29"/>
      <c r="C63" s="29"/>
      <c r="D63" s="67"/>
      <c r="E63" s="29"/>
      <c r="F63" s="29"/>
      <c r="G63" s="67"/>
      <c r="H63" s="29"/>
      <c r="I63" s="29"/>
      <c r="J63" s="30"/>
      <c r="K63" s="30"/>
      <c r="L63" s="30"/>
      <c r="M63" s="30"/>
      <c r="N63" s="30"/>
      <c r="O63" s="30"/>
      <c r="P63" s="30"/>
      <c r="Q63" s="30"/>
    </row>
    <row r="64" spans="2:17" x14ac:dyDescent="0.2">
      <c r="B64" s="29"/>
      <c r="C64" s="29"/>
      <c r="D64" s="67"/>
      <c r="E64" s="29"/>
      <c r="F64" s="29"/>
      <c r="G64" s="67"/>
      <c r="H64" s="29"/>
      <c r="I64" s="29"/>
      <c r="J64" s="30"/>
      <c r="K64" s="30"/>
      <c r="L64" s="30"/>
      <c r="M64" s="30"/>
      <c r="N64" s="30"/>
      <c r="O64" s="30"/>
      <c r="P64" s="30"/>
      <c r="Q64" s="30"/>
    </row>
    <row r="65" spans="2:17" x14ac:dyDescent="0.2">
      <c r="B65" s="29"/>
      <c r="C65" s="29"/>
      <c r="D65" s="67"/>
      <c r="E65" s="29"/>
      <c r="F65" s="29"/>
      <c r="G65" s="67"/>
      <c r="H65" s="29"/>
      <c r="I65" s="29"/>
      <c r="J65" s="30"/>
      <c r="K65" s="30"/>
      <c r="L65" s="30"/>
      <c r="M65" s="30"/>
      <c r="N65" s="30"/>
      <c r="O65" s="30"/>
      <c r="P65" s="30"/>
      <c r="Q65" s="30"/>
    </row>
    <row r="66" spans="2:17" x14ac:dyDescent="0.2">
      <c r="B66" s="29"/>
      <c r="C66" s="29"/>
      <c r="D66" s="67"/>
      <c r="E66" s="29"/>
      <c r="F66" s="29"/>
      <c r="G66" s="67"/>
      <c r="H66" s="29"/>
      <c r="I66" s="29"/>
      <c r="J66" s="30"/>
      <c r="K66" s="30"/>
      <c r="L66" s="30"/>
      <c r="M66" s="30"/>
      <c r="N66" s="30"/>
      <c r="O66" s="30"/>
      <c r="P66" s="30"/>
      <c r="Q66" s="30"/>
    </row>
    <row r="67" spans="2:17" x14ac:dyDescent="0.2">
      <c r="B67" s="29"/>
      <c r="C67" s="29"/>
      <c r="D67" s="67"/>
      <c r="E67" s="29"/>
      <c r="F67" s="29"/>
      <c r="G67" s="67"/>
      <c r="H67" s="29"/>
      <c r="I67" s="29"/>
      <c r="J67" s="30"/>
      <c r="K67" s="30"/>
      <c r="L67" s="30"/>
      <c r="M67" s="30"/>
      <c r="N67" s="30"/>
      <c r="O67" s="30"/>
      <c r="P67" s="30"/>
      <c r="Q67" s="30"/>
    </row>
    <row r="68" spans="2:17" x14ac:dyDescent="0.2">
      <c r="B68" s="29"/>
      <c r="C68" s="29"/>
      <c r="D68" s="67"/>
      <c r="E68" s="29"/>
      <c r="F68" s="29"/>
      <c r="G68" s="67"/>
      <c r="H68" s="29"/>
      <c r="I68" s="29"/>
      <c r="J68" s="30"/>
      <c r="K68" s="30"/>
      <c r="L68" s="30"/>
      <c r="M68" s="30"/>
      <c r="N68" s="30"/>
      <c r="O68" s="30"/>
      <c r="P68" s="30"/>
      <c r="Q68" s="30"/>
    </row>
    <row r="69" spans="2:17" x14ac:dyDescent="0.2">
      <c r="B69" s="29"/>
      <c r="C69" s="29"/>
      <c r="D69" s="67"/>
      <c r="E69" s="29"/>
      <c r="F69" s="29"/>
      <c r="G69" s="67"/>
      <c r="H69" s="29"/>
      <c r="I69" s="29"/>
      <c r="J69" s="30"/>
      <c r="K69" s="30"/>
      <c r="L69" s="30"/>
      <c r="M69" s="30"/>
      <c r="N69" s="30"/>
      <c r="O69" s="30"/>
      <c r="P69" s="30"/>
      <c r="Q69" s="30"/>
    </row>
    <row r="70" spans="2:17" x14ac:dyDescent="0.2">
      <c r="B70" s="29"/>
      <c r="C70" s="29"/>
      <c r="D70" s="67"/>
      <c r="E70" s="29"/>
      <c r="F70" s="29"/>
      <c r="G70" s="67"/>
      <c r="H70" s="29"/>
      <c r="I70" s="29"/>
      <c r="J70" s="30"/>
      <c r="K70" s="30"/>
      <c r="L70" s="30"/>
      <c r="M70" s="30"/>
      <c r="N70" s="30"/>
      <c r="O70" s="30"/>
      <c r="P70" s="30"/>
      <c r="Q70" s="30"/>
    </row>
    <row r="71" spans="2:17" x14ac:dyDescent="0.2">
      <c r="B71" s="29"/>
      <c r="C71" s="29"/>
      <c r="D71" s="67"/>
      <c r="E71" s="29"/>
      <c r="F71" s="29"/>
      <c r="G71" s="67"/>
      <c r="H71" s="29"/>
      <c r="I71" s="29"/>
      <c r="J71" s="30"/>
      <c r="K71" s="30"/>
      <c r="L71" s="30"/>
      <c r="M71" s="30"/>
      <c r="N71" s="30"/>
      <c r="O71" s="30"/>
      <c r="P71" s="30"/>
      <c r="Q71" s="30"/>
    </row>
    <row r="72" spans="2:17" x14ac:dyDescent="0.2">
      <c r="B72" s="29"/>
      <c r="C72" s="29"/>
      <c r="D72" s="67"/>
      <c r="E72" s="29"/>
      <c r="F72" s="29"/>
      <c r="G72" s="67"/>
      <c r="H72" s="29"/>
      <c r="I72" s="29"/>
      <c r="J72" s="30"/>
      <c r="K72" s="30"/>
      <c r="L72" s="30"/>
      <c r="M72" s="30"/>
      <c r="N72" s="30"/>
      <c r="O72" s="30"/>
      <c r="P72" s="30"/>
      <c r="Q72" s="30"/>
    </row>
    <row r="73" spans="2:17" x14ac:dyDescent="0.2">
      <c r="B73" s="29"/>
      <c r="C73" s="29"/>
      <c r="D73" s="67"/>
      <c r="E73" s="29"/>
      <c r="F73" s="29"/>
      <c r="G73" s="67"/>
      <c r="H73" s="29"/>
      <c r="I73" s="29"/>
      <c r="J73" s="30"/>
      <c r="K73" s="30"/>
      <c r="L73" s="30"/>
      <c r="M73" s="30"/>
      <c r="N73" s="30"/>
      <c r="O73" s="30"/>
      <c r="P73" s="30"/>
      <c r="Q73" s="30"/>
    </row>
    <row r="74" spans="2:17" x14ac:dyDescent="0.2">
      <c r="B74" s="29"/>
      <c r="C74" s="29"/>
      <c r="D74" s="67"/>
      <c r="E74" s="29"/>
      <c r="F74" s="29"/>
      <c r="G74" s="67"/>
      <c r="H74" s="29"/>
      <c r="I74" s="29"/>
      <c r="J74" s="30"/>
      <c r="K74" s="30"/>
      <c r="L74" s="30"/>
      <c r="M74" s="30"/>
      <c r="N74" s="30"/>
      <c r="O74" s="30"/>
      <c r="P74" s="30"/>
      <c r="Q74" s="30"/>
    </row>
    <row r="75" spans="2:17" x14ac:dyDescent="0.2">
      <c r="B75" s="29"/>
      <c r="C75" s="29"/>
      <c r="D75" s="67"/>
      <c r="E75" s="29"/>
      <c r="F75" s="29"/>
      <c r="G75" s="67"/>
      <c r="H75" s="29"/>
      <c r="I75" s="29"/>
      <c r="J75" s="30"/>
      <c r="K75" s="30"/>
      <c r="L75" s="30"/>
      <c r="M75" s="30"/>
      <c r="N75" s="30"/>
      <c r="O75" s="30"/>
      <c r="P75" s="30"/>
      <c r="Q75" s="30"/>
    </row>
    <row r="76" spans="2:17" x14ac:dyDescent="0.2">
      <c r="B76" s="29"/>
      <c r="C76" s="29"/>
      <c r="D76" s="67"/>
      <c r="E76" s="29"/>
      <c r="F76" s="29"/>
      <c r="G76" s="67"/>
      <c r="H76" s="29"/>
      <c r="I76" s="29"/>
      <c r="J76" s="30"/>
      <c r="K76" s="30"/>
      <c r="L76" s="30"/>
      <c r="M76" s="30"/>
      <c r="N76" s="30"/>
      <c r="O76" s="30"/>
      <c r="P76" s="30"/>
      <c r="Q76" s="30"/>
    </row>
    <row r="77" spans="2:17" x14ac:dyDescent="0.2">
      <c r="B77" s="29"/>
      <c r="C77" s="29"/>
      <c r="D77" s="67"/>
      <c r="E77" s="29"/>
      <c r="F77" s="29"/>
      <c r="G77" s="67"/>
      <c r="H77" s="29"/>
      <c r="I77" s="29"/>
      <c r="J77" s="30"/>
      <c r="K77" s="30"/>
      <c r="L77" s="30"/>
      <c r="M77" s="30"/>
      <c r="N77" s="30"/>
      <c r="O77" s="30"/>
      <c r="P77" s="30"/>
      <c r="Q77" s="30"/>
    </row>
    <row r="78" spans="2:17" x14ac:dyDescent="0.2">
      <c r="B78" s="29"/>
      <c r="C78" s="29"/>
      <c r="D78" s="67"/>
      <c r="E78" s="29"/>
      <c r="F78" s="29"/>
      <c r="G78" s="67"/>
      <c r="H78" s="29"/>
      <c r="I78" s="29"/>
      <c r="J78" s="30"/>
      <c r="K78" s="30"/>
      <c r="L78" s="30"/>
      <c r="M78" s="30"/>
      <c r="N78" s="30"/>
      <c r="O78" s="30"/>
      <c r="P78" s="30"/>
      <c r="Q78" s="30"/>
    </row>
    <row r="79" spans="2:17" x14ac:dyDescent="0.2">
      <c r="B79" s="29"/>
      <c r="C79" s="29"/>
      <c r="D79" s="67"/>
      <c r="E79" s="29"/>
      <c r="F79" s="29"/>
      <c r="G79" s="67"/>
      <c r="H79" s="29"/>
      <c r="I79" s="29"/>
      <c r="J79" s="30"/>
      <c r="K79" s="30"/>
      <c r="L79" s="30"/>
      <c r="M79" s="30"/>
      <c r="N79" s="30"/>
      <c r="O79" s="30"/>
      <c r="P79" s="30"/>
      <c r="Q79" s="30"/>
    </row>
    <row r="80" spans="2:17" x14ac:dyDescent="0.2">
      <c r="B80" s="29"/>
      <c r="C80" s="29"/>
      <c r="D80" s="67"/>
      <c r="E80" s="29"/>
      <c r="F80" s="29"/>
      <c r="G80" s="67"/>
      <c r="H80" s="29"/>
      <c r="I80" s="29"/>
      <c r="J80" s="30"/>
      <c r="K80" s="30"/>
      <c r="L80" s="30"/>
      <c r="M80" s="30"/>
      <c r="N80" s="30"/>
      <c r="O80" s="30"/>
      <c r="P80" s="30"/>
      <c r="Q80" s="30"/>
    </row>
    <row r="81" spans="2:17" x14ac:dyDescent="0.2">
      <c r="B81" s="29"/>
      <c r="C81" s="29"/>
      <c r="D81" s="67"/>
      <c r="E81" s="29"/>
      <c r="F81" s="29"/>
      <c r="G81" s="67"/>
      <c r="H81" s="29"/>
      <c r="I81" s="29"/>
      <c r="J81" s="30"/>
      <c r="K81" s="30"/>
      <c r="L81" s="30"/>
      <c r="M81" s="30"/>
      <c r="N81" s="30"/>
      <c r="O81" s="30"/>
      <c r="P81" s="30"/>
      <c r="Q81" s="30"/>
    </row>
    <row r="82" spans="2:17" x14ac:dyDescent="0.2">
      <c r="B82" s="29"/>
      <c r="C82" s="29"/>
      <c r="D82" s="67"/>
      <c r="E82" s="29"/>
      <c r="F82" s="29"/>
      <c r="G82" s="67"/>
      <c r="H82" s="29"/>
      <c r="I82" s="29"/>
      <c r="J82" s="30"/>
      <c r="K82" s="30"/>
      <c r="L82" s="30"/>
      <c r="M82" s="30"/>
      <c r="N82" s="30"/>
      <c r="O82" s="30"/>
      <c r="P82" s="30"/>
      <c r="Q82" s="30"/>
    </row>
    <row r="83" spans="2:17" x14ac:dyDescent="0.2">
      <c r="B83" s="29"/>
      <c r="C83" s="29"/>
      <c r="D83" s="67"/>
      <c r="E83" s="29"/>
      <c r="F83" s="29"/>
      <c r="G83" s="67"/>
      <c r="H83" s="29"/>
      <c r="I83" s="29"/>
      <c r="J83" s="30"/>
      <c r="K83" s="30"/>
      <c r="L83" s="30"/>
      <c r="M83" s="30"/>
      <c r="N83" s="30"/>
      <c r="O83" s="30"/>
      <c r="P83" s="30"/>
      <c r="Q83" s="30"/>
    </row>
    <row r="84" spans="2:17" x14ac:dyDescent="0.2">
      <c r="B84" s="29"/>
      <c r="C84" s="29"/>
      <c r="D84" s="67"/>
      <c r="E84" s="29"/>
      <c r="F84" s="29"/>
      <c r="G84" s="67"/>
      <c r="H84" s="29"/>
      <c r="I84" s="29"/>
      <c r="J84" s="30"/>
      <c r="K84" s="30"/>
      <c r="L84" s="30"/>
      <c r="M84" s="30"/>
      <c r="N84" s="30"/>
      <c r="O84" s="30"/>
      <c r="P84" s="30"/>
      <c r="Q84" s="30"/>
    </row>
    <row r="85" spans="2:17" x14ac:dyDescent="0.2">
      <c r="B85" s="29"/>
      <c r="C85" s="29"/>
      <c r="D85" s="67"/>
      <c r="E85" s="29"/>
      <c r="F85" s="29"/>
      <c r="G85" s="67"/>
      <c r="H85" s="29"/>
      <c r="I85" s="29"/>
      <c r="J85" s="30"/>
      <c r="K85" s="30"/>
      <c r="L85" s="30"/>
      <c r="M85" s="30"/>
      <c r="N85" s="30"/>
      <c r="O85" s="30"/>
      <c r="P85" s="30"/>
      <c r="Q85" s="30"/>
    </row>
    <row r="86" spans="2:17" x14ac:dyDescent="0.2">
      <c r="B86" s="29"/>
      <c r="C86" s="29"/>
      <c r="D86" s="67"/>
      <c r="E86" s="29"/>
      <c r="F86" s="29"/>
      <c r="G86" s="67"/>
      <c r="H86" s="29"/>
      <c r="I86" s="29"/>
      <c r="J86" s="30"/>
      <c r="K86" s="30"/>
      <c r="L86" s="30"/>
      <c r="M86" s="30"/>
      <c r="N86" s="30"/>
      <c r="O86" s="30"/>
      <c r="P86" s="30"/>
      <c r="Q86" s="30"/>
    </row>
    <row r="87" spans="2:17" x14ac:dyDescent="0.2">
      <c r="B87" s="29"/>
      <c r="C87" s="29"/>
      <c r="D87" s="67"/>
      <c r="E87" s="29"/>
      <c r="F87" s="29"/>
      <c r="G87" s="67"/>
      <c r="H87" s="29"/>
      <c r="I87" s="29"/>
      <c r="J87" s="30"/>
      <c r="K87" s="30"/>
      <c r="L87" s="30"/>
      <c r="M87" s="30"/>
      <c r="N87" s="30"/>
      <c r="O87" s="30"/>
      <c r="P87" s="30"/>
      <c r="Q87" s="30"/>
    </row>
    <row r="88" spans="2:17" x14ac:dyDescent="0.2">
      <c r="B88" s="29"/>
      <c r="C88" s="29"/>
      <c r="D88" s="67"/>
      <c r="E88" s="29"/>
      <c r="F88" s="29"/>
      <c r="G88" s="67"/>
      <c r="H88" s="29"/>
      <c r="I88" s="29"/>
      <c r="J88" s="30"/>
      <c r="K88" s="30"/>
      <c r="L88" s="30"/>
      <c r="M88" s="30"/>
      <c r="N88" s="30"/>
      <c r="O88" s="30"/>
      <c r="P88" s="30"/>
      <c r="Q88" s="30"/>
    </row>
    <row r="89" spans="2:17" x14ac:dyDescent="0.2">
      <c r="B89" s="29"/>
      <c r="C89" s="29"/>
      <c r="D89" s="67"/>
      <c r="E89" s="29"/>
      <c r="F89" s="29"/>
      <c r="G89" s="67"/>
      <c r="H89" s="29"/>
      <c r="I89" s="29"/>
      <c r="J89" s="30"/>
      <c r="K89" s="30"/>
      <c r="L89" s="30"/>
      <c r="M89" s="30"/>
      <c r="N89" s="30"/>
      <c r="O89" s="30"/>
      <c r="P89" s="30"/>
      <c r="Q89" s="30"/>
    </row>
    <row r="90" spans="2:17" x14ac:dyDescent="0.2">
      <c r="B90" s="29"/>
      <c r="C90" s="29"/>
      <c r="D90" s="67"/>
      <c r="E90" s="29"/>
      <c r="F90" s="29"/>
      <c r="G90" s="67"/>
      <c r="H90" s="29"/>
      <c r="I90" s="29"/>
      <c r="J90" s="30"/>
      <c r="K90" s="30"/>
      <c r="L90" s="30"/>
      <c r="M90" s="30"/>
      <c r="N90" s="30"/>
      <c r="O90" s="30"/>
      <c r="P90" s="30"/>
      <c r="Q90" s="30"/>
    </row>
    <row r="91" spans="2:17" x14ac:dyDescent="0.2">
      <c r="B91" s="29"/>
      <c r="C91" s="29"/>
      <c r="D91" s="67"/>
      <c r="E91" s="29"/>
      <c r="F91" s="29"/>
      <c r="G91" s="67"/>
      <c r="H91" s="29"/>
      <c r="I91" s="29"/>
      <c r="J91" s="30"/>
      <c r="K91" s="30"/>
      <c r="L91" s="30"/>
      <c r="M91" s="30"/>
      <c r="N91" s="30"/>
      <c r="O91" s="30"/>
      <c r="P91" s="30"/>
      <c r="Q91" s="30"/>
    </row>
    <row r="92" spans="2:17" x14ac:dyDescent="0.2">
      <c r="B92" s="29"/>
      <c r="C92" s="29"/>
      <c r="D92" s="67"/>
      <c r="E92" s="29"/>
      <c r="F92" s="29"/>
      <c r="G92" s="67"/>
      <c r="H92" s="29"/>
      <c r="I92" s="29"/>
      <c r="J92" s="30"/>
      <c r="K92" s="30"/>
      <c r="L92" s="30"/>
      <c r="M92" s="30"/>
      <c r="N92" s="30"/>
      <c r="O92" s="30"/>
      <c r="P92" s="30"/>
      <c r="Q92" s="30"/>
    </row>
    <row r="93" spans="2:17" x14ac:dyDescent="0.2">
      <c r="B93" s="29"/>
      <c r="C93" s="29"/>
      <c r="D93" s="67"/>
      <c r="E93" s="29"/>
      <c r="F93" s="29"/>
      <c r="G93" s="67"/>
      <c r="H93" s="29"/>
      <c r="I93" s="29"/>
      <c r="J93" s="30"/>
      <c r="K93" s="30"/>
      <c r="L93" s="30"/>
      <c r="M93" s="30"/>
      <c r="N93" s="30"/>
      <c r="O93" s="30"/>
      <c r="P93" s="30"/>
      <c r="Q93" s="30"/>
    </row>
    <row r="94" spans="2:17" x14ac:dyDescent="0.2">
      <c r="B94" s="29"/>
      <c r="C94" s="29"/>
      <c r="D94" s="67"/>
      <c r="E94" s="29"/>
      <c r="F94" s="29"/>
      <c r="G94" s="67"/>
      <c r="H94" s="29"/>
      <c r="I94" s="29"/>
      <c r="J94" s="30"/>
      <c r="K94" s="30"/>
      <c r="L94" s="30"/>
      <c r="M94" s="30"/>
      <c r="N94" s="30"/>
      <c r="O94" s="30"/>
      <c r="P94" s="30"/>
      <c r="Q94" s="30"/>
    </row>
    <row r="95" spans="2:17" x14ac:dyDescent="0.2">
      <c r="B95" s="29"/>
      <c r="C95" s="29"/>
      <c r="D95" s="67"/>
      <c r="E95" s="29"/>
      <c r="F95" s="29"/>
      <c r="G95" s="67"/>
      <c r="H95" s="29"/>
      <c r="I95" s="29"/>
      <c r="J95" s="30"/>
      <c r="K95" s="30"/>
      <c r="L95" s="30"/>
      <c r="M95" s="30"/>
      <c r="N95" s="30"/>
      <c r="O95" s="30"/>
      <c r="P95" s="30"/>
      <c r="Q95" s="30"/>
    </row>
    <row r="96" spans="2:17" x14ac:dyDescent="0.2">
      <c r="B96" s="29"/>
      <c r="C96" s="29"/>
      <c r="D96" s="67"/>
      <c r="E96" s="29"/>
      <c r="F96" s="29"/>
      <c r="G96" s="67"/>
      <c r="H96" s="29"/>
      <c r="I96" s="29"/>
      <c r="J96" s="30"/>
      <c r="K96" s="30"/>
      <c r="L96" s="30"/>
      <c r="M96" s="30"/>
      <c r="N96" s="30"/>
      <c r="O96" s="30"/>
      <c r="P96" s="30"/>
      <c r="Q96" s="30"/>
    </row>
    <row r="97" spans="2:17" x14ac:dyDescent="0.2">
      <c r="B97" s="29"/>
      <c r="C97" s="29"/>
      <c r="D97" s="67"/>
      <c r="E97" s="29"/>
      <c r="F97" s="29"/>
      <c r="G97" s="67"/>
      <c r="H97" s="29"/>
      <c r="I97" s="29"/>
      <c r="J97" s="30"/>
      <c r="K97" s="30"/>
      <c r="L97" s="30"/>
      <c r="M97" s="30"/>
      <c r="N97" s="30"/>
      <c r="O97" s="30"/>
      <c r="P97" s="30"/>
      <c r="Q97" s="30"/>
    </row>
    <row r="98" spans="2:17" x14ac:dyDescent="0.2">
      <c r="B98" s="29"/>
      <c r="C98" s="29"/>
      <c r="D98" s="67"/>
      <c r="E98" s="29"/>
      <c r="F98" s="29"/>
      <c r="G98" s="67"/>
      <c r="H98" s="29"/>
      <c r="I98" s="29"/>
      <c r="J98" s="30"/>
      <c r="K98" s="30"/>
      <c r="L98" s="30"/>
      <c r="M98" s="30"/>
      <c r="N98" s="30"/>
      <c r="O98" s="30"/>
      <c r="P98" s="30"/>
      <c r="Q98" s="30"/>
    </row>
    <row r="99" spans="2:17" x14ac:dyDescent="0.2">
      <c r="B99" s="29"/>
      <c r="C99" s="29"/>
      <c r="D99" s="67"/>
      <c r="E99" s="29"/>
      <c r="F99" s="29"/>
      <c r="G99" s="67"/>
      <c r="H99" s="29"/>
      <c r="I99" s="29"/>
      <c r="J99" s="30"/>
      <c r="K99" s="30"/>
      <c r="L99" s="30"/>
      <c r="M99" s="30"/>
      <c r="N99" s="30"/>
      <c r="O99" s="30"/>
      <c r="P99" s="30"/>
      <c r="Q99" s="30"/>
    </row>
    <row r="100" spans="2:17" x14ac:dyDescent="0.2">
      <c r="B100" s="29"/>
      <c r="C100" s="29"/>
      <c r="D100" s="67"/>
      <c r="E100" s="29"/>
      <c r="F100" s="29"/>
      <c r="G100" s="67"/>
      <c r="H100" s="29"/>
      <c r="I100" s="29"/>
      <c r="J100" s="30"/>
      <c r="K100" s="30"/>
      <c r="L100" s="30"/>
      <c r="M100" s="30"/>
      <c r="N100" s="30"/>
      <c r="O100" s="30"/>
      <c r="P100" s="30"/>
      <c r="Q100" s="30"/>
    </row>
    <row r="101" spans="2:17" x14ac:dyDescent="0.2">
      <c r="B101" s="29"/>
      <c r="C101" s="29"/>
      <c r="D101" s="67"/>
      <c r="E101" s="29"/>
      <c r="F101" s="29"/>
      <c r="G101" s="67"/>
      <c r="H101" s="29"/>
      <c r="I101" s="29"/>
      <c r="J101" s="30"/>
      <c r="K101" s="30"/>
      <c r="L101" s="30"/>
      <c r="M101" s="30"/>
      <c r="N101" s="30"/>
      <c r="O101" s="30"/>
      <c r="P101" s="30"/>
      <c r="Q101" s="30"/>
    </row>
    <row r="102" spans="2:17" x14ac:dyDescent="0.2">
      <c r="B102" s="29"/>
      <c r="C102" s="29"/>
      <c r="D102" s="67"/>
      <c r="E102" s="29"/>
      <c r="F102" s="29"/>
      <c r="G102" s="67"/>
      <c r="H102" s="29"/>
      <c r="I102" s="29"/>
      <c r="J102" s="30"/>
      <c r="K102" s="30"/>
      <c r="L102" s="30"/>
      <c r="M102" s="30"/>
      <c r="N102" s="30"/>
      <c r="O102" s="30"/>
      <c r="P102" s="30"/>
      <c r="Q102" s="30"/>
    </row>
    <row r="103" spans="2:17" x14ac:dyDescent="0.2">
      <c r="B103" s="29"/>
      <c r="C103" s="29"/>
      <c r="D103" s="67"/>
      <c r="E103" s="29"/>
      <c r="F103" s="29"/>
      <c r="G103" s="67"/>
      <c r="H103" s="29"/>
      <c r="I103" s="29"/>
      <c r="J103" s="30"/>
      <c r="K103" s="30"/>
      <c r="L103" s="30"/>
      <c r="M103" s="30"/>
      <c r="N103" s="30"/>
      <c r="O103" s="30"/>
      <c r="P103" s="30"/>
      <c r="Q103" s="30"/>
    </row>
    <row r="104" spans="2:17" x14ac:dyDescent="0.2">
      <c r="B104" s="29"/>
      <c r="C104" s="29"/>
      <c r="D104" s="67"/>
      <c r="E104" s="29"/>
      <c r="F104" s="29"/>
      <c r="G104" s="67"/>
      <c r="H104" s="29"/>
      <c r="I104" s="29"/>
      <c r="J104" s="30"/>
      <c r="K104" s="30"/>
      <c r="L104" s="30"/>
      <c r="M104" s="30"/>
      <c r="N104" s="30"/>
      <c r="O104" s="30"/>
      <c r="P104" s="30"/>
      <c r="Q104" s="30"/>
    </row>
    <row r="105" spans="2:17" x14ac:dyDescent="0.2">
      <c r="B105" s="29"/>
      <c r="C105" s="29"/>
      <c r="D105" s="67"/>
      <c r="E105" s="29"/>
      <c r="F105" s="29"/>
      <c r="G105" s="67"/>
      <c r="H105" s="29"/>
      <c r="I105" s="29"/>
      <c r="J105" s="30"/>
      <c r="K105" s="30"/>
      <c r="L105" s="30"/>
      <c r="M105" s="30"/>
      <c r="N105" s="30"/>
      <c r="O105" s="30"/>
      <c r="P105" s="30"/>
      <c r="Q105" s="30"/>
    </row>
    <row r="106" spans="2:17" x14ac:dyDescent="0.2">
      <c r="B106" s="29"/>
      <c r="C106" s="29"/>
      <c r="D106" s="67"/>
      <c r="E106" s="29"/>
      <c r="F106" s="29"/>
      <c r="G106" s="67"/>
      <c r="H106" s="29"/>
      <c r="I106" s="29"/>
      <c r="J106" s="30"/>
      <c r="K106" s="30"/>
      <c r="L106" s="30"/>
      <c r="M106" s="30"/>
      <c r="N106" s="30"/>
      <c r="O106" s="30"/>
      <c r="P106" s="30"/>
      <c r="Q106" s="30"/>
    </row>
    <row r="107" spans="2:17" x14ac:dyDescent="0.2">
      <c r="B107" s="29"/>
      <c r="C107" s="29"/>
      <c r="D107" s="67"/>
      <c r="E107" s="29"/>
      <c r="F107" s="29"/>
      <c r="G107" s="67"/>
      <c r="H107" s="29"/>
      <c r="I107" s="29"/>
      <c r="J107" s="30"/>
      <c r="K107" s="30"/>
      <c r="L107" s="30"/>
      <c r="M107" s="30"/>
      <c r="N107" s="30"/>
      <c r="O107" s="30"/>
      <c r="P107" s="30"/>
      <c r="Q107" s="30"/>
    </row>
    <row r="108" spans="2:17" x14ac:dyDescent="0.2">
      <c r="B108" s="29"/>
      <c r="C108" s="29"/>
      <c r="D108" s="67"/>
      <c r="E108" s="29"/>
      <c r="F108" s="29"/>
      <c r="G108" s="67"/>
      <c r="H108" s="29"/>
      <c r="I108" s="29"/>
      <c r="J108" s="30"/>
      <c r="K108" s="30"/>
      <c r="L108" s="30"/>
      <c r="M108" s="30"/>
      <c r="N108" s="30"/>
      <c r="O108" s="30"/>
      <c r="P108" s="30"/>
      <c r="Q108" s="30"/>
    </row>
    <row r="109" spans="2:17" x14ac:dyDescent="0.2">
      <c r="B109" s="29"/>
      <c r="C109" s="29"/>
      <c r="D109" s="67"/>
      <c r="E109" s="29"/>
      <c r="F109" s="29"/>
      <c r="G109" s="67"/>
      <c r="H109" s="29"/>
      <c r="I109" s="29"/>
      <c r="J109" s="30"/>
      <c r="K109" s="30"/>
      <c r="L109" s="30"/>
      <c r="M109" s="30"/>
      <c r="N109" s="30"/>
      <c r="O109" s="30"/>
      <c r="P109" s="30"/>
      <c r="Q109" s="30"/>
    </row>
    <row r="110" spans="2:17" x14ac:dyDescent="0.2">
      <c r="B110" s="29"/>
      <c r="C110" s="29"/>
      <c r="D110" s="67"/>
      <c r="E110" s="29"/>
      <c r="F110" s="29"/>
      <c r="G110" s="67"/>
      <c r="H110" s="29"/>
      <c r="I110" s="29"/>
      <c r="J110" s="30"/>
      <c r="K110" s="30"/>
      <c r="L110" s="30"/>
      <c r="M110" s="30"/>
      <c r="N110" s="30"/>
      <c r="O110" s="30"/>
      <c r="P110" s="30"/>
      <c r="Q110" s="30"/>
    </row>
    <row r="111" spans="2:17" x14ac:dyDescent="0.2">
      <c r="B111" s="29"/>
      <c r="C111" s="29"/>
      <c r="D111" s="67"/>
      <c r="E111" s="29"/>
      <c r="F111" s="29"/>
      <c r="G111" s="67"/>
      <c r="H111" s="29"/>
      <c r="I111" s="29"/>
      <c r="J111" s="30"/>
      <c r="K111" s="30"/>
      <c r="L111" s="30"/>
      <c r="M111" s="30"/>
      <c r="N111" s="30"/>
      <c r="O111" s="30"/>
      <c r="P111" s="30"/>
      <c r="Q111" s="30"/>
    </row>
    <row r="112" spans="2:17" x14ac:dyDescent="0.2">
      <c r="B112" s="29"/>
      <c r="C112" s="29"/>
      <c r="D112" s="67"/>
      <c r="E112" s="29"/>
      <c r="F112" s="29"/>
      <c r="G112" s="67"/>
      <c r="H112" s="29"/>
      <c r="I112" s="29"/>
      <c r="J112" s="30"/>
      <c r="K112" s="30"/>
      <c r="L112" s="30"/>
      <c r="M112" s="30"/>
      <c r="N112" s="30"/>
      <c r="O112" s="30"/>
      <c r="P112" s="30"/>
      <c r="Q112" s="30"/>
    </row>
    <row r="113" spans="2:17" x14ac:dyDescent="0.2">
      <c r="B113" s="29"/>
      <c r="C113" s="29"/>
      <c r="D113" s="67"/>
      <c r="E113" s="29"/>
      <c r="F113" s="29"/>
      <c r="G113" s="67"/>
      <c r="H113" s="29"/>
      <c r="I113" s="29"/>
      <c r="J113" s="30"/>
      <c r="K113" s="30"/>
      <c r="L113" s="30"/>
      <c r="M113" s="30"/>
      <c r="N113" s="30"/>
      <c r="O113" s="30"/>
      <c r="P113" s="30"/>
      <c r="Q113" s="30"/>
    </row>
    <row r="114" spans="2:17" x14ac:dyDescent="0.2">
      <c r="B114" s="29"/>
      <c r="C114" s="29"/>
      <c r="D114" s="67"/>
      <c r="E114" s="29"/>
      <c r="F114" s="29"/>
      <c r="G114" s="67"/>
      <c r="H114" s="29"/>
      <c r="I114" s="29"/>
      <c r="J114" s="30"/>
      <c r="K114" s="30"/>
      <c r="L114" s="30"/>
      <c r="M114" s="30"/>
      <c r="N114" s="30"/>
      <c r="O114" s="30"/>
      <c r="P114" s="30"/>
      <c r="Q114" s="30"/>
    </row>
    <row r="115" spans="2:17" x14ac:dyDescent="0.2">
      <c r="B115" s="29"/>
      <c r="C115" s="29"/>
      <c r="D115" s="67"/>
      <c r="E115" s="29"/>
      <c r="F115" s="29"/>
      <c r="G115" s="67"/>
      <c r="H115" s="29"/>
      <c r="I115" s="29"/>
      <c r="J115" s="30"/>
      <c r="K115" s="30"/>
      <c r="L115" s="30"/>
      <c r="M115" s="30"/>
      <c r="N115" s="30"/>
      <c r="O115" s="30"/>
      <c r="P115" s="30"/>
      <c r="Q115" s="30"/>
    </row>
    <row r="116" spans="2:17" x14ac:dyDescent="0.2">
      <c r="B116" s="29"/>
      <c r="C116" s="29"/>
      <c r="D116" s="67"/>
      <c r="E116" s="29"/>
      <c r="F116" s="29"/>
      <c r="G116" s="67"/>
      <c r="H116" s="29"/>
      <c r="I116" s="29"/>
      <c r="J116" s="30"/>
      <c r="K116" s="30"/>
      <c r="L116" s="30"/>
      <c r="M116" s="30"/>
      <c r="N116" s="30"/>
      <c r="O116" s="30"/>
      <c r="P116" s="30"/>
      <c r="Q116" s="30"/>
    </row>
    <row r="117" spans="2:17" x14ac:dyDescent="0.2">
      <c r="B117" s="29"/>
      <c r="C117" s="29"/>
      <c r="D117" s="67"/>
      <c r="E117" s="29"/>
      <c r="F117" s="29"/>
      <c r="G117" s="67"/>
      <c r="H117" s="29"/>
      <c r="I117" s="29"/>
      <c r="J117" s="30"/>
      <c r="K117" s="30"/>
      <c r="L117" s="30"/>
      <c r="M117" s="30"/>
      <c r="N117" s="30"/>
      <c r="O117" s="30"/>
      <c r="P117" s="30"/>
      <c r="Q117" s="30"/>
    </row>
    <row r="118" spans="2:17" x14ac:dyDescent="0.2">
      <c r="B118" s="29"/>
      <c r="C118" s="29"/>
      <c r="D118" s="67"/>
      <c r="E118" s="29"/>
      <c r="F118" s="29"/>
      <c r="G118" s="67"/>
      <c r="H118" s="29"/>
      <c r="I118" s="29"/>
      <c r="J118" s="30"/>
      <c r="K118" s="30"/>
      <c r="L118" s="30"/>
      <c r="M118" s="30"/>
      <c r="N118" s="30"/>
      <c r="O118" s="30"/>
      <c r="P118" s="30"/>
      <c r="Q118" s="30"/>
    </row>
    <row r="119" spans="2:17" x14ac:dyDescent="0.2">
      <c r="B119" s="29"/>
      <c r="C119" s="29"/>
      <c r="D119" s="67"/>
      <c r="E119" s="29"/>
      <c r="F119" s="29"/>
      <c r="G119" s="67"/>
      <c r="H119" s="29"/>
      <c r="I119" s="29"/>
      <c r="J119" s="30"/>
      <c r="K119" s="30"/>
      <c r="L119" s="30"/>
      <c r="M119" s="30"/>
      <c r="N119" s="30"/>
      <c r="O119" s="30"/>
      <c r="P119" s="30"/>
      <c r="Q119" s="30"/>
    </row>
    <row r="120" spans="2:17" x14ac:dyDescent="0.2">
      <c r="B120" s="29"/>
      <c r="C120" s="29"/>
      <c r="D120" s="67"/>
      <c r="E120" s="29"/>
      <c r="F120" s="29"/>
      <c r="G120" s="67"/>
      <c r="H120" s="29"/>
      <c r="I120" s="29"/>
      <c r="J120" s="30"/>
      <c r="K120" s="30"/>
      <c r="L120" s="30"/>
      <c r="M120" s="30"/>
      <c r="N120" s="30"/>
      <c r="O120" s="30"/>
      <c r="P120" s="30"/>
      <c r="Q120" s="30"/>
    </row>
    <row r="121" spans="2:17" x14ac:dyDescent="0.2">
      <c r="B121" s="29"/>
      <c r="C121" s="29"/>
      <c r="D121" s="67"/>
      <c r="E121" s="29"/>
      <c r="F121" s="29"/>
      <c r="G121" s="67"/>
      <c r="H121" s="29"/>
      <c r="I121" s="29"/>
      <c r="J121" s="30"/>
      <c r="K121" s="30"/>
      <c r="L121" s="30"/>
      <c r="M121" s="30"/>
      <c r="N121" s="30"/>
      <c r="O121" s="30"/>
      <c r="P121" s="30"/>
      <c r="Q121" s="30"/>
    </row>
    <row r="122" spans="2:17" x14ac:dyDescent="0.2">
      <c r="B122" s="29"/>
      <c r="C122" s="29"/>
      <c r="D122" s="67"/>
      <c r="E122" s="29"/>
      <c r="F122" s="29"/>
      <c r="G122" s="67"/>
      <c r="H122" s="29"/>
      <c r="I122" s="29"/>
      <c r="J122" s="30"/>
      <c r="K122" s="30"/>
      <c r="L122" s="30"/>
      <c r="M122" s="30"/>
      <c r="N122" s="30"/>
      <c r="O122" s="30"/>
      <c r="P122" s="30"/>
      <c r="Q122" s="30"/>
    </row>
    <row r="123" spans="2:17" x14ac:dyDescent="0.2">
      <c r="B123" s="29"/>
      <c r="C123" s="29"/>
      <c r="D123" s="67"/>
      <c r="E123" s="29"/>
      <c r="F123" s="29"/>
      <c r="G123" s="67"/>
      <c r="H123" s="29"/>
      <c r="I123" s="29"/>
      <c r="J123" s="30"/>
      <c r="K123" s="30"/>
      <c r="L123" s="30"/>
      <c r="M123" s="30"/>
      <c r="N123" s="30"/>
      <c r="O123" s="30"/>
      <c r="P123" s="30"/>
      <c r="Q123" s="30"/>
    </row>
    <row r="124" spans="2:17" x14ac:dyDescent="0.2">
      <c r="B124" s="29"/>
      <c r="C124" s="29"/>
      <c r="D124" s="67"/>
      <c r="E124" s="29"/>
      <c r="F124" s="29"/>
      <c r="G124" s="67"/>
      <c r="H124" s="29"/>
      <c r="I124" s="29"/>
      <c r="J124" s="30"/>
      <c r="K124" s="30"/>
      <c r="L124" s="30"/>
      <c r="M124" s="30"/>
      <c r="N124" s="30"/>
      <c r="O124" s="30"/>
      <c r="P124" s="30"/>
      <c r="Q124" s="30"/>
    </row>
    <row r="125" spans="2:17" x14ac:dyDescent="0.2">
      <c r="B125" s="29"/>
      <c r="C125" s="29"/>
      <c r="D125" s="67"/>
      <c r="E125" s="29"/>
      <c r="F125" s="29"/>
      <c r="G125" s="67"/>
      <c r="H125" s="29"/>
      <c r="I125" s="29"/>
      <c r="J125" s="30"/>
      <c r="K125" s="30"/>
      <c r="L125" s="30"/>
      <c r="M125" s="30"/>
      <c r="N125" s="30"/>
      <c r="O125" s="30"/>
      <c r="P125" s="30"/>
      <c r="Q125" s="30"/>
    </row>
    <row r="126" spans="2:17" x14ac:dyDescent="0.2">
      <c r="B126" s="29"/>
      <c r="C126" s="29"/>
      <c r="D126" s="67"/>
      <c r="E126" s="29"/>
      <c r="F126" s="29"/>
      <c r="G126" s="67"/>
      <c r="H126" s="29"/>
      <c r="I126" s="29"/>
      <c r="J126" s="30"/>
      <c r="K126" s="30"/>
      <c r="L126" s="30"/>
      <c r="M126" s="30"/>
      <c r="N126" s="30"/>
      <c r="O126" s="30"/>
      <c r="P126" s="30"/>
      <c r="Q126" s="30"/>
    </row>
    <row r="127" spans="2:17" x14ac:dyDescent="0.2">
      <c r="B127" s="29"/>
      <c r="C127" s="29"/>
      <c r="D127" s="67"/>
      <c r="E127" s="29"/>
      <c r="F127" s="29"/>
      <c r="G127" s="67"/>
      <c r="H127" s="29"/>
      <c r="I127" s="29"/>
      <c r="J127" s="30"/>
      <c r="K127" s="30"/>
      <c r="L127" s="30"/>
      <c r="M127" s="30"/>
      <c r="N127" s="30"/>
      <c r="O127" s="30"/>
      <c r="P127" s="30"/>
      <c r="Q127" s="30"/>
    </row>
    <row r="128" spans="2:17" x14ac:dyDescent="0.2">
      <c r="B128" s="29"/>
      <c r="C128" s="29"/>
      <c r="D128" s="67"/>
      <c r="E128" s="29"/>
      <c r="F128" s="29"/>
      <c r="G128" s="67"/>
      <c r="H128" s="29"/>
      <c r="I128" s="29"/>
      <c r="J128" s="30"/>
      <c r="K128" s="30"/>
      <c r="L128" s="30"/>
      <c r="M128" s="30"/>
      <c r="N128" s="30"/>
      <c r="O128" s="30"/>
      <c r="P128" s="30"/>
      <c r="Q128" s="30"/>
    </row>
    <row r="129" spans="2:17" x14ac:dyDescent="0.2">
      <c r="B129" s="29"/>
      <c r="C129" s="29"/>
      <c r="D129" s="67"/>
      <c r="E129" s="29"/>
      <c r="F129" s="29"/>
      <c r="G129" s="67"/>
      <c r="H129" s="29"/>
      <c r="I129" s="29"/>
      <c r="J129" s="30"/>
      <c r="K129" s="30"/>
      <c r="L129" s="30"/>
      <c r="M129" s="30"/>
      <c r="N129" s="30"/>
      <c r="O129" s="30"/>
      <c r="P129" s="30"/>
      <c r="Q129" s="30"/>
    </row>
    <row r="130" spans="2:17" x14ac:dyDescent="0.2">
      <c r="B130" s="29"/>
      <c r="C130" s="29"/>
      <c r="D130" s="67"/>
      <c r="E130" s="29"/>
      <c r="F130" s="29"/>
      <c r="G130" s="67"/>
      <c r="H130" s="29"/>
      <c r="I130" s="29"/>
      <c r="J130" s="30"/>
      <c r="K130" s="30"/>
      <c r="L130" s="30"/>
      <c r="M130" s="30"/>
      <c r="N130" s="30"/>
      <c r="O130" s="30"/>
      <c r="P130" s="30"/>
      <c r="Q130" s="30"/>
    </row>
    <row r="131" spans="2:17" x14ac:dyDescent="0.2">
      <c r="B131" s="29"/>
      <c r="C131" s="29"/>
      <c r="D131" s="67"/>
      <c r="E131" s="29"/>
      <c r="F131" s="29"/>
      <c r="G131" s="67"/>
      <c r="H131" s="29"/>
      <c r="I131" s="29"/>
      <c r="J131" s="30"/>
      <c r="K131" s="30"/>
      <c r="L131" s="30"/>
      <c r="M131" s="30"/>
      <c r="N131" s="30"/>
      <c r="O131" s="30"/>
      <c r="P131" s="30"/>
      <c r="Q131" s="30"/>
    </row>
    <row r="132" spans="2:17" x14ac:dyDescent="0.2">
      <c r="B132" s="29"/>
      <c r="C132" s="29"/>
      <c r="D132" s="67"/>
      <c r="E132" s="29"/>
      <c r="F132" s="29"/>
      <c r="G132" s="67"/>
      <c r="H132" s="29"/>
      <c r="I132" s="29"/>
      <c r="J132" s="30"/>
      <c r="K132" s="30"/>
      <c r="L132" s="30"/>
      <c r="M132" s="30"/>
      <c r="N132" s="30"/>
      <c r="O132" s="30"/>
      <c r="P132" s="30"/>
      <c r="Q132" s="30"/>
    </row>
    <row r="133" spans="2:17" x14ac:dyDescent="0.2">
      <c r="B133" s="29"/>
      <c r="C133" s="29"/>
      <c r="D133" s="67"/>
      <c r="E133" s="29"/>
      <c r="F133" s="29"/>
      <c r="G133" s="67"/>
      <c r="H133" s="29"/>
      <c r="I133" s="29"/>
      <c r="J133" s="30"/>
      <c r="K133" s="30"/>
      <c r="L133" s="30"/>
      <c r="M133" s="30"/>
      <c r="N133" s="30"/>
      <c r="O133" s="30"/>
      <c r="P133" s="30"/>
      <c r="Q133" s="30"/>
    </row>
    <row r="134" spans="2:17" x14ac:dyDescent="0.2">
      <c r="B134" s="29"/>
      <c r="C134" s="29"/>
      <c r="D134" s="67"/>
      <c r="E134" s="29"/>
      <c r="F134" s="29"/>
      <c r="G134" s="67"/>
      <c r="H134" s="29"/>
      <c r="I134" s="29"/>
      <c r="J134" s="30"/>
      <c r="K134" s="30"/>
      <c r="L134" s="30"/>
      <c r="M134" s="30"/>
      <c r="N134" s="30"/>
      <c r="O134" s="30"/>
      <c r="P134" s="30"/>
      <c r="Q134" s="30"/>
    </row>
    <row r="135" spans="2:17" x14ac:dyDescent="0.2">
      <c r="B135" s="29"/>
      <c r="C135" s="29"/>
      <c r="D135" s="67"/>
      <c r="E135" s="29"/>
      <c r="F135" s="29"/>
      <c r="G135" s="67"/>
      <c r="H135" s="29"/>
      <c r="I135" s="29"/>
      <c r="J135" s="30"/>
      <c r="K135" s="30"/>
      <c r="L135" s="30"/>
      <c r="M135" s="30"/>
      <c r="N135" s="30"/>
      <c r="O135" s="30"/>
      <c r="P135" s="30"/>
      <c r="Q135" s="30"/>
    </row>
    <row r="136" spans="2:17" x14ac:dyDescent="0.2">
      <c r="B136" s="29"/>
      <c r="C136" s="29"/>
      <c r="D136" s="67"/>
      <c r="E136" s="29"/>
      <c r="F136" s="29"/>
      <c r="G136" s="67"/>
      <c r="H136" s="29"/>
      <c r="I136" s="29"/>
      <c r="J136" s="30"/>
      <c r="K136" s="30"/>
      <c r="L136" s="30"/>
      <c r="M136" s="30"/>
      <c r="N136" s="30"/>
      <c r="O136" s="30"/>
      <c r="P136" s="30"/>
      <c r="Q136" s="30"/>
    </row>
    <row r="137" spans="2:17" x14ac:dyDescent="0.2">
      <c r="B137" s="29"/>
      <c r="C137" s="29"/>
      <c r="D137" s="67"/>
      <c r="E137" s="29"/>
      <c r="F137" s="29"/>
      <c r="G137" s="67"/>
      <c r="H137" s="29"/>
      <c r="I137" s="29"/>
      <c r="J137" s="30"/>
      <c r="K137" s="30"/>
      <c r="L137" s="30"/>
      <c r="M137" s="30"/>
      <c r="N137" s="30"/>
      <c r="O137" s="30"/>
      <c r="P137" s="30"/>
      <c r="Q137" s="30"/>
    </row>
    <row r="138" spans="2:17" x14ac:dyDescent="0.2">
      <c r="B138" s="29"/>
      <c r="C138" s="29"/>
      <c r="D138" s="67"/>
      <c r="E138" s="29"/>
      <c r="F138" s="29"/>
      <c r="G138" s="67"/>
      <c r="H138" s="29"/>
      <c r="I138" s="29"/>
      <c r="J138" s="30"/>
      <c r="K138" s="30"/>
      <c r="L138" s="30"/>
      <c r="M138" s="30"/>
      <c r="N138" s="30"/>
      <c r="O138" s="30"/>
      <c r="P138" s="30"/>
      <c r="Q138" s="30"/>
    </row>
    <row r="139" spans="2:17" x14ac:dyDescent="0.2">
      <c r="B139" s="29"/>
      <c r="C139" s="29"/>
      <c r="D139" s="67"/>
      <c r="E139" s="29"/>
      <c r="F139" s="29"/>
      <c r="G139" s="67"/>
      <c r="H139" s="29"/>
      <c r="I139" s="29"/>
      <c r="J139" s="30"/>
      <c r="K139" s="30"/>
      <c r="L139" s="30"/>
      <c r="M139" s="30"/>
      <c r="N139" s="30"/>
      <c r="O139" s="30"/>
      <c r="P139" s="30"/>
      <c r="Q139" s="30"/>
    </row>
    <row r="140" spans="2:17" x14ac:dyDescent="0.2">
      <c r="B140" s="29"/>
      <c r="C140" s="29"/>
      <c r="D140" s="67"/>
      <c r="E140" s="29"/>
      <c r="F140" s="29"/>
      <c r="G140" s="67"/>
      <c r="H140" s="29"/>
      <c r="I140" s="29"/>
      <c r="J140" s="30"/>
      <c r="K140" s="30"/>
      <c r="L140" s="30"/>
      <c r="M140" s="30"/>
      <c r="N140" s="30"/>
      <c r="O140" s="30"/>
      <c r="P140" s="30"/>
      <c r="Q140" s="30"/>
    </row>
    <row r="141" spans="2:17" x14ac:dyDescent="0.2">
      <c r="B141" s="29"/>
      <c r="C141" s="29"/>
      <c r="D141" s="67"/>
      <c r="E141" s="29"/>
      <c r="F141" s="29"/>
      <c r="G141" s="67"/>
      <c r="H141" s="29"/>
      <c r="I141" s="29"/>
      <c r="J141" s="30"/>
      <c r="K141" s="30"/>
      <c r="L141" s="30"/>
      <c r="M141" s="30"/>
      <c r="N141" s="30"/>
      <c r="O141" s="30"/>
      <c r="P141" s="30"/>
      <c r="Q141" s="30"/>
    </row>
    <row r="142" spans="2:17" x14ac:dyDescent="0.2">
      <c r="B142" s="29"/>
      <c r="C142" s="29"/>
      <c r="D142" s="67"/>
      <c r="E142" s="29"/>
      <c r="F142" s="29"/>
      <c r="G142" s="67"/>
      <c r="H142" s="29"/>
      <c r="I142" s="29"/>
      <c r="J142" s="30"/>
      <c r="K142" s="30"/>
      <c r="L142" s="30"/>
      <c r="M142" s="30"/>
      <c r="N142" s="30"/>
      <c r="O142" s="30"/>
      <c r="P142" s="30"/>
      <c r="Q142" s="30"/>
    </row>
    <row r="143" spans="2:17" x14ac:dyDescent="0.2">
      <c r="B143" s="29"/>
      <c r="C143" s="29"/>
      <c r="D143" s="67"/>
      <c r="E143" s="29"/>
      <c r="F143" s="29"/>
      <c r="G143" s="67"/>
      <c r="H143" s="29"/>
      <c r="I143" s="29"/>
      <c r="J143" s="30"/>
      <c r="K143" s="30"/>
      <c r="L143" s="30"/>
      <c r="M143" s="30"/>
      <c r="N143" s="30"/>
      <c r="O143" s="30"/>
      <c r="P143" s="30"/>
      <c r="Q143" s="30"/>
    </row>
    <row r="144" spans="2:17" x14ac:dyDescent="0.2">
      <c r="B144" s="29"/>
      <c r="C144" s="29"/>
      <c r="D144" s="67"/>
      <c r="E144" s="29"/>
      <c r="F144" s="29"/>
      <c r="G144" s="67"/>
      <c r="H144" s="29"/>
      <c r="I144" s="29"/>
      <c r="J144" s="30"/>
      <c r="K144" s="30"/>
      <c r="L144" s="30"/>
      <c r="M144" s="30"/>
      <c r="N144" s="30"/>
      <c r="O144" s="30"/>
      <c r="P144" s="30"/>
      <c r="Q144" s="30"/>
    </row>
    <row r="145" spans="2:17" x14ac:dyDescent="0.2">
      <c r="B145" s="29"/>
      <c r="C145" s="29"/>
      <c r="D145" s="67"/>
      <c r="E145" s="29"/>
      <c r="F145" s="29"/>
      <c r="G145" s="67"/>
      <c r="H145" s="29"/>
      <c r="I145" s="29"/>
      <c r="J145" s="30"/>
      <c r="K145" s="30"/>
      <c r="L145" s="30"/>
      <c r="M145" s="30"/>
      <c r="N145" s="30"/>
      <c r="O145" s="30"/>
      <c r="P145" s="30"/>
      <c r="Q145" s="30"/>
    </row>
    <row r="146" spans="2:17" x14ac:dyDescent="0.2">
      <c r="B146" s="29"/>
      <c r="C146" s="29"/>
      <c r="D146" s="67"/>
      <c r="E146" s="29"/>
      <c r="F146" s="29"/>
      <c r="G146" s="67"/>
      <c r="H146" s="29"/>
      <c r="I146" s="29"/>
      <c r="J146" s="30"/>
      <c r="K146" s="30"/>
      <c r="L146" s="30"/>
      <c r="M146" s="30"/>
      <c r="N146" s="30"/>
      <c r="O146" s="30"/>
      <c r="P146" s="30"/>
      <c r="Q146" s="30"/>
    </row>
    <row r="147" spans="2:17" x14ac:dyDescent="0.2">
      <c r="B147" s="29"/>
      <c r="C147" s="29"/>
      <c r="D147" s="67"/>
      <c r="E147" s="29"/>
      <c r="F147" s="29"/>
      <c r="G147" s="67"/>
      <c r="H147" s="29"/>
      <c r="I147" s="29"/>
      <c r="J147" s="30"/>
      <c r="K147" s="30"/>
      <c r="L147" s="30"/>
      <c r="M147" s="30"/>
      <c r="N147" s="30"/>
      <c r="O147" s="30"/>
      <c r="P147" s="30"/>
      <c r="Q147" s="30"/>
    </row>
    <row r="148" spans="2:17" x14ac:dyDescent="0.2">
      <c r="B148" s="29"/>
      <c r="C148" s="29"/>
      <c r="D148" s="67"/>
      <c r="E148" s="29"/>
      <c r="F148" s="29"/>
      <c r="G148" s="67"/>
      <c r="H148" s="29"/>
      <c r="I148" s="29"/>
      <c r="J148" s="30"/>
      <c r="K148" s="30"/>
      <c r="L148" s="30"/>
      <c r="M148" s="30"/>
      <c r="N148" s="30"/>
      <c r="O148" s="30"/>
      <c r="P148" s="30"/>
      <c r="Q148" s="30"/>
    </row>
    <row r="149" spans="2:17" x14ac:dyDescent="0.2">
      <c r="B149" s="29"/>
      <c r="C149" s="29"/>
      <c r="D149" s="67"/>
      <c r="E149" s="29"/>
      <c r="F149" s="29"/>
      <c r="G149" s="67"/>
      <c r="H149" s="29"/>
      <c r="I149" s="29"/>
      <c r="J149" s="30"/>
      <c r="K149" s="30"/>
      <c r="L149" s="30"/>
      <c r="M149" s="30"/>
      <c r="N149" s="30"/>
      <c r="O149" s="30"/>
      <c r="P149" s="30"/>
      <c r="Q149" s="30"/>
    </row>
    <row r="150" spans="2:17" x14ac:dyDescent="0.2">
      <c r="B150" s="29"/>
      <c r="C150" s="29"/>
      <c r="D150" s="67"/>
      <c r="E150" s="29"/>
      <c r="F150" s="29"/>
      <c r="G150" s="67"/>
      <c r="H150" s="29"/>
      <c r="I150" s="29"/>
      <c r="J150" s="30"/>
      <c r="K150" s="30"/>
      <c r="L150" s="30"/>
      <c r="M150" s="30"/>
      <c r="N150" s="30"/>
      <c r="O150" s="30"/>
      <c r="P150" s="30"/>
      <c r="Q150" s="30"/>
    </row>
    <row r="151" spans="2:17" x14ac:dyDescent="0.2">
      <c r="B151" s="29"/>
      <c r="C151" s="29"/>
      <c r="D151" s="67"/>
      <c r="E151" s="29"/>
      <c r="F151" s="29"/>
      <c r="G151" s="67"/>
      <c r="H151" s="29"/>
      <c r="I151" s="29"/>
      <c r="J151" s="30"/>
      <c r="K151" s="30"/>
      <c r="L151" s="30"/>
      <c r="M151" s="30"/>
      <c r="N151" s="30"/>
      <c r="O151" s="30"/>
      <c r="P151" s="30"/>
      <c r="Q151" s="30"/>
    </row>
    <row r="152" spans="2:17" x14ac:dyDescent="0.2">
      <c r="B152" s="29"/>
      <c r="C152" s="29"/>
      <c r="D152" s="67"/>
      <c r="E152" s="29"/>
      <c r="F152" s="29"/>
      <c r="G152" s="67"/>
      <c r="H152" s="29"/>
      <c r="I152" s="29"/>
      <c r="J152" s="30"/>
      <c r="K152" s="30"/>
      <c r="L152" s="30"/>
      <c r="M152" s="30"/>
      <c r="N152" s="30"/>
      <c r="O152" s="30"/>
      <c r="P152" s="30"/>
      <c r="Q152" s="30"/>
    </row>
    <row r="153" spans="2:17" x14ac:dyDescent="0.2">
      <c r="B153" s="29"/>
      <c r="C153" s="29"/>
      <c r="D153" s="67"/>
      <c r="E153" s="29"/>
      <c r="F153" s="29"/>
      <c r="G153" s="67"/>
      <c r="H153" s="29"/>
      <c r="I153" s="29"/>
      <c r="J153" s="30"/>
      <c r="K153" s="30"/>
      <c r="L153" s="30"/>
      <c r="M153" s="30"/>
      <c r="N153" s="30"/>
      <c r="O153" s="30"/>
      <c r="P153" s="30"/>
      <c r="Q153" s="30"/>
    </row>
    <row r="154" spans="2:17" x14ac:dyDescent="0.2">
      <c r="B154" s="29"/>
      <c r="C154" s="29"/>
      <c r="D154" s="67"/>
      <c r="E154" s="29"/>
      <c r="F154" s="29"/>
      <c r="G154" s="67"/>
      <c r="H154" s="29"/>
      <c r="I154" s="29"/>
      <c r="J154" s="30"/>
      <c r="K154" s="30"/>
      <c r="L154" s="30"/>
      <c r="M154" s="30"/>
      <c r="N154" s="30"/>
      <c r="O154" s="30"/>
      <c r="P154" s="30"/>
      <c r="Q154" s="30"/>
    </row>
    <row r="155" spans="2:17" x14ac:dyDescent="0.2">
      <c r="B155" s="29"/>
      <c r="C155" s="29"/>
      <c r="D155" s="67"/>
      <c r="E155" s="29"/>
      <c r="F155" s="29"/>
      <c r="G155" s="67"/>
      <c r="H155" s="29"/>
      <c r="I155" s="29"/>
      <c r="J155" s="30"/>
      <c r="K155" s="30"/>
      <c r="L155" s="30"/>
      <c r="M155" s="30"/>
      <c r="N155" s="30"/>
      <c r="O155" s="30"/>
      <c r="P155" s="30"/>
      <c r="Q155" s="30"/>
    </row>
    <row r="156" spans="2:17" x14ac:dyDescent="0.2">
      <c r="B156" s="29"/>
      <c r="C156" s="29"/>
      <c r="D156" s="67"/>
      <c r="E156" s="29"/>
      <c r="F156" s="29"/>
      <c r="G156" s="67"/>
      <c r="H156" s="29"/>
      <c r="I156" s="29"/>
      <c r="J156" s="30"/>
      <c r="K156" s="30"/>
      <c r="L156" s="30"/>
      <c r="M156" s="30"/>
      <c r="N156" s="30"/>
      <c r="O156" s="30"/>
      <c r="P156" s="30"/>
      <c r="Q156" s="30"/>
    </row>
    <row r="157" spans="2:17" x14ac:dyDescent="0.2">
      <c r="B157" s="29"/>
      <c r="C157" s="29"/>
      <c r="D157" s="67"/>
      <c r="E157" s="29"/>
      <c r="F157" s="29"/>
      <c r="G157" s="67"/>
      <c r="H157" s="29"/>
      <c r="I157" s="29"/>
      <c r="J157" s="30"/>
      <c r="K157" s="30"/>
      <c r="L157" s="30"/>
      <c r="M157" s="30"/>
      <c r="N157" s="30"/>
      <c r="O157" s="30"/>
      <c r="P157" s="30"/>
      <c r="Q157" s="30"/>
    </row>
    <row r="158" spans="2:17" x14ac:dyDescent="0.2">
      <c r="B158" s="29"/>
      <c r="C158" s="29"/>
      <c r="D158" s="67"/>
      <c r="E158" s="29"/>
      <c r="F158" s="29"/>
      <c r="G158" s="67"/>
      <c r="H158" s="29"/>
      <c r="I158" s="29"/>
      <c r="J158" s="30"/>
      <c r="K158" s="30"/>
      <c r="L158" s="30"/>
      <c r="M158" s="30"/>
      <c r="N158" s="30"/>
      <c r="O158" s="30"/>
      <c r="P158" s="30"/>
      <c r="Q158" s="30"/>
    </row>
    <row r="159" spans="2:17" x14ac:dyDescent="0.2">
      <c r="B159" s="29"/>
      <c r="C159" s="29"/>
      <c r="D159" s="67"/>
      <c r="E159" s="29"/>
      <c r="F159" s="29"/>
      <c r="G159" s="67"/>
      <c r="H159" s="29"/>
      <c r="I159" s="29"/>
      <c r="J159" s="30"/>
      <c r="K159" s="30"/>
      <c r="L159" s="30"/>
      <c r="M159" s="30"/>
      <c r="N159" s="30"/>
      <c r="O159" s="30"/>
      <c r="P159" s="30"/>
      <c r="Q159" s="30"/>
    </row>
    <row r="160" spans="2:17" x14ac:dyDescent="0.2">
      <c r="B160" s="29"/>
      <c r="C160" s="29"/>
      <c r="D160" s="67"/>
      <c r="E160" s="29"/>
      <c r="F160" s="29"/>
      <c r="G160" s="67"/>
      <c r="H160" s="29"/>
      <c r="I160" s="29"/>
      <c r="J160" s="30"/>
      <c r="K160" s="30"/>
      <c r="L160" s="30"/>
      <c r="M160" s="30"/>
      <c r="N160" s="30"/>
      <c r="O160" s="30"/>
      <c r="P160" s="30"/>
      <c r="Q160" s="30"/>
    </row>
    <row r="161" spans="2:17" x14ac:dyDescent="0.2">
      <c r="B161" s="29"/>
      <c r="C161" s="29"/>
      <c r="D161" s="67"/>
      <c r="E161" s="29"/>
      <c r="F161" s="29"/>
      <c r="G161" s="67"/>
      <c r="H161" s="29"/>
      <c r="I161" s="29"/>
      <c r="J161" s="30"/>
      <c r="K161" s="30"/>
      <c r="L161" s="30"/>
      <c r="M161" s="30"/>
      <c r="N161" s="30"/>
      <c r="O161" s="30"/>
      <c r="P161" s="30"/>
      <c r="Q161" s="30"/>
    </row>
    <row r="162" spans="2:17" x14ac:dyDescent="0.2">
      <c r="B162" s="29"/>
      <c r="C162" s="29"/>
      <c r="D162" s="67"/>
      <c r="E162" s="29"/>
      <c r="F162" s="29"/>
      <c r="G162" s="67"/>
      <c r="H162" s="29"/>
      <c r="I162" s="29"/>
      <c r="J162" s="30"/>
      <c r="K162" s="30"/>
      <c r="L162" s="30"/>
      <c r="M162" s="30"/>
      <c r="N162" s="30"/>
      <c r="O162" s="30"/>
      <c r="P162" s="30"/>
      <c r="Q162" s="30"/>
    </row>
    <row r="163" spans="2:17" x14ac:dyDescent="0.2">
      <c r="B163" s="29"/>
      <c r="C163" s="29"/>
      <c r="D163" s="67"/>
      <c r="E163" s="29"/>
      <c r="F163" s="29"/>
      <c r="G163" s="67"/>
      <c r="H163" s="29"/>
      <c r="I163" s="29"/>
      <c r="J163" s="30"/>
      <c r="K163" s="30"/>
      <c r="L163" s="30"/>
      <c r="M163" s="30"/>
      <c r="N163" s="30"/>
      <c r="O163" s="30"/>
      <c r="P163" s="30"/>
      <c r="Q163" s="30"/>
    </row>
    <row r="164" spans="2:17" x14ac:dyDescent="0.2">
      <c r="B164" s="29"/>
      <c r="C164" s="29"/>
      <c r="D164" s="67"/>
      <c r="E164" s="29"/>
      <c r="F164" s="29"/>
      <c r="G164" s="67"/>
      <c r="H164" s="29"/>
      <c r="I164" s="29"/>
      <c r="J164" s="30"/>
      <c r="K164" s="30"/>
      <c r="L164" s="30"/>
      <c r="M164" s="30"/>
      <c r="N164" s="30"/>
      <c r="O164" s="30"/>
      <c r="P164" s="30"/>
      <c r="Q164" s="30"/>
    </row>
    <row r="165" spans="2:17" x14ac:dyDescent="0.2">
      <c r="B165" s="29"/>
      <c r="C165" s="29"/>
      <c r="D165" s="67"/>
      <c r="E165" s="29"/>
      <c r="F165" s="29"/>
      <c r="G165" s="67"/>
      <c r="H165" s="29"/>
      <c r="I165" s="29"/>
      <c r="J165" s="30"/>
      <c r="K165" s="30"/>
      <c r="L165" s="30"/>
      <c r="M165" s="30"/>
      <c r="N165" s="30"/>
      <c r="O165" s="30"/>
      <c r="P165" s="30"/>
      <c r="Q165" s="30"/>
    </row>
    <row r="166" spans="2:17" x14ac:dyDescent="0.2">
      <c r="B166" s="29"/>
      <c r="C166" s="29"/>
      <c r="D166" s="67"/>
      <c r="E166" s="29"/>
      <c r="F166" s="29"/>
      <c r="G166" s="67"/>
      <c r="H166" s="29"/>
      <c r="I166" s="29"/>
      <c r="J166" s="30"/>
      <c r="K166" s="30"/>
      <c r="L166" s="30"/>
      <c r="M166" s="30"/>
      <c r="N166" s="30"/>
      <c r="O166" s="30"/>
      <c r="P166" s="30"/>
      <c r="Q166" s="30"/>
    </row>
    <row r="167" spans="2:17" x14ac:dyDescent="0.2">
      <c r="B167" s="29"/>
      <c r="C167" s="29"/>
      <c r="D167" s="67"/>
      <c r="E167" s="29"/>
      <c r="F167" s="29"/>
      <c r="G167" s="67"/>
      <c r="H167" s="29"/>
      <c r="I167" s="29"/>
      <c r="J167" s="30"/>
      <c r="K167" s="30"/>
      <c r="L167" s="30"/>
      <c r="M167" s="30"/>
      <c r="N167" s="30"/>
      <c r="O167" s="30"/>
      <c r="P167" s="30"/>
      <c r="Q167" s="30"/>
    </row>
    <row r="168" spans="2:17" x14ac:dyDescent="0.2">
      <c r="B168" s="29"/>
      <c r="C168" s="29"/>
      <c r="D168" s="67"/>
      <c r="E168" s="29"/>
      <c r="F168" s="29"/>
      <c r="G168" s="67"/>
      <c r="H168" s="29"/>
      <c r="I168" s="29"/>
      <c r="J168" s="30"/>
      <c r="K168" s="30"/>
      <c r="L168" s="30"/>
      <c r="M168" s="30"/>
      <c r="N168" s="30"/>
      <c r="O168" s="30"/>
      <c r="P168" s="30"/>
      <c r="Q168" s="30"/>
    </row>
    <row r="169" spans="2:17" x14ac:dyDescent="0.2">
      <c r="B169" s="29"/>
      <c r="C169" s="29"/>
      <c r="D169" s="67"/>
      <c r="E169" s="29"/>
      <c r="F169" s="29"/>
      <c r="G169" s="67"/>
      <c r="H169" s="29"/>
      <c r="I169" s="29"/>
      <c r="J169" s="30"/>
      <c r="K169" s="30"/>
      <c r="L169" s="30"/>
      <c r="M169" s="30"/>
      <c r="N169" s="30"/>
      <c r="O169" s="30"/>
      <c r="P169" s="30"/>
      <c r="Q169" s="30"/>
    </row>
    <row r="170" spans="2:17" x14ac:dyDescent="0.2">
      <c r="B170" s="29"/>
      <c r="C170" s="29"/>
      <c r="D170" s="67"/>
      <c r="E170" s="29"/>
      <c r="F170" s="29"/>
      <c r="G170" s="67"/>
      <c r="H170" s="29"/>
      <c r="I170" s="29"/>
      <c r="J170" s="30"/>
      <c r="K170" s="30"/>
      <c r="L170" s="30"/>
      <c r="M170" s="30"/>
      <c r="N170" s="30"/>
      <c r="O170" s="30"/>
      <c r="P170" s="30"/>
      <c r="Q170" s="30"/>
    </row>
    <row r="171" spans="2:17" x14ac:dyDescent="0.2">
      <c r="B171" s="29"/>
      <c r="C171" s="29"/>
      <c r="D171" s="67"/>
      <c r="E171" s="29"/>
      <c r="F171" s="29"/>
      <c r="G171" s="67"/>
      <c r="H171" s="29"/>
      <c r="I171" s="29"/>
      <c r="J171" s="30"/>
      <c r="K171" s="30"/>
      <c r="L171" s="30"/>
      <c r="M171" s="30"/>
      <c r="N171" s="30"/>
      <c r="O171" s="30"/>
      <c r="P171" s="30"/>
      <c r="Q171" s="30"/>
    </row>
    <row r="172" spans="2:17" x14ac:dyDescent="0.2">
      <c r="B172" s="29"/>
      <c r="C172" s="29"/>
      <c r="D172" s="67"/>
      <c r="E172" s="29"/>
      <c r="F172" s="29"/>
      <c r="G172" s="67"/>
      <c r="H172" s="29"/>
      <c r="I172" s="29"/>
      <c r="J172" s="30"/>
      <c r="K172" s="30"/>
      <c r="L172" s="30"/>
      <c r="M172" s="30"/>
      <c r="N172" s="30"/>
      <c r="O172" s="30"/>
      <c r="P172" s="30"/>
      <c r="Q172" s="30"/>
    </row>
    <row r="173" spans="2:17" x14ac:dyDescent="0.2">
      <c r="B173" s="29"/>
      <c r="C173" s="29"/>
      <c r="D173" s="67"/>
      <c r="E173" s="29"/>
      <c r="F173" s="29"/>
      <c r="G173" s="67"/>
      <c r="H173" s="29"/>
      <c r="I173" s="29"/>
      <c r="J173" s="30"/>
      <c r="K173" s="30"/>
      <c r="L173" s="30"/>
      <c r="M173" s="30"/>
      <c r="N173" s="30"/>
      <c r="O173" s="30"/>
      <c r="P173" s="30"/>
      <c r="Q173" s="30"/>
    </row>
    <row r="174" spans="2:17" x14ac:dyDescent="0.2">
      <c r="B174" s="29"/>
      <c r="C174" s="29"/>
      <c r="D174" s="67"/>
      <c r="E174" s="29"/>
      <c r="F174" s="29"/>
      <c r="G174" s="67"/>
      <c r="H174" s="29"/>
      <c r="I174" s="29"/>
      <c r="J174" s="30"/>
      <c r="K174" s="30"/>
      <c r="L174" s="30"/>
      <c r="M174" s="30"/>
      <c r="N174" s="30"/>
      <c r="O174" s="30"/>
      <c r="P174" s="30"/>
      <c r="Q174" s="30"/>
    </row>
    <row r="175" spans="2:17" x14ac:dyDescent="0.2">
      <c r="B175" s="29"/>
      <c r="C175" s="29"/>
      <c r="D175" s="67"/>
      <c r="E175" s="29"/>
      <c r="F175" s="29"/>
      <c r="G175" s="67"/>
      <c r="H175" s="29"/>
      <c r="I175" s="29"/>
      <c r="J175" s="30"/>
      <c r="K175" s="30"/>
      <c r="L175" s="30"/>
      <c r="M175" s="30"/>
      <c r="N175" s="30"/>
      <c r="O175" s="30"/>
      <c r="P175" s="30"/>
      <c r="Q175" s="30"/>
    </row>
    <row r="176" spans="2:17" x14ac:dyDescent="0.2">
      <c r="B176" s="29"/>
      <c r="C176" s="29"/>
      <c r="D176" s="67"/>
      <c r="E176" s="29"/>
      <c r="F176" s="29"/>
      <c r="G176" s="67"/>
      <c r="H176" s="29"/>
      <c r="I176" s="29"/>
      <c r="J176" s="30"/>
      <c r="K176" s="30"/>
      <c r="L176" s="30"/>
      <c r="M176" s="30"/>
      <c r="N176" s="30"/>
      <c r="O176" s="30"/>
      <c r="P176" s="30"/>
      <c r="Q176" s="30"/>
    </row>
    <row r="177" spans="2:17" x14ac:dyDescent="0.2">
      <c r="B177" s="29"/>
      <c r="C177" s="29"/>
      <c r="D177" s="67"/>
      <c r="E177" s="29"/>
      <c r="F177" s="29"/>
      <c r="G177" s="67"/>
      <c r="H177" s="29"/>
      <c r="I177" s="29"/>
      <c r="J177" s="30"/>
      <c r="K177" s="30"/>
      <c r="L177" s="30"/>
      <c r="M177" s="30"/>
      <c r="N177" s="30"/>
      <c r="O177" s="30"/>
      <c r="P177" s="30"/>
      <c r="Q177" s="30"/>
    </row>
    <row r="178" spans="2:17" x14ac:dyDescent="0.2">
      <c r="B178" s="29"/>
      <c r="C178" s="29"/>
      <c r="D178" s="67"/>
      <c r="E178" s="29"/>
      <c r="F178" s="29"/>
      <c r="G178" s="67"/>
      <c r="H178" s="29"/>
      <c r="I178" s="29"/>
      <c r="J178" s="30"/>
      <c r="K178" s="30"/>
      <c r="L178" s="30"/>
      <c r="M178" s="30"/>
      <c r="N178" s="30"/>
      <c r="O178" s="30"/>
      <c r="P178" s="30"/>
      <c r="Q178" s="30"/>
    </row>
    <row r="179" spans="2:17" x14ac:dyDescent="0.2">
      <c r="B179" s="29"/>
      <c r="C179" s="29"/>
      <c r="D179" s="67"/>
      <c r="E179" s="29"/>
      <c r="F179" s="29"/>
      <c r="G179" s="67"/>
      <c r="H179" s="29"/>
      <c r="I179" s="29"/>
      <c r="J179" s="30"/>
      <c r="K179" s="30"/>
      <c r="L179" s="30"/>
      <c r="M179" s="30"/>
      <c r="N179" s="30"/>
      <c r="O179" s="30"/>
      <c r="P179" s="30"/>
      <c r="Q179" s="30"/>
    </row>
    <row r="180" spans="2:17" x14ac:dyDescent="0.2">
      <c r="B180" s="29"/>
      <c r="C180" s="29"/>
      <c r="D180" s="67"/>
      <c r="E180" s="29"/>
      <c r="F180" s="29"/>
      <c r="G180" s="67"/>
      <c r="H180" s="29"/>
      <c r="I180" s="29"/>
      <c r="J180" s="30"/>
      <c r="K180" s="30"/>
      <c r="L180" s="30"/>
      <c r="M180" s="30"/>
      <c r="N180" s="30"/>
      <c r="O180" s="30"/>
      <c r="P180" s="30"/>
      <c r="Q180" s="30"/>
    </row>
    <row r="181" spans="2:17" x14ac:dyDescent="0.2">
      <c r="B181" s="29"/>
      <c r="C181" s="29"/>
      <c r="D181" s="67"/>
      <c r="E181" s="29"/>
      <c r="F181" s="29"/>
      <c r="G181" s="67"/>
      <c r="H181" s="29"/>
      <c r="I181" s="29"/>
      <c r="J181" s="30"/>
      <c r="K181" s="30"/>
      <c r="L181" s="30"/>
      <c r="M181" s="30"/>
      <c r="N181" s="30"/>
      <c r="O181" s="30"/>
      <c r="P181" s="30"/>
      <c r="Q181" s="30"/>
    </row>
    <row r="182" spans="2:17" x14ac:dyDescent="0.2">
      <c r="B182" s="29"/>
      <c r="C182" s="29"/>
      <c r="D182" s="67"/>
      <c r="E182" s="29"/>
      <c r="F182" s="29"/>
      <c r="G182" s="67"/>
      <c r="H182" s="29"/>
      <c r="I182" s="29"/>
      <c r="J182" s="30"/>
      <c r="K182" s="30"/>
      <c r="L182" s="30"/>
      <c r="M182" s="30"/>
      <c r="N182" s="30"/>
      <c r="O182" s="30"/>
      <c r="P182" s="30"/>
      <c r="Q182" s="30"/>
    </row>
    <row r="183" spans="2:17" x14ac:dyDescent="0.2">
      <c r="B183" s="29"/>
      <c r="C183" s="29"/>
      <c r="D183" s="67"/>
      <c r="E183" s="29"/>
      <c r="F183" s="29"/>
      <c r="G183" s="67"/>
      <c r="H183" s="29"/>
      <c r="I183" s="29"/>
      <c r="J183" s="30"/>
      <c r="K183" s="30"/>
      <c r="L183" s="30"/>
      <c r="M183" s="30"/>
      <c r="N183" s="30"/>
      <c r="O183" s="30"/>
      <c r="P183" s="30"/>
      <c r="Q183" s="30"/>
    </row>
    <row r="184" spans="2:17" x14ac:dyDescent="0.2">
      <c r="B184" s="29"/>
      <c r="C184" s="29"/>
      <c r="D184" s="67"/>
      <c r="E184" s="29"/>
      <c r="F184" s="29"/>
      <c r="G184" s="67"/>
      <c r="H184" s="29"/>
      <c r="I184" s="29"/>
      <c r="J184" s="30"/>
      <c r="K184" s="30"/>
      <c r="L184" s="30"/>
      <c r="M184" s="30"/>
      <c r="N184" s="30"/>
      <c r="O184" s="30"/>
      <c r="P184" s="30"/>
      <c r="Q184" s="30"/>
    </row>
    <row r="185" spans="2:17" x14ac:dyDescent="0.2">
      <c r="B185" s="29"/>
      <c r="C185" s="29"/>
      <c r="D185" s="67"/>
      <c r="E185" s="29"/>
      <c r="F185" s="29"/>
      <c r="G185" s="67"/>
      <c r="H185" s="29"/>
      <c r="I185" s="29"/>
      <c r="J185" s="30"/>
      <c r="K185" s="30"/>
      <c r="L185" s="30"/>
      <c r="M185" s="30"/>
      <c r="N185" s="30"/>
      <c r="O185" s="30"/>
      <c r="P185" s="30"/>
      <c r="Q185" s="30"/>
    </row>
    <row r="186" spans="2:17" x14ac:dyDescent="0.2">
      <c r="B186" s="29"/>
      <c r="C186" s="29"/>
      <c r="D186" s="67"/>
      <c r="E186" s="29"/>
      <c r="F186" s="29"/>
      <c r="G186" s="67"/>
      <c r="H186" s="29"/>
      <c r="I186" s="29"/>
      <c r="J186" s="30"/>
      <c r="K186" s="30"/>
      <c r="L186" s="30"/>
      <c r="M186" s="30"/>
      <c r="N186" s="30"/>
      <c r="O186" s="30"/>
      <c r="P186" s="30"/>
      <c r="Q186" s="30"/>
    </row>
    <row r="187" spans="2:17" x14ac:dyDescent="0.2">
      <c r="B187" s="29"/>
      <c r="C187" s="29"/>
      <c r="D187" s="67"/>
      <c r="E187" s="29"/>
      <c r="F187" s="29"/>
      <c r="G187" s="67"/>
      <c r="H187" s="29"/>
      <c r="I187" s="29"/>
      <c r="J187" s="30"/>
      <c r="K187" s="30"/>
      <c r="L187" s="30"/>
      <c r="M187" s="30"/>
      <c r="N187" s="30"/>
      <c r="O187" s="30"/>
      <c r="P187" s="30"/>
      <c r="Q187" s="30"/>
    </row>
    <row r="188" spans="2:17" x14ac:dyDescent="0.2">
      <c r="B188" s="29"/>
      <c r="C188" s="29"/>
      <c r="D188" s="67"/>
      <c r="E188" s="29"/>
      <c r="F188" s="29"/>
      <c r="G188" s="67"/>
      <c r="H188" s="29"/>
      <c r="I188" s="29"/>
      <c r="J188" s="30"/>
      <c r="K188" s="30"/>
      <c r="L188" s="30"/>
      <c r="M188" s="30"/>
      <c r="N188" s="30"/>
      <c r="O188" s="30"/>
      <c r="P188" s="30"/>
      <c r="Q188" s="30"/>
    </row>
    <row r="189" spans="2:17" x14ac:dyDescent="0.2">
      <c r="B189" s="29"/>
      <c r="C189" s="29"/>
      <c r="D189" s="67"/>
      <c r="E189" s="29"/>
      <c r="F189" s="29"/>
      <c r="G189" s="67"/>
      <c r="H189" s="29"/>
      <c r="I189" s="29"/>
      <c r="J189" s="30"/>
      <c r="K189" s="30"/>
      <c r="L189" s="30"/>
      <c r="M189" s="30"/>
      <c r="N189" s="30"/>
      <c r="O189" s="30"/>
      <c r="P189" s="30"/>
      <c r="Q189" s="30"/>
    </row>
    <row r="190" spans="2:17" x14ac:dyDescent="0.2">
      <c r="B190" s="29"/>
      <c r="C190" s="29"/>
      <c r="D190" s="67"/>
      <c r="E190" s="29"/>
      <c r="F190" s="29"/>
      <c r="G190" s="67"/>
      <c r="H190" s="29"/>
      <c r="I190" s="29"/>
      <c r="J190" s="30"/>
      <c r="K190" s="30"/>
      <c r="L190" s="30"/>
      <c r="M190" s="30"/>
      <c r="N190" s="30"/>
      <c r="O190" s="30"/>
      <c r="P190" s="30"/>
      <c r="Q190" s="30"/>
    </row>
    <row r="191" spans="2:17" x14ac:dyDescent="0.2">
      <c r="B191" s="29"/>
      <c r="C191" s="29"/>
      <c r="D191" s="67"/>
      <c r="E191" s="29"/>
      <c r="F191" s="29"/>
      <c r="G191" s="67"/>
      <c r="H191" s="29"/>
      <c r="I191" s="29"/>
      <c r="J191" s="30"/>
      <c r="K191" s="30"/>
      <c r="L191" s="30"/>
      <c r="M191" s="30"/>
      <c r="N191" s="30"/>
      <c r="O191" s="30"/>
      <c r="P191" s="30"/>
      <c r="Q191" s="30"/>
    </row>
    <row r="192" spans="2:17" x14ac:dyDescent="0.2">
      <c r="B192" s="29"/>
      <c r="C192" s="29"/>
      <c r="D192" s="67"/>
      <c r="E192" s="29"/>
      <c r="F192" s="29"/>
      <c r="G192" s="67"/>
      <c r="H192" s="29"/>
      <c r="I192" s="29"/>
      <c r="J192" s="30"/>
      <c r="K192" s="30"/>
      <c r="L192" s="30"/>
      <c r="M192" s="30"/>
      <c r="N192" s="30"/>
      <c r="O192" s="30"/>
      <c r="P192" s="30"/>
      <c r="Q192" s="30"/>
    </row>
    <row r="193" spans="2:17" x14ac:dyDescent="0.2">
      <c r="B193" s="29"/>
      <c r="C193" s="29"/>
      <c r="D193" s="67"/>
      <c r="E193" s="29"/>
      <c r="F193" s="29"/>
      <c r="G193" s="67"/>
      <c r="H193" s="29"/>
      <c r="I193" s="29"/>
      <c r="J193" s="30"/>
      <c r="K193" s="30"/>
      <c r="L193" s="30"/>
      <c r="M193" s="30"/>
      <c r="N193" s="30"/>
      <c r="O193" s="30"/>
      <c r="P193" s="30"/>
      <c r="Q193" s="30"/>
    </row>
    <row r="194" spans="2:17" x14ac:dyDescent="0.2">
      <c r="B194" s="29"/>
      <c r="C194" s="29"/>
      <c r="D194" s="67"/>
      <c r="E194" s="29"/>
      <c r="F194" s="29"/>
      <c r="G194" s="67"/>
      <c r="H194" s="29"/>
      <c r="I194" s="29"/>
      <c r="J194" s="30"/>
      <c r="K194" s="30"/>
      <c r="L194" s="30"/>
      <c r="M194" s="30"/>
      <c r="N194" s="30"/>
      <c r="O194" s="30"/>
      <c r="P194" s="30"/>
      <c r="Q194" s="30"/>
    </row>
    <row r="195" spans="2:17" x14ac:dyDescent="0.2">
      <c r="B195" s="29"/>
      <c r="C195" s="29"/>
      <c r="D195" s="67"/>
      <c r="E195" s="29"/>
      <c r="F195" s="29"/>
      <c r="G195" s="67"/>
      <c r="H195" s="29"/>
      <c r="I195" s="29"/>
      <c r="J195" s="30"/>
      <c r="K195" s="30"/>
      <c r="L195" s="30"/>
      <c r="M195" s="30"/>
      <c r="N195" s="30"/>
      <c r="O195" s="30"/>
      <c r="P195" s="30"/>
      <c r="Q195" s="30"/>
    </row>
    <row r="196" spans="2:17" x14ac:dyDescent="0.2">
      <c r="B196" s="29"/>
      <c r="C196" s="29"/>
      <c r="D196" s="67"/>
      <c r="E196" s="29"/>
      <c r="F196" s="29"/>
      <c r="G196" s="67"/>
      <c r="H196" s="29"/>
      <c r="I196" s="29"/>
      <c r="J196" s="30"/>
      <c r="K196" s="30"/>
      <c r="L196" s="30"/>
      <c r="M196" s="30"/>
      <c r="N196" s="30"/>
      <c r="O196" s="30"/>
      <c r="P196" s="30"/>
      <c r="Q196" s="30"/>
    </row>
    <row r="197" spans="2:17" x14ac:dyDescent="0.2">
      <c r="B197" s="29"/>
      <c r="C197" s="29"/>
      <c r="D197" s="67"/>
      <c r="E197" s="29"/>
      <c r="F197" s="29"/>
      <c r="G197" s="67"/>
      <c r="H197" s="29"/>
      <c r="I197" s="29"/>
      <c r="J197" s="30"/>
      <c r="K197" s="30"/>
      <c r="L197" s="30"/>
      <c r="M197" s="30"/>
      <c r="N197" s="30"/>
      <c r="O197" s="30"/>
      <c r="P197" s="30"/>
      <c r="Q197" s="30"/>
    </row>
    <row r="198" spans="2:17" x14ac:dyDescent="0.2">
      <c r="B198" s="29"/>
      <c r="C198" s="29"/>
      <c r="D198" s="67"/>
      <c r="E198" s="29"/>
      <c r="F198" s="29"/>
      <c r="G198" s="67"/>
      <c r="H198" s="29"/>
      <c r="I198" s="29"/>
      <c r="J198" s="30"/>
      <c r="K198" s="30"/>
      <c r="L198" s="30"/>
      <c r="M198" s="30"/>
      <c r="N198" s="30"/>
      <c r="O198" s="30"/>
      <c r="P198" s="30"/>
      <c r="Q198" s="30"/>
    </row>
    <row r="199" spans="2:17" x14ac:dyDescent="0.2">
      <c r="B199" s="29"/>
      <c r="C199" s="29"/>
      <c r="D199" s="67"/>
      <c r="E199" s="29"/>
      <c r="F199" s="29"/>
      <c r="G199" s="67"/>
      <c r="H199" s="29"/>
      <c r="I199" s="29"/>
      <c r="J199" s="30"/>
      <c r="K199" s="30"/>
      <c r="L199" s="30"/>
      <c r="M199" s="30"/>
      <c r="N199" s="30"/>
      <c r="O199" s="30"/>
      <c r="P199" s="30"/>
      <c r="Q199" s="30"/>
    </row>
    <row r="200" spans="2:17" x14ac:dyDescent="0.2">
      <c r="B200" s="29"/>
      <c r="C200" s="29"/>
      <c r="D200" s="67"/>
      <c r="E200" s="29"/>
      <c r="F200" s="29"/>
      <c r="G200" s="67"/>
      <c r="H200" s="29"/>
      <c r="I200" s="29"/>
      <c r="J200" s="30"/>
      <c r="K200" s="30"/>
      <c r="L200" s="30"/>
      <c r="M200" s="30"/>
      <c r="N200" s="30"/>
      <c r="O200" s="30"/>
      <c r="P200" s="30"/>
      <c r="Q200" s="30"/>
    </row>
    <row r="201" spans="2:17" x14ac:dyDescent="0.2">
      <c r="B201" s="29"/>
      <c r="C201" s="29"/>
      <c r="D201" s="67"/>
      <c r="E201" s="29"/>
      <c r="F201" s="29"/>
      <c r="G201" s="67"/>
      <c r="H201" s="29"/>
      <c r="I201" s="29"/>
      <c r="J201" s="30"/>
      <c r="K201" s="30"/>
      <c r="L201" s="30"/>
      <c r="M201" s="30"/>
      <c r="N201" s="30"/>
      <c r="O201" s="30"/>
      <c r="P201" s="30"/>
      <c r="Q201" s="30"/>
    </row>
    <row r="202" spans="2:17" x14ac:dyDescent="0.2">
      <c r="B202" s="29"/>
      <c r="C202" s="29"/>
      <c r="D202" s="67"/>
      <c r="E202" s="29"/>
      <c r="F202" s="29"/>
      <c r="G202" s="67"/>
      <c r="H202" s="29"/>
      <c r="I202" s="29"/>
      <c r="J202" s="30"/>
      <c r="K202" s="30"/>
      <c r="L202" s="30"/>
      <c r="M202" s="30"/>
      <c r="N202" s="30"/>
      <c r="O202" s="30"/>
      <c r="P202" s="30"/>
      <c r="Q202" s="30"/>
    </row>
    <row r="203" spans="2:17" x14ac:dyDescent="0.2">
      <c r="B203" s="29"/>
      <c r="C203" s="29"/>
      <c r="D203" s="67"/>
      <c r="E203" s="29"/>
      <c r="F203" s="29"/>
      <c r="G203" s="67"/>
      <c r="H203" s="29"/>
      <c r="I203" s="29"/>
      <c r="J203" s="30"/>
      <c r="K203" s="30"/>
      <c r="L203" s="30"/>
      <c r="M203" s="30"/>
      <c r="N203" s="30"/>
      <c r="O203" s="30"/>
      <c r="P203" s="30"/>
      <c r="Q203" s="30"/>
    </row>
    <row r="204" spans="2:17" x14ac:dyDescent="0.2">
      <c r="B204" s="29"/>
      <c r="C204" s="29"/>
      <c r="D204" s="67"/>
      <c r="E204" s="29"/>
      <c r="F204" s="29"/>
      <c r="G204" s="67"/>
      <c r="H204" s="29"/>
      <c r="I204" s="29"/>
      <c r="J204" s="30"/>
      <c r="K204" s="30"/>
      <c r="L204" s="30"/>
      <c r="M204" s="30"/>
      <c r="N204" s="30"/>
      <c r="O204" s="30"/>
      <c r="P204" s="30"/>
      <c r="Q204" s="30"/>
    </row>
    <row r="205" spans="2:17" x14ac:dyDescent="0.2">
      <c r="B205" s="29"/>
      <c r="C205" s="29"/>
      <c r="D205" s="67"/>
      <c r="E205" s="29"/>
      <c r="F205" s="29"/>
      <c r="G205" s="67"/>
      <c r="H205" s="29"/>
      <c r="I205" s="29"/>
      <c r="J205" s="30"/>
      <c r="K205" s="30"/>
      <c r="L205" s="30"/>
      <c r="M205" s="30"/>
      <c r="N205" s="30"/>
      <c r="O205" s="30"/>
      <c r="P205" s="30"/>
      <c r="Q205" s="30"/>
    </row>
    <row r="206" spans="2:17" x14ac:dyDescent="0.2">
      <c r="B206" s="29"/>
      <c r="C206" s="29"/>
      <c r="D206" s="67"/>
      <c r="E206" s="29"/>
      <c r="F206" s="29"/>
      <c r="G206" s="67"/>
      <c r="H206" s="29"/>
      <c r="I206" s="29"/>
      <c r="J206" s="30"/>
      <c r="K206" s="30"/>
      <c r="L206" s="30"/>
      <c r="M206" s="30"/>
      <c r="N206" s="30"/>
      <c r="O206" s="30"/>
      <c r="P206" s="30"/>
      <c r="Q206" s="30"/>
    </row>
    <row r="207" spans="2:17" x14ac:dyDescent="0.2">
      <c r="B207" s="29"/>
      <c r="C207" s="29"/>
      <c r="D207" s="67"/>
      <c r="E207" s="29"/>
      <c r="F207" s="29"/>
      <c r="G207" s="67"/>
      <c r="H207" s="29"/>
      <c r="I207" s="29"/>
      <c r="J207" s="30"/>
      <c r="K207" s="30"/>
      <c r="L207" s="30"/>
      <c r="M207" s="30"/>
      <c r="N207" s="30"/>
      <c r="O207" s="30"/>
      <c r="P207" s="30"/>
      <c r="Q207" s="30"/>
    </row>
    <row r="208" spans="2:17" x14ac:dyDescent="0.2">
      <c r="B208" s="29"/>
      <c r="C208" s="29"/>
      <c r="D208" s="67"/>
      <c r="E208" s="29"/>
      <c r="F208" s="29"/>
      <c r="G208" s="67"/>
      <c r="H208" s="29"/>
      <c r="I208" s="29"/>
      <c r="J208" s="30"/>
      <c r="K208" s="30"/>
      <c r="L208" s="30"/>
      <c r="M208" s="30"/>
      <c r="N208" s="30"/>
      <c r="O208" s="30"/>
      <c r="P208" s="30"/>
      <c r="Q208" s="30"/>
    </row>
    <row r="209" spans="2:17" x14ac:dyDescent="0.2">
      <c r="B209" s="29"/>
      <c r="C209" s="29"/>
      <c r="D209" s="67"/>
      <c r="E209" s="29"/>
      <c r="F209" s="29"/>
      <c r="G209" s="67"/>
      <c r="H209" s="29"/>
      <c r="I209" s="29"/>
      <c r="J209" s="30"/>
      <c r="K209" s="30"/>
      <c r="L209" s="30"/>
      <c r="M209" s="30"/>
      <c r="N209" s="30"/>
      <c r="O209" s="30"/>
      <c r="P209" s="30"/>
      <c r="Q209" s="30"/>
    </row>
    <row r="210" spans="2:17" x14ac:dyDescent="0.2">
      <c r="B210" s="29"/>
      <c r="C210" s="29"/>
      <c r="D210" s="67"/>
      <c r="E210" s="29"/>
      <c r="F210" s="29"/>
      <c r="G210" s="67"/>
      <c r="H210" s="29"/>
      <c r="I210" s="29"/>
      <c r="J210" s="30"/>
      <c r="K210" s="30"/>
      <c r="L210" s="30"/>
      <c r="M210" s="30"/>
      <c r="N210" s="30"/>
      <c r="O210" s="30"/>
      <c r="P210" s="30"/>
      <c r="Q210" s="30"/>
    </row>
    <row r="211" spans="2:17" x14ac:dyDescent="0.2">
      <c r="B211" s="29"/>
      <c r="C211" s="29"/>
      <c r="D211" s="67"/>
      <c r="E211" s="29"/>
      <c r="F211" s="29"/>
      <c r="G211" s="67"/>
      <c r="H211" s="29"/>
      <c r="I211" s="29"/>
      <c r="J211" s="30"/>
      <c r="K211" s="30"/>
      <c r="L211" s="30"/>
      <c r="M211" s="30"/>
      <c r="N211" s="30"/>
      <c r="O211" s="30"/>
      <c r="P211" s="30"/>
      <c r="Q211" s="30"/>
    </row>
    <row r="212" spans="2:17" x14ac:dyDescent="0.2">
      <c r="B212" s="29"/>
      <c r="C212" s="29"/>
      <c r="D212" s="67"/>
      <c r="E212" s="29"/>
      <c r="F212" s="29"/>
      <c r="G212" s="67"/>
      <c r="H212" s="29"/>
      <c r="I212" s="29"/>
      <c r="J212" s="30"/>
      <c r="K212" s="30"/>
      <c r="L212" s="30"/>
      <c r="M212" s="30"/>
      <c r="N212" s="30"/>
      <c r="O212" s="30"/>
      <c r="P212" s="30"/>
      <c r="Q212" s="30"/>
    </row>
    <row r="213" spans="2:17" x14ac:dyDescent="0.2">
      <c r="B213" s="29"/>
      <c r="C213" s="29"/>
      <c r="D213" s="67"/>
      <c r="E213" s="29"/>
      <c r="F213" s="29"/>
      <c r="G213" s="67"/>
      <c r="H213" s="29"/>
      <c r="I213" s="29"/>
      <c r="J213" s="30"/>
      <c r="K213" s="30"/>
      <c r="L213" s="30"/>
      <c r="M213" s="30"/>
      <c r="N213" s="30"/>
      <c r="O213" s="30"/>
      <c r="P213" s="30"/>
      <c r="Q213" s="30"/>
    </row>
    <row r="214" spans="2:17" x14ac:dyDescent="0.2">
      <c r="B214" s="29"/>
      <c r="C214" s="29"/>
      <c r="D214" s="67"/>
      <c r="E214" s="29"/>
      <c r="F214" s="29"/>
      <c r="G214" s="67"/>
      <c r="H214" s="29"/>
      <c r="I214" s="29"/>
      <c r="J214" s="30"/>
      <c r="K214" s="30"/>
      <c r="L214" s="30"/>
      <c r="M214" s="30"/>
      <c r="N214" s="30"/>
      <c r="O214" s="30"/>
      <c r="P214" s="30"/>
      <c r="Q214" s="30"/>
    </row>
    <row r="215" spans="2:17" x14ac:dyDescent="0.2">
      <c r="B215" s="29"/>
      <c r="C215" s="29"/>
      <c r="D215" s="67"/>
      <c r="E215" s="29"/>
      <c r="F215" s="29"/>
      <c r="G215" s="67"/>
      <c r="H215" s="29"/>
      <c r="I215" s="29"/>
      <c r="J215" s="30"/>
      <c r="K215" s="30"/>
      <c r="L215" s="30"/>
      <c r="M215" s="30"/>
      <c r="N215" s="30"/>
      <c r="O215" s="30"/>
      <c r="P215" s="30"/>
      <c r="Q215" s="30"/>
    </row>
    <row r="216" spans="2:17" x14ac:dyDescent="0.2">
      <c r="B216" s="29"/>
      <c r="C216" s="29"/>
      <c r="D216" s="67"/>
      <c r="E216" s="29"/>
      <c r="F216" s="29"/>
      <c r="G216" s="67"/>
      <c r="H216" s="29"/>
      <c r="I216" s="29"/>
      <c r="J216" s="30"/>
      <c r="K216" s="30"/>
      <c r="L216" s="30"/>
      <c r="M216" s="30"/>
      <c r="N216" s="30"/>
      <c r="O216" s="30"/>
      <c r="P216" s="30"/>
      <c r="Q216" s="30"/>
    </row>
    <row r="217" spans="2:17" x14ac:dyDescent="0.2">
      <c r="B217" s="29"/>
      <c r="C217" s="29"/>
      <c r="D217" s="67"/>
      <c r="E217" s="29"/>
      <c r="F217" s="29"/>
      <c r="G217" s="67"/>
      <c r="H217" s="29"/>
      <c r="I217" s="29"/>
      <c r="J217" s="30"/>
      <c r="K217" s="30"/>
      <c r="L217" s="30"/>
      <c r="M217" s="30"/>
      <c r="N217" s="30"/>
      <c r="O217" s="30"/>
      <c r="P217" s="30"/>
      <c r="Q217" s="30"/>
    </row>
    <row r="218" spans="2:17" x14ac:dyDescent="0.2">
      <c r="B218" s="29"/>
      <c r="C218" s="29"/>
      <c r="D218" s="67"/>
      <c r="E218" s="29"/>
      <c r="F218" s="29"/>
      <c r="G218" s="67"/>
      <c r="H218" s="29"/>
      <c r="I218" s="29"/>
      <c r="J218" s="30"/>
      <c r="K218" s="30"/>
      <c r="L218" s="30"/>
      <c r="M218" s="30"/>
      <c r="N218" s="30"/>
      <c r="O218" s="30"/>
      <c r="P218" s="30"/>
      <c r="Q218" s="30"/>
    </row>
    <row r="219" spans="2:17" x14ac:dyDescent="0.2">
      <c r="B219" s="29"/>
      <c r="C219" s="29"/>
      <c r="D219" s="67"/>
      <c r="E219" s="29"/>
      <c r="F219" s="29"/>
      <c r="G219" s="67"/>
      <c r="H219" s="29"/>
      <c r="I219" s="29"/>
      <c r="J219" s="30"/>
      <c r="K219" s="30"/>
      <c r="L219" s="30"/>
      <c r="M219" s="30"/>
      <c r="N219" s="30"/>
      <c r="O219" s="30"/>
      <c r="P219" s="30"/>
      <c r="Q219" s="30"/>
    </row>
    <row r="220" spans="2:17" x14ac:dyDescent="0.2">
      <c r="B220" s="29"/>
      <c r="C220" s="29"/>
      <c r="D220" s="67"/>
      <c r="E220" s="29"/>
      <c r="F220" s="29"/>
      <c r="G220" s="67"/>
      <c r="H220" s="29"/>
      <c r="I220" s="29"/>
      <c r="J220" s="30"/>
      <c r="K220" s="30"/>
      <c r="L220" s="30"/>
      <c r="M220" s="30"/>
      <c r="N220" s="30"/>
      <c r="O220" s="30"/>
      <c r="P220" s="30"/>
      <c r="Q220" s="30"/>
    </row>
    <row r="221" spans="2:17" x14ac:dyDescent="0.2">
      <c r="B221" s="29"/>
      <c r="C221" s="29"/>
      <c r="D221" s="67"/>
      <c r="E221" s="29"/>
      <c r="F221" s="29"/>
      <c r="G221" s="67"/>
      <c r="H221" s="29"/>
      <c r="I221" s="29"/>
      <c r="J221" s="30"/>
      <c r="K221" s="30"/>
      <c r="L221" s="30"/>
      <c r="M221" s="30"/>
      <c r="N221" s="30"/>
      <c r="O221" s="30"/>
      <c r="P221" s="30"/>
      <c r="Q221" s="30"/>
    </row>
    <row r="222" spans="2:17" x14ac:dyDescent="0.2">
      <c r="B222" s="29"/>
      <c r="C222" s="29"/>
      <c r="D222" s="67"/>
      <c r="E222" s="29"/>
      <c r="F222" s="29"/>
      <c r="G222" s="67"/>
      <c r="H222" s="29"/>
      <c r="I222" s="29"/>
      <c r="J222" s="30"/>
      <c r="K222" s="30"/>
      <c r="L222" s="30"/>
      <c r="M222" s="30"/>
      <c r="N222" s="30"/>
      <c r="O222" s="30"/>
      <c r="P222" s="30"/>
      <c r="Q222" s="30"/>
    </row>
    <row r="223" spans="2:17" x14ac:dyDescent="0.2">
      <c r="B223" s="29"/>
      <c r="C223" s="29"/>
      <c r="D223" s="67"/>
      <c r="E223" s="29"/>
      <c r="F223" s="29"/>
      <c r="G223" s="67"/>
      <c r="H223" s="29"/>
      <c r="I223" s="29"/>
      <c r="J223" s="30"/>
      <c r="K223" s="30"/>
      <c r="L223" s="30"/>
      <c r="M223" s="30"/>
      <c r="N223" s="30"/>
      <c r="O223" s="30"/>
      <c r="P223" s="30"/>
      <c r="Q223" s="30"/>
    </row>
    <row r="224" spans="2:17" x14ac:dyDescent="0.2">
      <c r="B224" s="29"/>
      <c r="C224" s="29"/>
      <c r="D224" s="67"/>
      <c r="E224" s="29"/>
      <c r="F224" s="29"/>
      <c r="G224" s="67"/>
      <c r="H224" s="29"/>
      <c r="I224" s="29"/>
      <c r="J224" s="30"/>
      <c r="K224" s="30"/>
      <c r="L224" s="30"/>
      <c r="M224" s="30"/>
      <c r="N224" s="30"/>
      <c r="O224" s="30"/>
      <c r="P224" s="30"/>
      <c r="Q224" s="30"/>
    </row>
    <row r="225" spans="2:17" x14ac:dyDescent="0.2">
      <c r="B225" s="29"/>
      <c r="C225" s="29"/>
      <c r="D225" s="67"/>
      <c r="E225" s="29"/>
      <c r="F225" s="29"/>
      <c r="G225" s="67"/>
      <c r="H225" s="29"/>
      <c r="I225" s="29"/>
      <c r="J225" s="30"/>
      <c r="K225" s="30"/>
      <c r="L225" s="30"/>
      <c r="M225" s="30"/>
      <c r="N225" s="30"/>
      <c r="O225" s="30"/>
      <c r="P225" s="30"/>
      <c r="Q225" s="30"/>
    </row>
    <row r="226" spans="2:17" x14ac:dyDescent="0.2">
      <c r="B226" s="29"/>
      <c r="C226" s="29"/>
      <c r="D226" s="67"/>
      <c r="E226" s="29"/>
      <c r="F226" s="29"/>
      <c r="G226" s="67"/>
      <c r="H226" s="29"/>
      <c r="I226" s="29"/>
      <c r="J226" s="30"/>
      <c r="K226" s="30"/>
      <c r="L226" s="30"/>
      <c r="M226" s="30"/>
      <c r="N226" s="30"/>
      <c r="O226" s="30"/>
      <c r="P226" s="30"/>
      <c r="Q226" s="30"/>
    </row>
    <row r="227" spans="2:17" x14ac:dyDescent="0.2">
      <c r="B227" s="29"/>
      <c r="C227" s="29"/>
      <c r="D227" s="67"/>
      <c r="E227" s="29"/>
      <c r="F227" s="29"/>
      <c r="G227" s="67"/>
      <c r="H227" s="29"/>
      <c r="I227" s="29"/>
      <c r="J227" s="30"/>
      <c r="K227" s="30"/>
      <c r="L227" s="30"/>
      <c r="M227" s="30"/>
      <c r="N227" s="30"/>
      <c r="O227" s="30"/>
      <c r="P227" s="30"/>
      <c r="Q227" s="30"/>
    </row>
    <row r="228" spans="2:17" x14ac:dyDescent="0.2">
      <c r="B228" s="29"/>
      <c r="C228" s="29"/>
      <c r="D228" s="67"/>
      <c r="E228" s="29"/>
      <c r="F228" s="29"/>
      <c r="G228" s="67"/>
      <c r="H228" s="29"/>
      <c r="I228" s="29"/>
      <c r="J228" s="30"/>
      <c r="K228" s="30"/>
      <c r="L228" s="30"/>
      <c r="M228" s="30"/>
      <c r="N228" s="30"/>
      <c r="O228" s="30"/>
      <c r="P228" s="30"/>
      <c r="Q228" s="30"/>
    </row>
    <row r="229" spans="2:17" x14ac:dyDescent="0.2">
      <c r="B229" s="29"/>
      <c r="C229" s="29"/>
      <c r="D229" s="67"/>
      <c r="E229" s="29"/>
      <c r="F229" s="29"/>
      <c r="G229" s="67"/>
      <c r="H229" s="29"/>
      <c r="I229" s="29"/>
      <c r="J229" s="30"/>
      <c r="K229" s="30"/>
      <c r="L229" s="30"/>
      <c r="M229" s="30"/>
      <c r="N229" s="30"/>
      <c r="O229" s="30"/>
      <c r="P229" s="30"/>
      <c r="Q229" s="30"/>
    </row>
    <row r="230" spans="2:17" x14ac:dyDescent="0.2">
      <c r="B230" s="29"/>
      <c r="C230" s="29"/>
      <c r="D230" s="67"/>
      <c r="E230" s="29"/>
      <c r="F230" s="29"/>
      <c r="G230" s="67"/>
      <c r="H230" s="29"/>
      <c r="I230" s="29"/>
      <c r="J230" s="30"/>
      <c r="K230" s="30"/>
      <c r="L230" s="30"/>
      <c r="M230" s="30"/>
      <c r="N230" s="30"/>
      <c r="O230" s="30"/>
      <c r="P230" s="30"/>
      <c r="Q230" s="30"/>
    </row>
    <row r="231" spans="2:17" x14ac:dyDescent="0.2">
      <c r="B231" s="29"/>
      <c r="C231" s="29"/>
      <c r="D231" s="67"/>
      <c r="E231" s="29"/>
      <c r="F231" s="29"/>
      <c r="G231" s="67"/>
      <c r="H231" s="29"/>
      <c r="I231" s="29"/>
      <c r="J231" s="30"/>
      <c r="K231" s="30"/>
      <c r="L231" s="30"/>
      <c r="M231" s="30"/>
      <c r="N231" s="30"/>
      <c r="O231" s="30"/>
      <c r="P231" s="30"/>
      <c r="Q231" s="30"/>
    </row>
    <row r="232" spans="2:17" x14ac:dyDescent="0.2">
      <c r="B232" s="29"/>
      <c r="C232" s="29"/>
      <c r="D232" s="67"/>
      <c r="E232" s="29"/>
      <c r="F232" s="29"/>
      <c r="G232" s="67"/>
      <c r="H232" s="29"/>
      <c r="I232" s="29"/>
      <c r="J232" s="30"/>
      <c r="K232" s="30"/>
      <c r="L232" s="30"/>
      <c r="M232" s="30"/>
      <c r="N232" s="30"/>
      <c r="O232" s="30"/>
      <c r="P232" s="30"/>
      <c r="Q232" s="30"/>
    </row>
    <row r="233" spans="2:17" x14ac:dyDescent="0.2">
      <c r="B233" s="29"/>
      <c r="C233" s="29"/>
      <c r="D233" s="67"/>
      <c r="E233" s="29"/>
      <c r="F233" s="29"/>
      <c r="G233" s="67"/>
      <c r="H233" s="29"/>
      <c r="I233" s="29"/>
      <c r="J233" s="30"/>
      <c r="K233" s="30"/>
      <c r="L233" s="30"/>
      <c r="M233" s="30"/>
      <c r="N233" s="30"/>
      <c r="O233" s="30"/>
      <c r="P233" s="30"/>
      <c r="Q233" s="30"/>
    </row>
    <row r="234" spans="2:17" x14ac:dyDescent="0.2">
      <c r="B234" s="29"/>
      <c r="C234" s="29"/>
      <c r="D234" s="67"/>
      <c r="E234" s="29"/>
      <c r="F234" s="29"/>
      <c r="G234" s="67"/>
      <c r="H234" s="29"/>
      <c r="I234" s="29"/>
      <c r="J234" s="30"/>
      <c r="K234" s="30"/>
      <c r="L234" s="30"/>
      <c r="M234" s="30"/>
      <c r="N234" s="30"/>
      <c r="O234" s="30"/>
      <c r="P234" s="30"/>
      <c r="Q234" s="30"/>
    </row>
    <row r="235" spans="2:17" x14ac:dyDescent="0.2">
      <c r="B235" s="29"/>
      <c r="C235" s="29"/>
      <c r="D235" s="67"/>
      <c r="E235" s="29"/>
      <c r="F235" s="29"/>
      <c r="G235" s="67"/>
      <c r="H235" s="29"/>
      <c r="I235" s="29"/>
      <c r="J235" s="30"/>
      <c r="K235" s="30"/>
      <c r="L235" s="30"/>
      <c r="M235" s="30"/>
      <c r="N235" s="30"/>
      <c r="O235" s="30"/>
      <c r="P235" s="30"/>
      <c r="Q235" s="30"/>
    </row>
    <row r="236" spans="2:17" x14ac:dyDescent="0.2">
      <c r="B236" s="29"/>
      <c r="C236" s="29"/>
      <c r="D236" s="67"/>
      <c r="E236" s="29"/>
      <c r="F236" s="29"/>
      <c r="G236" s="67"/>
      <c r="H236" s="29"/>
      <c r="I236" s="29"/>
      <c r="J236" s="30"/>
      <c r="K236" s="30"/>
      <c r="L236" s="30"/>
      <c r="M236" s="30"/>
      <c r="N236" s="30"/>
      <c r="O236" s="30"/>
      <c r="P236" s="30"/>
      <c r="Q236" s="30"/>
    </row>
    <row r="237" spans="2:17" x14ac:dyDescent="0.2">
      <c r="B237" s="29"/>
      <c r="C237" s="29"/>
      <c r="D237" s="67"/>
      <c r="E237" s="29"/>
      <c r="F237" s="29"/>
      <c r="G237" s="67"/>
      <c r="H237" s="29"/>
      <c r="I237" s="29"/>
      <c r="J237" s="30"/>
      <c r="K237" s="30"/>
      <c r="L237" s="30"/>
      <c r="M237" s="30"/>
      <c r="N237" s="30"/>
      <c r="O237" s="30"/>
      <c r="P237" s="30"/>
      <c r="Q237" s="30"/>
    </row>
    <row r="238" spans="2:17" x14ac:dyDescent="0.2">
      <c r="B238" s="29"/>
      <c r="C238" s="29"/>
      <c r="D238" s="67"/>
      <c r="E238" s="29"/>
      <c r="F238" s="29"/>
      <c r="G238" s="67"/>
      <c r="H238" s="29"/>
      <c r="I238" s="29"/>
      <c r="J238" s="30"/>
      <c r="K238" s="30"/>
      <c r="L238" s="30"/>
      <c r="M238" s="30"/>
      <c r="N238" s="30"/>
      <c r="O238" s="30"/>
      <c r="P238" s="30"/>
      <c r="Q238" s="30"/>
    </row>
    <row r="239" spans="2:17" x14ac:dyDescent="0.2">
      <c r="B239" s="29"/>
      <c r="C239" s="29"/>
      <c r="D239" s="67"/>
      <c r="E239" s="29"/>
      <c r="F239" s="29"/>
      <c r="G239" s="67"/>
      <c r="H239" s="29"/>
      <c r="I239" s="29"/>
      <c r="J239" s="30"/>
      <c r="K239" s="30"/>
      <c r="L239" s="30"/>
      <c r="M239" s="30"/>
      <c r="N239" s="30"/>
      <c r="O239" s="30"/>
      <c r="P239" s="30"/>
      <c r="Q239" s="30"/>
    </row>
    <row r="240" spans="2:17" x14ac:dyDescent="0.2">
      <c r="B240" s="29"/>
      <c r="C240" s="29"/>
      <c r="D240" s="67"/>
      <c r="E240" s="29"/>
      <c r="F240" s="29"/>
      <c r="G240" s="67"/>
      <c r="H240" s="29"/>
      <c r="I240" s="29"/>
      <c r="J240" s="30"/>
      <c r="K240" s="30"/>
      <c r="L240" s="30"/>
      <c r="M240" s="30"/>
      <c r="N240" s="30"/>
      <c r="O240" s="30"/>
      <c r="P240" s="30"/>
      <c r="Q240" s="30"/>
    </row>
    <row r="241" spans="2:17" x14ac:dyDescent="0.2">
      <c r="B241" s="29"/>
      <c r="C241" s="29"/>
      <c r="D241" s="67"/>
      <c r="E241" s="29"/>
      <c r="F241" s="29"/>
      <c r="G241" s="67"/>
      <c r="H241" s="29"/>
      <c r="I241" s="29"/>
      <c r="J241" s="30"/>
      <c r="K241" s="30"/>
      <c r="L241" s="30"/>
      <c r="M241" s="30"/>
      <c r="N241" s="30"/>
      <c r="O241" s="30"/>
      <c r="P241" s="30"/>
      <c r="Q241" s="30"/>
    </row>
    <row r="242" spans="2:17" x14ac:dyDescent="0.2">
      <c r="B242" s="29"/>
      <c r="C242" s="29"/>
      <c r="D242" s="67"/>
      <c r="E242" s="29"/>
      <c r="F242" s="29"/>
      <c r="G242" s="67"/>
      <c r="H242" s="29"/>
      <c r="I242" s="29"/>
      <c r="J242" s="30"/>
      <c r="K242" s="30"/>
      <c r="L242" s="30"/>
      <c r="M242" s="30"/>
      <c r="N242" s="30"/>
      <c r="O242" s="30"/>
      <c r="P242" s="30"/>
      <c r="Q242" s="30"/>
    </row>
    <row r="243" spans="2:17" x14ac:dyDescent="0.2">
      <c r="B243" s="29"/>
      <c r="C243" s="29"/>
      <c r="D243" s="67"/>
      <c r="E243" s="29"/>
      <c r="F243" s="29"/>
      <c r="G243" s="67"/>
      <c r="H243" s="29"/>
      <c r="I243" s="29"/>
      <c r="J243" s="30"/>
      <c r="K243" s="30"/>
      <c r="L243" s="30"/>
      <c r="M243" s="30"/>
      <c r="N243" s="30"/>
      <c r="O243" s="30"/>
      <c r="P243" s="30"/>
      <c r="Q243" s="30"/>
    </row>
    <row r="244" spans="2:17" x14ac:dyDescent="0.2">
      <c r="B244" s="29"/>
      <c r="C244" s="29"/>
      <c r="D244" s="67"/>
      <c r="E244" s="29"/>
      <c r="F244" s="29"/>
      <c r="G244" s="67"/>
      <c r="H244" s="29"/>
      <c r="I244" s="29"/>
      <c r="J244" s="30"/>
      <c r="K244" s="30"/>
      <c r="L244" s="30"/>
      <c r="M244" s="30"/>
      <c r="N244" s="30"/>
      <c r="O244" s="30"/>
      <c r="P244" s="30"/>
      <c r="Q244" s="30"/>
    </row>
    <row r="245" spans="2:17" x14ac:dyDescent="0.2">
      <c r="B245" s="29"/>
      <c r="C245" s="29"/>
      <c r="D245" s="67"/>
      <c r="E245" s="29"/>
      <c r="F245" s="29"/>
      <c r="G245" s="67"/>
      <c r="H245" s="29"/>
      <c r="I245" s="29"/>
      <c r="J245" s="30"/>
      <c r="K245" s="30"/>
      <c r="L245" s="30"/>
      <c r="M245" s="30"/>
      <c r="N245" s="30"/>
      <c r="O245" s="30"/>
      <c r="P245" s="30"/>
      <c r="Q245" s="30"/>
    </row>
    <row r="246" spans="2:17" x14ac:dyDescent="0.2">
      <c r="B246" s="29"/>
      <c r="C246" s="29"/>
      <c r="D246" s="67"/>
      <c r="E246" s="29"/>
      <c r="F246" s="29"/>
      <c r="G246" s="67"/>
      <c r="H246" s="29"/>
      <c r="I246" s="29"/>
      <c r="J246" s="30"/>
      <c r="K246" s="30"/>
      <c r="L246" s="30"/>
      <c r="M246" s="30"/>
      <c r="N246" s="30"/>
      <c r="O246" s="30"/>
      <c r="P246" s="30"/>
      <c r="Q246" s="30"/>
    </row>
    <row r="247" spans="2:17" x14ac:dyDescent="0.2">
      <c r="B247" s="29"/>
      <c r="C247" s="29"/>
      <c r="D247" s="67"/>
      <c r="E247" s="29"/>
      <c r="F247" s="29"/>
      <c r="G247" s="67"/>
      <c r="H247" s="29"/>
      <c r="I247" s="29"/>
      <c r="J247" s="30"/>
      <c r="K247" s="30"/>
      <c r="L247" s="30"/>
      <c r="M247" s="30"/>
      <c r="N247" s="30"/>
      <c r="O247" s="30"/>
      <c r="P247" s="30"/>
      <c r="Q247" s="30"/>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Лист11">
    <tabColor indexed="12"/>
    <outlinePr applyStyles="1" summaryBelow="0"/>
    <pageSetUpPr fitToPage="1"/>
  </sheetPr>
  <dimension ref="A2:S183"/>
  <sheetViews>
    <sheetView tabSelected="1" workbookViewId="0">
      <selection activeCell="I26" sqref="I26"/>
    </sheetView>
  </sheetViews>
  <sheetFormatPr defaultColWidth="9.140625" defaultRowHeight="12.75" outlineLevelRow="4" x14ac:dyDescent="0.2"/>
  <cols>
    <col min="1" max="1" width="91" style="26" customWidth="1"/>
    <col min="2" max="3" width="9.85546875" style="27" customWidth="1"/>
    <col min="4" max="4" width="9.85546875" style="76" customWidth="1"/>
    <col min="5" max="5" width="9.140625" style="26" customWidth="1"/>
    <col min="6" max="16384" width="9.140625" style="26"/>
  </cols>
  <sheetData>
    <row r="2" spans="1:19" ht="18.75" x14ac:dyDescent="0.3">
      <c r="A2" s="4" t="str">
        <f>IF(REPORT_LANG="UKR","Державний та гарантований державою борг України за станом на ","State debt and State guaranteed debt  of Ukraine as of ") &amp; STRPRESENTDATE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IF(REPORT_LANG="UKR","(за ознакою умовності)","based on characteristic of conventionality")</f>
        <v>based on characteristic of conventionality</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B5" s="32"/>
      <c r="C5" s="32"/>
      <c r="D5" s="31" t="str">
        <f>VALVAL</f>
        <v>bn units</v>
      </c>
    </row>
    <row r="6" spans="1:19" s="18" customFormat="1" x14ac:dyDescent="0.2">
      <c r="A6" s="113"/>
      <c r="B6" s="147" t="s">
        <v>187</v>
      </c>
      <c r="C6" s="147" t="s">
        <v>188</v>
      </c>
      <c r="D6" s="114" t="s">
        <v>0</v>
      </c>
    </row>
    <row r="7" spans="1:19" s="19" customFormat="1" ht="15.75" x14ac:dyDescent="0.2">
      <c r="A7" s="149" t="str">
        <f>DEBT_TOTAL</f>
        <v>The total amount of state and state-guaranteed debt</v>
      </c>
      <c r="B7" s="88">
        <f>B$81+B$8</f>
        <v>180.96504082337</v>
      </c>
      <c r="C7" s="88">
        <f>C$81+C$8</f>
        <v>7515.2066978449202</v>
      </c>
      <c r="D7" s="89">
        <f>D$81+D$8</f>
        <v>1.0000019999999998</v>
      </c>
    </row>
    <row r="8" spans="1:19" s="20" customFormat="1" ht="15" outlineLevel="1" x14ac:dyDescent="0.2">
      <c r="A8" s="194" t="s">
        <v>1</v>
      </c>
      <c r="B8" s="195">
        <f>B$9+B$44</f>
        <v>174.31801932958001</v>
      </c>
      <c r="C8" s="195">
        <f>C$9+C$44</f>
        <v>7239.1658657411099</v>
      </c>
      <c r="D8" s="196">
        <f>D$9+D$44</f>
        <v>0.96327099999999988</v>
      </c>
    </row>
    <row r="9" spans="1:19" s="21" customFormat="1" ht="15" outlineLevel="2" x14ac:dyDescent="0.2">
      <c r="A9" s="109" t="s">
        <v>58</v>
      </c>
      <c r="B9" s="110">
        <f>B$10+B$42</f>
        <v>44.58758498428999</v>
      </c>
      <c r="C9" s="110">
        <f>C$10+C$42</f>
        <v>1851.655523030259</v>
      </c>
      <c r="D9" s="111">
        <f>D$10+D$42</f>
        <v>0.24639</v>
      </c>
    </row>
    <row r="10" spans="1:19" s="22" customFormat="1" ht="14.25" outlineLevel="3" x14ac:dyDescent="0.2">
      <c r="A10" s="297" t="s">
        <v>59</v>
      </c>
      <c r="B10" s="298">
        <f>SUM(B$11:B$41)</f>
        <v>44.553350311299987</v>
      </c>
      <c r="C10" s="298">
        <f>SUM(C$11:C$41)</f>
        <v>1850.233808413099</v>
      </c>
      <c r="D10" s="295">
        <f>SUM(D$11:D$41)</f>
        <v>0.246201</v>
      </c>
    </row>
    <row r="11" spans="1:19" outlineLevel="4" x14ac:dyDescent="0.2">
      <c r="A11" s="197" t="s">
        <v>60</v>
      </c>
      <c r="B11" s="198">
        <v>0.29783370224</v>
      </c>
      <c r="C11" s="198">
        <v>12.368586903400001</v>
      </c>
      <c r="D11" s="112">
        <v>1.6459999999999999E-3</v>
      </c>
      <c r="E11" s="30"/>
      <c r="F11" s="30"/>
      <c r="G11" s="30"/>
      <c r="H11" s="30"/>
      <c r="I11" s="30"/>
      <c r="J11" s="30"/>
      <c r="K11" s="30"/>
      <c r="L11" s="30"/>
      <c r="M11" s="30"/>
      <c r="N11" s="30"/>
      <c r="O11" s="30"/>
      <c r="P11" s="30"/>
      <c r="Q11" s="30"/>
    </row>
    <row r="12" spans="1:19" outlineLevel="4" x14ac:dyDescent="0.2">
      <c r="A12" s="179" t="s">
        <v>64</v>
      </c>
      <c r="B12" s="180">
        <v>5.5973692384199998</v>
      </c>
      <c r="C12" s="180">
        <v>232.4503484187</v>
      </c>
      <c r="D12" s="199">
        <v>3.0931E-2</v>
      </c>
      <c r="E12" s="30"/>
      <c r="F12" s="30"/>
      <c r="G12" s="30"/>
      <c r="H12" s="30"/>
      <c r="I12" s="30"/>
      <c r="J12" s="30"/>
      <c r="K12" s="30"/>
      <c r="L12" s="30"/>
      <c r="M12" s="30"/>
      <c r="N12" s="30"/>
      <c r="O12" s="30"/>
      <c r="P12" s="30"/>
      <c r="Q12" s="30"/>
    </row>
    <row r="13" spans="1:19" outlineLevel="4" x14ac:dyDescent="0.2">
      <c r="A13" s="179" t="s">
        <v>65</v>
      </c>
      <c r="B13" s="180">
        <v>1.29613255957</v>
      </c>
      <c r="C13" s="180">
        <v>53.826441000000003</v>
      </c>
      <c r="D13" s="199">
        <v>7.162E-3</v>
      </c>
      <c r="E13" s="30"/>
      <c r="F13" s="30"/>
      <c r="G13" s="30"/>
      <c r="H13" s="30"/>
      <c r="I13" s="30"/>
      <c r="J13" s="30"/>
      <c r="K13" s="30"/>
      <c r="L13" s="30"/>
      <c r="M13" s="30"/>
      <c r="N13" s="30"/>
      <c r="O13" s="30"/>
      <c r="P13" s="30"/>
      <c r="Q13" s="30"/>
    </row>
    <row r="14" spans="1:19" outlineLevel="4" x14ac:dyDescent="0.2">
      <c r="A14" s="179" t="s">
        <v>66</v>
      </c>
      <c r="B14" s="180">
        <v>0.42219198863000001</v>
      </c>
      <c r="C14" s="180">
        <v>17.533000000000001</v>
      </c>
      <c r="D14" s="199">
        <v>2.333E-3</v>
      </c>
      <c r="E14" s="30"/>
      <c r="F14" s="30"/>
      <c r="G14" s="30"/>
      <c r="H14" s="30"/>
      <c r="I14" s="30"/>
      <c r="J14" s="30"/>
      <c r="K14" s="30"/>
      <c r="L14" s="30"/>
      <c r="M14" s="30"/>
      <c r="N14" s="30"/>
      <c r="O14" s="30"/>
      <c r="P14" s="30"/>
      <c r="Q14" s="30"/>
    </row>
    <row r="15" spans="1:19" outlineLevel="4" x14ac:dyDescent="0.2">
      <c r="A15" s="179" t="s">
        <v>67</v>
      </c>
      <c r="B15" s="180">
        <v>1.2039924389100001</v>
      </c>
      <c r="C15" s="180">
        <v>50</v>
      </c>
      <c r="D15" s="199">
        <v>6.6530000000000001E-3</v>
      </c>
      <c r="E15" s="30"/>
      <c r="F15" s="30"/>
      <c r="G15" s="30"/>
      <c r="H15" s="30"/>
      <c r="I15" s="30"/>
      <c r="J15" s="30"/>
      <c r="K15" s="30"/>
      <c r="L15" s="30"/>
      <c r="M15" s="30"/>
      <c r="N15" s="30"/>
      <c r="O15" s="30"/>
      <c r="P15" s="30"/>
      <c r="Q15" s="30"/>
    </row>
    <row r="16" spans="1:19" outlineLevel="4" x14ac:dyDescent="0.2">
      <c r="A16" s="179" t="s">
        <v>68</v>
      </c>
      <c r="B16" s="180">
        <v>0.81149092788999999</v>
      </c>
      <c r="C16" s="180">
        <v>33.700001</v>
      </c>
      <c r="D16" s="199">
        <v>4.4840000000000001E-3</v>
      </c>
      <c r="E16" s="30"/>
      <c r="F16" s="30"/>
      <c r="G16" s="30"/>
      <c r="H16" s="30"/>
      <c r="I16" s="30"/>
      <c r="J16" s="30"/>
      <c r="K16" s="30"/>
      <c r="L16" s="30"/>
      <c r="M16" s="30"/>
      <c r="N16" s="30"/>
      <c r="O16" s="30"/>
      <c r="P16" s="30"/>
      <c r="Q16" s="30"/>
    </row>
    <row r="17" spans="1:17" outlineLevel="4" x14ac:dyDescent="0.2">
      <c r="A17" s="179" t="s">
        <v>69</v>
      </c>
      <c r="B17" s="180">
        <v>1.12934490767</v>
      </c>
      <c r="C17" s="180">
        <v>46.9</v>
      </c>
      <c r="D17" s="199">
        <v>6.241E-3</v>
      </c>
      <c r="E17" s="30"/>
      <c r="F17" s="30"/>
      <c r="G17" s="30"/>
      <c r="H17" s="30"/>
      <c r="I17" s="30"/>
      <c r="J17" s="30"/>
      <c r="K17" s="30"/>
      <c r="L17" s="30"/>
      <c r="M17" s="30"/>
      <c r="N17" s="30"/>
      <c r="O17" s="30"/>
      <c r="P17" s="30"/>
      <c r="Q17" s="30"/>
    </row>
    <row r="18" spans="1:17" outlineLevel="4" x14ac:dyDescent="0.2">
      <c r="A18" s="179" t="s">
        <v>70</v>
      </c>
      <c r="B18" s="180">
        <v>5.4300809564300003</v>
      </c>
      <c r="C18" s="180">
        <v>225.503117</v>
      </c>
      <c r="D18" s="199">
        <v>3.0006000000000001E-2</v>
      </c>
      <c r="E18" s="30"/>
      <c r="F18" s="30"/>
      <c r="G18" s="30"/>
      <c r="H18" s="30"/>
      <c r="I18" s="30"/>
      <c r="J18" s="30"/>
      <c r="K18" s="30"/>
      <c r="L18" s="30"/>
      <c r="M18" s="30"/>
      <c r="N18" s="30"/>
      <c r="O18" s="30"/>
      <c r="P18" s="30"/>
      <c r="Q18" s="30"/>
    </row>
    <row r="19" spans="1:17" outlineLevel="4" x14ac:dyDescent="0.2">
      <c r="A19" s="179" t="s">
        <v>71</v>
      </c>
      <c r="B19" s="180">
        <v>0.29131184607999999</v>
      </c>
      <c r="C19" s="180">
        <v>12.097744</v>
      </c>
      <c r="D19" s="199">
        <v>1.6100000000000001E-3</v>
      </c>
      <c r="E19" s="30"/>
      <c r="F19" s="30"/>
      <c r="G19" s="30"/>
      <c r="H19" s="30"/>
      <c r="I19" s="30"/>
      <c r="J19" s="30"/>
      <c r="K19" s="30"/>
      <c r="L19" s="30"/>
      <c r="M19" s="30"/>
      <c r="N19" s="30"/>
      <c r="O19" s="30"/>
      <c r="P19" s="30"/>
      <c r="Q19" s="30"/>
    </row>
    <row r="20" spans="1:17" outlineLevel="4" x14ac:dyDescent="0.2">
      <c r="A20" s="179" t="s">
        <v>72</v>
      </c>
      <c r="B20" s="180">
        <v>0.65250957775999996</v>
      </c>
      <c r="C20" s="180">
        <v>27.097743999999999</v>
      </c>
      <c r="D20" s="199">
        <v>3.6059999999999998E-3</v>
      </c>
      <c r="E20" s="30"/>
      <c r="F20" s="30"/>
      <c r="G20" s="30"/>
      <c r="H20" s="30"/>
      <c r="I20" s="30"/>
      <c r="J20" s="30"/>
      <c r="K20" s="30"/>
      <c r="L20" s="30"/>
      <c r="M20" s="30"/>
      <c r="N20" s="30"/>
      <c r="O20" s="30"/>
      <c r="P20" s="30"/>
      <c r="Q20" s="30"/>
    </row>
    <row r="21" spans="1:17" outlineLevel="4" x14ac:dyDescent="0.2">
      <c r="A21" s="179" t="s">
        <v>73</v>
      </c>
      <c r="B21" s="180">
        <v>1.60569775189</v>
      </c>
      <c r="C21" s="180">
        <v>66.682219090999993</v>
      </c>
      <c r="D21" s="199">
        <v>8.8730000000000007E-3</v>
      </c>
      <c r="E21" s="30"/>
      <c r="F21" s="30"/>
      <c r="G21" s="30"/>
      <c r="H21" s="30"/>
      <c r="I21" s="30"/>
      <c r="J21" s="30"/>
      <c r="K21" s="30"/>
      <c r="L21" s="30"/>
      <c r="M21" s="30"/>
      <c r="N21" s="30"/>
      <c r="O21" s="30"/>
      <c r="P21" s="30"/>
      <c r="Q21" s="30"/>
    </row>
    <row r="22" spans="1:17" outlineLevel="4" x14ac:dyDescent="0.2">
      <c r="A22" s="179" t="s">
        <v>74</v>
      </c>
      <c r="B22" s="180">
        <v>0.29131184607999999</v>
      </c>
      <c r="C22" s="180">
        <v>12.097744</v>
      </c>
      <c r="D22" s="199">
        <v>1.6100000000000001E-3</v>
      </c>
      <c r="E22" s="30"/>
      <c r="F22" s="30"/>
      <c r="G22" s="30"/>
      <c r="H22" s="30"/>
      <c r="I22" s="30"/>
      <c r="J22" s="30"/>
      <c r="K22" s="30"/>
      <c r="L22" s="30"/>
      <c r="M22" s="30"/>
      <c r="N22" s="30"/>
      <c r="O22" s="30"/>
      <c r="P22" s="30"/>
      <c r="Q22" s="30"/>
    </row>
    <row r="23" spans="1:17" outlineLevel="4" x14ac:dyDescent="0.2">
      <c r="A23" s="179" t="s">
        <v>75</v>
      </c>
      <c r="B23" s="180">
        <v>0.29131184607999999</v>
      </c>
      <c r="C23" s="180">
        <v>12.097744</v>
      </c>
      <c r="D23" s="199">
        <v>1.6100000000000001E-3</v>
      </c>
      <c r="E23" s="30"/>
      <c r="F23" s="30"/>
      <c r="G23" s="30"/>
      <c r="H23" s="30"/>
      <c r="I23" s="30"/>
      <c r="J23" s="30"/>
      <c r="K23" s="30"/>
      <c r="L23" s="30"/>
      <c r="M23" s="30"/>
      <c r="N23" s="30"/>
      <c r="O23" s="30"/>
      <c r="P23" s="30"/>
      <c r="Q23" s="30"/>
    </row>
    <row r="24" spans="1:17" outlineLevel="4" x14ac:dyDescent="0.2">
      <c r="A24" s="179" t="s">
        <v>76</v>
      </c>
      <c r="B24" s="180">
        <v>6.0394305837499997</v>
      </c>
      <c r="C24" s="180">
        <v>250.808493</v>
      </c>
      <c r="D24" s="199">
        <v>3.3373E-2</v>
      </c>
      <c r="E24" s="30"/>
      <c r="F24" s="30"/>
      <c r="G24" s="30"/>
      <c r="H24" s="30"/>
      <c r="I24" s="30"/>
      <c r="J24" s="30"/>
      <c r="K24" s="30"/>
      <c r="L24" s="30"/>
      <c r="M24" s="30"/>
      <c r="N24" s="30"/>
      <c r="O24" s="30"/>
      <c r="P24" s="30"/>
      <c r="Q24" s="30"/>
    </row>
    <row r="25" spans="1:17" outlineLevel="4" x14ac:dyDescent="0.2">
      <c r="A25" s="179" t="s">
        <v>77</v>
      </c>
      <c r="B25" s="180">
        <v>0.29131184607999999</v>
      </c>
      <c r="C25" s="180">
        <v>12.097744</v>
      </c>
      <c r="D25" s="199">
        <v>1.6100000000000001E-3</v>
      </c>
      <c r="E25" s="30"/>
      <c r="F25" s="30"/>
      <c r="G25" s="30"/>
      <c r="H25" s="30"/>
      <c r="I25" s="30"/>
      <c r="J25" s="30"/>
      <c r="K25" s="30"/>
      <c r="L25" s="30"/>
      <c r="M25" s="30"/>
      <c r="N25" s="30"/>
      <c r="O25" s="30"/>
      <c r="P25" s="30"/>
      <c r="Q25" s="30"/>
    </row>
    <row r="26" spans="1:17" outlineLevel="4" x14ac:dyDescent="0.2">
      <c r="A26" s="179" t="s">
        <v>78</v>
      </c>
      <c r="B26" s="180">
        <v>0.29131184607999999</v>
      </c>
      <c r="C26" s="180">
        <v>12.097744</v>
      </c>
      <c r="D26" s="199">
        <v>1.6100000000000001E-3</v>
      </c>
      <c r="E26" s="30"/>
      <c r="F26" s="30"/>
      <c r="G26" s="30"/>
      <c r="H26" s="30"/>
      <c r="I26" s="30"/>
      <c r="J26" s="30"/>
      <c r="K26" s="30"/>
      <c r="L26" s="30"/>
      <c r="M26" s="30"/>
      <c r="N26" s="30"/>
      <c r="O26" s="30"/>
      <c r="P26" s="30"/>
      <c r="Q26" s="30"/>
    </row>
    <row r="27" spans="1:17" outlineLevel="4" x14ac:dyDescent="0.2">
      <c r="A27" s="179" t="s">
        <v>79</v>
      </c>
      <c r="B27" s="180">
        <v>0.29131184607999999</v>
      </c>
      <c r="C27" s="180">
        <v>12.097744</v>
      </c>
      <c r="D27" s="199">
        <v>1.6100000000000001E-3</v>
      </c>
      <c r="E27" s="30"/>
      <c r="F27" s="30"/>
      <c r="G27" s="30"/>
      <c r="H27" s="30"/>
      <c r="I27" s="30"/>
      <c r="J27" s="30"/>
      <c r="K27" s="30"/>
      <c r="L27" s="30"/>
      <c r="M27" s="30"/>
      <c r="N27" s="30"/>
      <c r="O27" s="30"/>
      <c r="P27" s="30"/>
      <c r="Q27" s="30"/>
    </row>
    <row r="28" spans="1:17" outlineLevel="4" x14ac:dyDescent="0.2">
      <c r="A28" s="179" t="s">
        <v>80</v>
      </c>
      <c r="B28" s="180">
        <v>0.29131184607999999</v>
      </c>
      <c r="C28" s="180">
        <v>12.097744</v>
      </c>
      <c r="D28" s="199">
        <v>1.6100000000000001E-3</v>
      </c>
      <c r="E28" s="30"/>
      <c r="F28" s="30"/>
      <c r="G28" s="30"/>
      <c r="H28" s="30"/>
      <c r="I28" s="30"/>
      <c r="J28" s="30"/>
      <c r="K28" s="30"/>
      <c r="L28" s="30"/>
      <c r="M28" s="30"/>
      <c r="N28" s="30"/>
      <c r="O28" s="30"/>
      <c r="P28" s="30"/>
      <c r="Q28" s="30"/>
    </row>
    <row r="29" spans="1:17" outlineLevel="4" x14ac:dyDescent="0.2">
      <c r="A29" s="179" t="s">
        <v>81</v>
      </c>
      <c r="B29" s="180">
        <v>0.29131184607999999</v>
      </c>
      <c r="C29" s="180">
        <v>12.097744</v>
      </c>
      <c r="D29" s="199">
        <v>1.6100000000000001E-3</v>
      </c>
      <c r="E29" s="30"/>
      <c r="F29" s="30"/>
      <c r="G29" s="30"/>
      <c r="H29" s="30"/>
      <c r="I29" s="30"/>
      <c r="J29" s="30"/>
      <c r="K29" s="30"/>
      <c r="L29" s="30"/>
      <c r="M29" s="30"/>
      <c r="N29" s="30"/>
      <c r="O29" s="30"/>
      <c r="P29" s="30"/>
      <c r="Q29" s="30"/>
    </row>
    <row r="30" spans="1:17" outlineLevel="4" x14ac:dyDescent="0.2">
      <c r="A30" s="179" t="s">
        <v>82</v>
      </c>
      <c r="B30" s="180">
        <v>0.29131184607999999</v>
      </c>
      <c r="C30" s="180">
        <v>12.097744</v>
      </c>
      <c r="D30" s="199">
        <v>1.6100000000000001E-3</v>
      </c>
      <c r="E30" s="30"/>
      <c r="F30" s="30"/>
      <c r="G30" s="30"/>
      <c r="H30" s="30"/>
      <c r="I30" s="30"/>
      <c r="J30" s="30"/>
      <c r="K30" s="30"/>
      <c r="L30" s="30"/>
      <c r="M30" s="30"/>
      <c r="N30" s="30"/>
      <c r="O30" s="30"/>
      <c r="P30" s="30"/>
      <c r="Q30" s="30"/>
    </row>
    <row r="31" spans="1:17" outlineLevel="4" x14ac:dyDescent="0.2">
      <c r="A31" s="179" t="s">
        <v>83</v>
      </c>
      <c r="B31" s="180">
        <v>0.29131184607999999</v>
      </c>
      <c r="C31" s="180">
        <v>12.097744</v>
      </c>
      <c r="D31" s="199">
        <v>1.6100000000000001E-3</v>
      </c>
      <c r="E31" s="30"/>
      <c r="F31" s="30"/>
      <c r="G31" s="30"/>
      <c r="H31" s="30"/>
      <c r="I31" s="30"/>
      <c r="J31" s="30"/>
      <c r="K31" s="30"/>
      <c r="L31" s="30"/>
      <c r="M31" s="30"/>
      <c r="N31" s="30"/>
      <c r="O31" s="30"/>
      <c r="P31" s="30"/>
      <c r="Q31" s="30"/>
    </row>
    <row r="32" spans="1:17" outlineLevel="4" x14ac:dyDescent="0.2">
      <c r="A32" s="179" t="s">
        <v>84</v>
      </c>
      <c r="B32" s="180">
        <v>0.29131184607999999</v>
      </c>
      <c r="C32" s="180">
        <v>12.097744</v>
      </c>
      <c r="D32" s="199">
        <v>1.6100000000000001E-3</v>
      </c>
      <c r="E32" s="30"/>
      <c r="F32" s="30"/>
      <c r="G32" s="30"/>
      <c r="H32" s="30"/>
      <c r="I32" s="30"/>
      <c r="J32" s="30"/>
      <c r="K32" s="30"/>
      <c r="L32" s="30"/>
      <c r="M32" s="30"/>
      <c r="N32" s="30"/>
      <c r="O32" s="30"/>
      <c r="P32" s="30"/>
      <c r="Q32" s="30"/>
    </row>
    <row r="33" spans="1:17" outlineLevel="4" x14ac:dyDescent="0.2">
      <c r="A33" s="179" t="s">
        <v>85</v>
      </c>
      <c r="B33" s="180">
        <v>0.29131184607999999</v>
      </c>
      <c r="C33" s="180">
        <v>12.097744</v>
      </c>
      <c r="D33" s="199">
        <v>1.6100000000000001E-3</v>
      </c>
      <c r="E33" s="30"/>
      <c r="F33" s="30"/>
      <c r="G33" s="30"/>
      <c r="H33" s="30"/>
      <c r="I33" s="30"/>
      <c r="J33" s="30"/>
      <c r="K33" s="30"/>
      <c r="L33" s="30"/>
      <c r="M33" s="30"/>
      <c r="N33" s="30"/>
      <c r="O33" s="30"/>
      <c r="P33" s="30"/>
      <c r="Q33" s="30"/>
    </row>
    <row r="34" spans="1:17" outlineLevel="4" x14ac:dyDescent="0.2">
      <c r="A34" s="179" t="s">
        <v>86</v>
      </c>
      <c r="B34" s="180">
        <v>0.29131184607999999</v>
      </c>
      <c r="C34" s="180">
        <v>12.097744</v>
      </c>
      <c r="D34" s="199">
        <v>1.6100000000000001E-3</v>
      </c>
      <c r="E34" s="30"/>
      <c r="F34" s="30"/>
      <c r="G34" s="30"/>
      <c r="H34" s="30"/>
      <c r="I34" s="30"/>
      <c r="J34" s="30"/>
      <c r="K34" s="30"/>
      <c r="L34" s="30"/>
      <c r="M34" s="30"/>
      <c r="N34" s="30"/>
      <c r="O34" s="30"/>
      <c r="P34" s="30"/>
      <c r="Q34" s="30"/>
    </row>
    <row r="35" spans="1:17" outlineLevel="4" x14ac:dyDescent="0.2">
      <c r="A35" s="179" t="s">
        <v>87</v>
      </c>
      <c r="B35" s="180">
        <v>7.5765921716199998</v>
      </c>
      <c r="C35" s="180">
        <v>314.64450799999997</v>
      </c>
      <c r="D35" s="199">
        <v>4.1868000000000002E-2</v>
      </c>
      <c r="E35" s="30"/>
      <c r="F35" s="30"/>
      <c r="G35" s="30"/>
      <c r="H35" s="30"/>
      <c r="I35" s="30"/>
      <c r="J35" s="30"/>
      <c r="K35" s="30"/>
      <c r="L35" s="30"/>
      <c r="M35" s="30"/>
      <c r="N35" s="30"/>
      <c r="O35" s="30"/>
      <c r="P35" s="30"/>
      <c r="Q35" s="30"/>
    </row>
    <row r="36" spans="1:17" outlineLevel="4" x14ac:dyDescent="0.2">
      <c r="A36" s="179" t="s">
        <v>88</v>
      </c>
      <c r="B36" s="180">
        <v>6.1908749653999999</v>
      </c>
      <c r="C36" s="180">
        <v>257.09775100000002</v>
      </c>
      <c r="D36" s="199">
        <v>3.4209999999999997E-2</v>
      </c>
      <c r="E36" s="30"/>
      <c r="F36" s="30"/>
      <c r="G36" s="30"/>
      <c r="H36" s="30"/>
      <c r="I36" s="30"/>
      <c r="J36" s="30"/>
      <c r="K36" s="30"/>
      <c r="L36" s="30"/>
      <c r="M36" s="30"/>
      <c r="N36" s="30"/>
      <c r="O36" s="30"/>
      <c r="P36" s="30"/>
      <c r="Q36" s="30"/>
    </row>
    <row r="37" spans="1:17" outlineLevel="4" x14ac:dyDescent="0.2">
      <c r="A37" s="179" t="s">
        <v>89</v>
      </c>
      <c r="B37" s="180">
        <v>0.84279470724000005</v>
      </c>
      <c r="C37" s="180">
        <v>35</v>
      </c>
      <c r="D37" s="199">
        <v>4.6569999999999997E-3</v>
      </c>
      <c r="E37" s="30"/>
      <c r="F37" s="30"/>
      <c r="G37" s="30"/>
      <c r="H37" s="30"/>
      <c r="I37" s="30"/>
      <c r="J37" s="30"/>
      <c r="K37" s="30"/>
      <c r="L37" s="30"/>
      <c r="M37" s="30"/>
      <c r="N37" s="30"/>
      <c r="O37" s="30"/>
      <c r="P37" s="30"/>
      <c r="Q37" s="30"/>
    </row>
    <row r="38" spans="1:17" outlineLevel="4" x14ac:dyDescent="0.2">
      <c r="A38" s="179" t="s">
        <v>90</v>
      </c>
      <c r="B38" s="180">
        <v>1.10934023623</v>
      </c>
      <c r="C38" s="180">
        <v>46.069235999999997</v>
      </c>
      <c r="D38" s="199">
        <v>6.13E-3</v>
      </c>
      <c r="E38" s="30"/>
      <c r="F38" s="30"/>
      <c r="G38" s="30"/>
      <c r="H38" s="30"/>
      <c r="I38" s="30"/>
      <c r="J38" s="30"/>
      <c r="K38" s="30"/>
      <c r="L38" s="30"/>
      <c r="M38" s="30"/>
      <c r="N38" s="30"/>
      <c r="O38" s="30"/>
      <c r="P38" s="30"/>
      <c r="Q38" s="30"/>
    </row>
    <row r="39" spans="1:17" outlineLevel="4" x14ac:dyDescent="0.2">
      <c r="A39" s="179" t="s">
        <v>92</v>
      </c>
      <c r="B39" s="180">
        <v>0.36798080838000002</v>
      </c>
      <c r="C39" s="180">
        <v>15.281691</v>
      </c>
      <c r="D39" s="199">
        <v>2.0330000000000001E-3</v>
      </c>
      <c r="E39" s="30"/>
      <c r="F39" s="30"/>
      <c r="G39" s="30"/>
      <c r="H39" s="30"/>
      <c r="I39" s="30"/>
      <c r="J39" s="30"/>
      <c r="K39" s="30"/>
      <c r="L39" s="30"/>
      <c r="M39" s="30"/>
      <c r="N39" s="30"/>
      <c r="O39" s="30"/>
      <c r="P39" s="30"/>
      <c r="Q39" s="30"/>
    </row>
    <row r="40" spans="1:17" outlineLevel="4" x14ac:dyDescent="0.2">
      <c r="A40" s="179" t="s">
        <v>93</v>
      </c>
      <c r="B40" s="180">
        <v>6.0199621949999997E-2</v>
      </c>
      <c r="C40" s="180">
        <v>2.5</v>
      </c>
      <c r="D40" s="199">
        <v>3.3300000000000002E-4</v>
      </c>
      <c r="E40" s="30"/>
      <c r="F40" s="30"/>
      <c r="G40" s="30"/>
      <c r="H40" s="30"/>
      <c r="I40" s="30"/>
      <c r="J40" s="30"/>
      <c r="K40" s="30"/>
      <c r="L40" s="30"/>
      <c r="M40" s="30"/>
      <c r="N40" s="30"/>
      <c r="O40" s="30"/>
      <c r="P40" s="30"/>
      <c r="Q40" s="30"/>
    </row>
    <row r="41" spans="1:17" outlineLevel="4" x14ac:dyDescent="0.2">
      <c r="A41" s="179" t="s">
        <v>94</v>
      </c>
      <c r="B41" s="180">
        <v>0.13243916827999999</v>
      </c>
      <c r="C41" s="180">
        <v>5.5</v>
      </c>
      <c r="D41" s="199">
        <v>7.3200000000000001E-4</v>
      </c>
      <c r="E41" s="30"/>
      <c r="F41" s="30"/>
      <c r="G41" s="30"/>
      <c r="H41" s="30"/>
      <c r="I41" s="30"/>
      <c r="J41" s="30"/>
      <c r="K41" s="30"/>
      <c r="L41" s="30"/>
      <c r="M41" s="30"/>
      <c r="N41" s="30"/>
      <c r="O41" s="30"/>
      <c r="P41" s="30"/>
      <c r="Q41" s="30"/>
    </row>
    <row r="42" spans="1:17" ht="14.25" outlineLevel="3" x14ac:dyDescent="0.25">
      <c r="A42" s="200" t="s">
        <v>95</v>
      </c>
      <c r="B42" s="201">
        <f>SUM(B$43:B$43)</f>
        <v>3.4234672989999999E-2</v>
      </c>
      <c r="C42" s="201">
        <f>SUM(C$43:C$43)</f>
        <v>1.4217146171599999</v>
      </c>
      <c r="D42" s="202">
        <f>SUM(D$43:D$43)</f>
        <v>1.8900000000000001E-4</v>
      </c>
      <c r="E42" s="30"/>
      <c r="F42" s="30"/>
      <c r="G42" s="30"/>
      <c r="H42" s="30"/>
      <c r="I42" s="30"/>
      <c r="J42" s="30"/>
      <c r="K42" s="30"/>
      <c r="L42" s="30"/>
      <c r="M42" s="30"/>
      <c r="N42" s="30"/>
      <c r="O42" s="30"/>
      <c r="P42" s="30"/>
      <c r="Q42" s="30"/>
    </row>
    <row r="43" spans="1:17" outlineLevel="4" x14ac:dyDescent="0.2">
      <c r="A43" s="179" t="s">
        <v>96</v>
      </c>
      <c r="B43" s="180">
        <v>3.4234672989999999E-2</v>
      </c>
      <c r="C43" s="180">
        <v>1.4217146171599999</v>
      </c>
      <c r="D43" s="199">
        <v>1.8900000000000001E-4</v>
      </c>
      <c r="E43" s="30"/>
      <c r="F43" s="30"/>
      <c r="G43" s="30"/>
      <c r="H43" s="30"/>
      <c r="I43" s="30"/>
      <c r="J43" s="30"/>
      <c r="K43" s="30"/>
      <c r="L43" s="30"/>
      <c r="M43" s="30"/>
      <c r="N43" s="30"/>
      <c r="O43" s="30"/>
      <c r="P43" s="30"/>
      <c r="Q43" s="30"/>
    </row>
    <row r="44" spans="1:17" ht="15" outlineLevel="2" x14ac:dyDescent="0.25">
      <c r="A44" s="203" t="s">
        <v>97</v>
      </c>
      <c r="B44" s="204">
        <f>B$45+B$55+B$66+B$68+B$75+B$77+B$79</f>
        <v>129.73043434529001</v>
      </c>
      <c r="C44" s="204">
        <f>C$45+C$55+C$66+C$68+C$75+C$77+C$79</f>
        <v>5387.5103427108506</v>
      </c>
      <c r="D44" s="205">
        <f>D$45+D$55+D$66+D$68+D$75+D$77+D$79</f>
        <v>0.71688099999999988</v>
      </c>
      <c r="E44" s="30"/>
      <c r="F44" s="30"/>
      <c r="G44" s="30"/>
      <c r="H44" s="30"/>
      <c r="I44" s="30"/>
      <c r="J44" s="30"/>
      <c r="K44" s="30"/>
      <c r="L44" s="30"/>
      <c r="M44" s="30"/>
      <c r="N44" s="30"/>
      <c r="O44" s="30"/>
      <c r="P44" s="30"/>
      <c r="Q44" s="30"/>
    </row>
    <row r="45" spans="1:17" ht="14.25" outlineLevel="3" x14ac:dyDescent="0.25">
      <c r="A45" s="200" t="s">
        <v>98</v>
      </c>
      <c r="B45" s="201">
        <f>SUM(B$46:B$54)</f>
        <v>97.054807569800005</v>
      </c>
      <c r="C45" s="201">
        <f>SUM(C$46:C$54)</f>
        <v>4030.54057616418</v>
      </c>
      <c r="D45" s="202">
        <f>SUM(D$46:D$54)</f>
        <v>0.53631799999999996</v>
      </c>
      <c r="E45" s="30"/>
      <c r="F45" s="30"/>
      <c r="G45" s="30"/>
      <c r="H45" s="30"/>
      <c r="I45" s="30"/>
      <c r="J45" s="30"/>
      <c r="K45" s="30"/>
      <c r="L45" s="30"/>
      <c r="M45" s="30"/>
      <c r="N45" s="30"/>
      <c r="O45" s="30"/>
      <c r="P45" s="30"/>
      <c r="Q45" s="30"/>
    </row>
    <row r="46" spans="1:17" outlineLevel="4" x14ac:dyDescent="0.2">
      <c r="A46" s="179" t="s">
        <v>99</v>
      </c>
      <c r="B46" s="180">
        <v>0.11351913515000001</v>
      </c>
      <c r="C46" s="180">
        <v>4.71427940407</v>
      </c>
      <c r="D46" s="199">
        <v>6.2699999999999995E-4</v>
      </c>
      <c r="E46" s="30"/>
      <c r="F46" s="30"/>
      <c r="G46" s="30"/>
      <c r="H46" s="30"/>
      <c r="I46" s="30"/>
      <c r="J46" s="30"/>
      <c r="K46" s="30"/>
      <c r="L46" s="30"/>
      <c r="M46" s="30"/>
      <c r="N46" s="30"/>
      <c r="O46" s="30"/>
      <c r="P46" s="30"/>
      <c r="Q46" s="30"/>
    </row>
    <row r="47" spans="1:17" outlineLevel="4" x14ac:dyDescent="0.2">
      <c r="A47" s="179" t="s">
        <v>100</v>
      </c>
      <c r="B47" s="180">
        <v>0.13286255279</v>
      </c>
      <c r="C47" s="180">
        <v>5.5175825237299998</v>
      </c>
      <c r="D47" s="199">
        <v>7.3399999999999995E-4</v>
      </c>
      <c r="E47" s="30"/>
      <c r="F47" s="30"/>
      <c r="G47" s="30"/>
      <c r="H47" s="30"/>
      <c r="I47" s="30"/>
      <c r="J47" s="30"/>
      <c r="K47" s="30"/>
      <c r="L47" s="30"/>
      <c r="M47" s="30"/>
      <c r="N47" s="30"/>
      <c r="O47" s="30"/>
      <c r="P47" s="30"/>
      <c r="Q47" s="30"/>
    </row>
    <row r="48" spans="1:17" outlineLevel="4" x14ac:dyDescent="0.2">
      <c r="A48" s="179" t="s">
        <v>101</v>
      </c>
      <c r="B48" s="180">
        <v>8.3038379460000006E-2</v>
      </c>
      <c r="C48" s="180">
        <v>3.44845934154</v>
      </c>
      <c r="D48" s="199">
        <v>4.5899999999999999E-4</v>
      </c>
      <c r="E48" s="30"/>
      <c r="F48" s="30"/>
      <c r="G48" s="30"/>
      <c r="H48" s="30"/>
      <c r="I48" s="30"/>
      <c r="J48" s="30"/>
      <c r="K48" s="30"/>
      <c r="L48" s="30"/>
      <c r="M48" s="30"/>
      <c r="N48" s="30"/>
      <c r="O48" s="30"/>
      <c r="P48" s="30"/>
      <c r="Q48" s="30"/>
    </row>
    <row r="49" spans="1:17" outlineLevel="4" x14ac:dyDescent="0.2">
      <c r="A49" s="179" t="s">
        <v>102</v>
      </c>
      <c r="B49" s="180">
        <v>3.1213355170199999</v>
      </c>
      <c r="C49" s="180">
        <v>129.62438201882</v>
      </c>
      <c r="D49" s="199">
        <v>1.7247999999999999E-2</v>
      </c>
      <c r="E49" s="30"/>
      <c r="F49" s="30"/>
      <c r="G49" s="30"/>
      <c r="H49" s="30"/>
      <c r="I49" s="30"/>
      <c r="J49" s="30"/>
      <c r="K49" s="30"/>
      <c r="L49" s="30"/>
      <c r="M49" s="30"/>
      <c r="N49" s="30"/>
      <c r="O49" s="30"/>
      <c r="P49" s="30"/>
      <c r="Q49" s="30"/>
    </row>
    <row r="50" spans="1:17" outlineLevel="4" x14ac:dyDescent="0.2">
      <c r="A50" s="179" t="s">
        <v>103</v>
      </c>
      <c r="B50" s="180">
        <v>57.710289104719998</v>
      </c>
      <c r="C50" s="180">
        <v>2396.62174108611</v>
      </c>
      <c r="D50" s="199">
        <v>0.31890299999999999</v>
      </c>
      <c r="E50" s="30"/>
      <c r="F50" s="30"/>
      <c r="G50" s="30"/>
      <c r="H50" s="30"/>
      <c r="I50" s="30"/>
      <c r="J50" s="30"/>
      <c r="K50" s="30"/>
      <c r="L50" s="30"/>
      <c r="M50" s="30"/>
      <c r="N50" s="30"/>
      <c r="O50" s="30"/>
      <c r="P50" s="30"/>
      <c r="Q50" s="30"/>
    </row>
    <row r="51" spans="1:17" outlineLevel="4" x14ac:dyDescent="0.2">
      <c r="A51" s="179" t="s">
        <v>104</v>
      </c>
      <c r="B51" s="180">
        <v>16.10116187689</v>
      </c>
      <c r="C51" s="180">
        <v>668.65710100464003</v>
      </c>
      <c r="D51" s="199">
        <v>8.8973999999999998E-2</v>
      </c>
      <c r="E51" s="30"/>
      <c r="F51" s="30"/>
      <c r="G51" s="30"/>
      <c r="H51" s="30"/>
      <c r="I51" s="30"/>
      <c r="J51" s="30"/>
      <c r="K51" s="30"/>
      <c r="L51" s="30"/>
      <c r="M51" s="30"/>
      <c r="N51" s="30"/>
      <c r="O51" s="30"/>
      <c r="P51" s="30"/>
      <c r="Q51" s="30"/>
    </row>
    <row r="52" spans="1:17" outlineLevel="4" x14ac:dyDescent="0.2">
      <c r="A52" s="179" t="s">
        <v>105</v>
      </c>
      <c r="B52" s="180">
        <v>5.9182400824299997</v>
      </c>
      <c r="C52" s="180">
        <v>245.77563326306</v>
      </c>
      <c r="D52" s="199">
        <v>3.2703999999999997E-2</v>
      </c>
      <c r="E52" s="30"/>
      <c r="F52" s="30"/>
      <c r="G52" s="30"/>
      <c r="H52" s="30"/>
      <c r="I52" s="30"/>
      <c r="J52" s="30"/>
      <c r="K52" s="30"/>
      <c r="L52" s="30"/>
      <c r="M52" s="30"/>
      <c r="N52" s="30"/>
      <c r="O52" s="30"/>
      <c r="P52" s="30"/>
      <c r="Q52" s="30"/>
    </row>
    <row r="53" spans="1:17" outlineLevel="4" x14ac:dyDescent="0.2">
      <c r="A53" s="179" t="s">
        <v>106</v>
      </c>
      <c r="B53" s="180">
        <v>13.862684908229999</v>
      </c>
      <c r="C53" s="180">
        <v>575.69651021159996</v>
      </c>
      <c r="D53" s="199">
        <v>7.6604000000000005E-2</v>
      </c>
      <c r="E53" s="30"/>
      <c r="F53" s="30"/>
      <c r="G53" s="30"/>
      <c r="H53" s="30"/>
      <c r="I53" s="30"/>
      <c r="J53" s="30"/>
      <c r="K53" s="30"/>
      <c r="L53" s="30"/>
      <c r="M53" s="30"/>
      <c r="N53" s="30"/>
      <c r="O53" s="30"/>
      <c r="P53" s="30"/>
      <c r="Q53" s="30"/>
    </row>
    <row r="54" spans="1:17" outlineLevel="4" x14ac:dyDescent="0.2">
      <c r="A54" s="179" t="s">
        <v>107</v>
      </c>
      <c r="B54" s="180">
        <v>1.1676013109999999E-2</v>
      </c>
      <c r="C54" s="180">
        <v>0.48488731061000001</v>
      </c>
      <c r="D54" s="199">
        <v>6.4999999999999994E-5</v>
      </c>
      <c r="E54" s="30"/>
      <c r="F54" s="30"/>
      <c r="G54" s="30"/>
      <c r="H54" s="30"/>
      <c r="I54" s="30"/>
      <c r="J54" s="30"/>
      <c r="K54" s="30"/>
      <c r="L54" s="30"/>
      <c r="M54" s="30"/>
      <c r="N54" s="30"/>
      <c r="O54" s="30"/>
      <c r="P54" s="30"/>
      <c r="Q54" s="30"/>
    </row>
    <row r="55" spans="1:17" ht="14.25" outlineLevel="3" x14ac:dyDescent="0.25">
      <c r="A55" s="200" t="s">
        <v>108</v>
      </c>
      <c r="B55" s="201">
        <f>SUM(B$56:B$65)</f>
        <v>8.02151245654</v>
      </c>
      <c r="C55" s="201">
        <f>SUM(C$56:C$65)</f>
        <v>333.12138005176001</v>
      </c>
      <c r="D55" s="202">
        <f>SUM(D$56:D$65)</f>
        <v>4.4326999999999998E-2</v>
      </c>
      <c r="E55" s="30"/>
      <c r="F55" s="30"/>
      <c r="G55" s="30"/>
      <c r="H55" s="30"/>
      <c r="I55" s="30"/>
      <c r="J55" s="30"/>
      <c r="K55" s="30"/>
      <c r="L55" s="30"/>
      <c r="M55" s="30"/>
      <c r="N55" s="30"/>
      <c r="O55" s="30"/>
      <c r="P55" s="30"/>
      <c r="Q55" s="30"/>
    </row>
    <row r="56" spans="1:17" outlineLevel="4" x14ac:dyDescent="0.2">
      <c r="A56" s="179" t="s">
        <v>109</v>
      </c>
      <c r="B56" s="180">
        <v>5.2734899239299997</v>
      </c>
      <c r="C56" s="180">
        <v>219.00012630590999</v>
      </c>
      <c r="D56" s="199">
        <v>2.9141E-2</v>
      </c>
      <c r="E56" s="30"/>
      <c r="F56" s="30"/>
      <c r="G56" s="30"/>
      <c r="H56" s="30"/>
      <c r="I56" s="30"/>
      <c r="J56" s="30"/>
      <c r="K56" s="30"/>
      <c r="L56" s="30"/>
      <c r="M56" s="30"/>
      <c r="N56" s="30"/>
      <c r="O56" s="30"/>
      <c r="P56" s="30"/>
      <c r="Q56" s="30"/>
    </row>
    <row r="57" spans="1:17" outlineLevel="4" x14ac:dyDescent="0.2">
      <c r="A57" s="179" t="s">
        <v>110</v>
      </c>
      <c r="B57" s="180">
        <v>0.49574713917000002</v>
      </c>
      <c r="C57" s="180">
        <v>20.587635069539999</v>
      </c>
      <c r="D57" s="199">
        <v>2.7390000000000001E-3</v>
      </c>
      <c r="E57" s="30"/>
      <c r="F57" s="30"/>
      <c r="G57" s="30"/>
      <c r="H57" s="30"/>
      <c r="I57" s="30"/>
      <c r="J57" s="30"/>
      <c r="K57" s="30"/>
      <c r="L57" s="30"/>
      <c r="M57" s="30"/>
      <c r="N57" s="30"/>
      <c r="O57" s="30"/>
      <c r="P57" s="30"/>
      <c r="Q57" s="30"/>
    </row>
    <row r="58" spans="1:17" outlineLevel="4" x14ac:dyDescent="0.2">
      <c r="A58" s="179" t="s">
        <v>111</v>
      </c>
      <c r="B58" s="180">
        <v>0.63597524586999998</v>
      </c>
      <c r="C58" s="180">
        <v>26.411097998079999</v>
      </c>
      <c r="D58" s="199">
        <v>3.5140000000000002E-3</v>
      </c>
      <c r="E58" s="30"/>
      <c r="F58" s="30"/>
      <c r="G58" s="30"/>
      <c r="H58" s="30"/>
      <c r="I58" s="30"/>
      <c r="J58" s="30"/>
      <c r="K58" s="30"/>
      <c r="L58" s="30"/>
      <c r="M58" s="30"/>
      <c r="N58" s="30"/>
      <c r="O58" s="30"/>
      <c r="P58" s="30"/>
      <c r="Q58" s="30"/>
    </row>
    <row r="59" spans="1:17" outlineLevel="4" x14ac:dyDescent="0.2">
      <c r="A59" s="179" t="s">
        <v>112</v>
      </c>
      <c r="B59" s="180">
        <v>0.22539990608999999</v>
      </c>
      <c r="C59" s="180">
        <v>9.3605199999999993</v>
      </c>
      <c r="D59" s="199">
        <v>1.2459999999999999E-3</v>
      </c>
      <c r="E59" s="30"/>
      <c r="F59" s="30"/>
      <c r="G59" s="30"/>
      <c r="H59" s="30"/>
      <c r="I59" s="30"/>
      <c r="J59" s="30"/>
      <c r="K59" s="30"/>
      <c r="L59" s="30"/>
      <c r="M59" s="30"/>
      <c r="N59" s="30"/>
      <c r="O59" s="30"/>
      <c r="P59" s="30"/>
      <c r="Q59" s="30"/>
    </row>
    <row r="60" spans="1:17" outlineLevel="4" x14ac:dyDescent="0.2">
      <c r="A60" s="179" t="s">
        <v>113</v>
      </c>
      <c r="B60" s="180">
        <v>0.91923030677999995</v>
      </c>
      <c r="C60" s="180">
        <v>38.174255795119997</v>
      </c>
      <c r="D60" s="199">
        <v>5.0800000000000003E-3</v>
      </c>
      <c r="E60" s="30"/>
      <c r="F60" s="30"/>
      <c r="G60" s="30"/>
      <c r="H60" s="30"/>
      <c r="I60" s="30"/>
      <c r="J60" s="30"/>
      <c r="K60" s="30"/>
      <c r="L60" s="30"/>
      <c r="M60" s="30"/>
      <c r="N60" s="30"/>
      <c r="O60" s="30"/>
      <c r="P60" s="30"/>
      <c r="Q60" s="30"/>
    </row>
    <row r="61" spans="1:17" outlineLevel="4" x14ac:dyDescent="0.2">
      <c r="A61" s="179" t="s">
        <v>114</v>
      </c>
      <c r="B61" s="180">
        <v>0.22539990608999999</v>
      </c>
      <c r="C61" s="180">
        <v>9.3605199999999993</v>
      </c>
      <c r="D61" s="199">
        <v>1.2459999999999999E-3</v>
      </c>
      <c r="E61" s="30"/>
      <c r="F61" s="30"/>
      <c r="G61" s="30"/>
      <c r="H61" s="30"/>
      <c r="I61" s="30"/>
      <c r="J61" s="30"/>
      <c r="K61" s="30"/>
      <c r="L61" s="30"/>
      <c r="M61" s="30"/>
      <c r="N61" s="30"/>
      <c r="O61" s="30"/>
      <c r="P61" s="30"/>
      <c r="Q61" s="30"/>
    </row>
    <row r="62" spans="1:17" outlineLevel="4" x14ac:dyDescent="0.2">
      <c r="A62" s="179" t="s">
        <v>115</v>
      </c>
      <c r="B62" s="180">
        <v>0.12024493556</v>
      </c>
      <c r="C62" s="180">
        <v>4.9935918065099996</v>
      </c>
      <c r="D62" s="199">
        <v>6.6399999999999999E-4</v>
      </c>
      <c r="E62" s="30"/>
      <c r="F62" s="30"/>
      <c r="G62" s="30"/>
      <c r="H62" s="30"/>
      <c r="I62" s="30"/>
      <c r="J62" s="30"/>
      <c r="K62" s="30"/>
      <c r="L62" s="30"/>
      <c r="M62" s="30"/>
      <c r="N62" s="30"/>
      <c r="O62" s="30"/>
      <c r="P62" s="30"/>
      <c r="Q62" s="30"/>
    </row>
    <row r="63" spans="1:17" outlineLevel="4" x14ac:dyDescent="0.2">
      <c r="A63" s="179" t="s">
        <v>116</v>
      </c>
      <c r="B63" s="180">
        <v>0.1</v>
      </c>
      <c r="C63" s="180">
        <v>4.1528499999999999</v>
      </c>
      <c r="D63" s="199">
        <v>5.53E-4</v>
      </c>
      <c r="E63" s="30"/>
      <c r="F63" s="30"/>
      <c r="G63" s="30"/>
      <c r="H63" s="30"/>
      <c r="I63" s="30"/>
      <c r="J63" s="30"/>
      <c r="K63" s="30"/>
      <c r="L63" s="30"/>
      <c r="M63" s="30"/>
      <c r="N63" s="30"/>
      <c r="O63" s="30"/>
      <c r="P63" s="30"/>
      <c r="Q63" s="30"/>
    </row>
    <row r="64" spans="1:17" outlineLevel="4" x14ac:dyDescent="0.2">
      <c r="A64" s="179" t="s">
        <v>117</v>
      </c>
      <c r="B64" s="180">
        <v>2.5512577790000001E-2</v>
      </c>
      <c r="C64" s="180">
        <v>1.05949908662</v>
      </c>
      <c r="D64" s="199">
        <v>1.4100000000000001E-4</v>
      </c>
      <c r="E64" s="30"/>
      <c r="F64" s="30"/>
      <c r="G64" s="30"/>
      <c r="H64" s="30"/>
      <c r="I64" s="30"/>
      <c r="J64" s="30"/>
      <c r="K64" s="30"/>
      <c r="L64" s="30"/>
      <c r="M64" s="30"/>
      <c r="N64" s="30"/>
      <c r="O64" s="30"/>
      <c r="P64" s="30"/>
      <c r="Q64" s="30"/>
    </row>
    <row r="65" spans="1:17" outlineLevel="4" x14ac:dyDescent="0.2">
      <c r="A65" s="179" t="s">
        <v>118</v>
      </c>
      <c r="B65" s="180">
        <v>5.1251526E-4</v>
      </c>
      <c r="C65" s="180">
        <v>2.1283989980000001E-2</v>
      </c>
      <c r="D65" s="199">
        <v>3.0000000000000001E-6</v>
      </c>
      <c r="E65" s="30"/>
      <c r="F65" s="30"/>
      <c r="G65" s="30"/>
      <c r="H65" s="30"/>
      <c r="I65" s="30"/>
      <c r="J65" s="30"/>
      <c r="K65" s="30"/>
      <c r="L65" s="30"/>
      <c r="M65" s="30"/>
      <c r="N65" s="30"/>
      <c r="O65" s="30"/>
      <c r="P65" s="30"/>
      <c r="Q65" s="30"/>
    </row>
    <row r="66" spans="1:17" ht="14.25" outlineLevel="3" x14ac:dyDescent="0.25">
      <c r="A66" s="200" t="s">
        <v>119</v>
      </c>
      <c r="B66" s="201">
        <f>SUM(B$67:B$67)</f>
        <v>0.60585586000000002</v>
      </c>
      <c r="C66" s="201">
        <f>SUM(C$67:C$67)</f>
        <v>25.160285082009999</v>
      </c>
      <c r="D66" s="202">
        <f>SUM(D$67:D$67)</f>
        <v>3.3479999999999998E-3</v>
      </c>
      <c r="E66" s="30"/>
      <c r="F66" s="30"/>
      <c r="G66" s="30"/>
      <c r="H66" s="30"/>
      <c r="I66" s="30"/>
      <c r="J66" s="30"/>
      <c r="K66" s="30"/>
      <c r="L66" s="30"/>
      <c r="M66" s="30"/>
      <c r="N66" s="30"/>
      <c r="O66" s="30"/>
      <c r="P66" s="30"/>
      <c r="Q66" s="30"/>
    </row>
    <row r="67" spans="1:17" outlineLevel="4" x14ac:dyDescent="0.2">
      <c r="A67" s="179" t="s">
        <v>120</v>
      </c>
      <c r="B67" s="180">
        <v>0.60585586000000002</v>
      </c>
      <c r="C67" s="180">
        <v>25.160285082009999</v>
      </c>
      <c r="D67" s="199">
        <v>3.3479999999999998E-3</v>
      </c>
      <c r="E67" s="30"/>
      <c r="F67" s="30"/>
      <c r="G67" s="30"/>
      <c r="H67" s="30"/>
      <c r="I67" s="30"/>
      <c r="J67" s="30"/>
      <c r="K67" s="30"/>
      <c r="L67" s="30"/>
      <c r="M67" s="30"/>
      <c r="N67" s="30"/>
      <c r="O67" s="30"/>
      <c r="P67" s="30"/>
      <c r="Q67" s="30"/>
    </row>
    <row r="68" spans="1:17" ht="14.25" outlineLevel="3" x14ac:dyDescent="0.25">
      <c r="A68" s="200" t="s">
        <v>121</v>
      </c>
      <c r="B68" s="201">
        <f>SUM(B$69:B$74)</f>
        <v>1.5470230368899998</v>
      </c>
      <c r="C68" s="201">
        <f>SUM(C$69:C$74)</f>
        <v>64.24554618817001</v>
      </c>
      <c r="D68" s="202">
        <f>SUM(D$69:D$74)</f>
        <v>8.548E-3</v>
      </c>
      <c r="E68" s="30"/>
      <c r="F68" s="30"/>
      <c r="G68" s="30"/>
      <c r="H68" s="30"/>
      <c r="I68" s="30"/>
      <c r="J68" s="30"/>
      <c r="K68" s="30"/>
      <c r="L68" s="30"/>
      <c r="M68" s="30"/>
      <c r="N68" s="30"/>
      <c r="O68" s="30"/>
      <c r="P68" s="30"/>
      <c r="Q68" s="30"/>
    </row>
    <row r="69" spans="1:17" outlineLevel="4" x14ac:dyDescent="0.2">
      <c r="A69" s="179" t="s">
        <v>122</v>
      </c>
      <c r="B69" s="180">
        <v>0.17739279548</v>
      </c>
      <c r="C69" s="180">
        <v>7.3668567073600002</v>
      </c>
      <c r="D69" s="199">
        <v>9.7999999999999997E-4</v>
      </c>
      <c r="E69" s="30"/>
      <c r="F69" s="30"/>
      <c r="G69" s="30"/>
      <c r="H69" s="30"/>
      <c r="I69" s="30"/>
      <c r="J69" s="30"/>
      <c r="K69" s="30"/>
      <c r="L69" s="30"/>
      <c r="M69" s="30"/>
      <c r="N69" s="30"/>
      <c r="O69" s="30"/>
      <c r="P69" s="30"/>
      <c r="Q69" s="30"/>
    </row>
    <row r="70" spans="1:17" outlineLevel="4" x14ac:dyDescent="0.2">
      <c r="A70" s="179" t="s">
        <v>123</v>
      </c>
      <c r="B70" s="180">
        <v>0.73254969477999998</v>
      </c>
      <c r="C70" s="180">
        <v>30.421690000000002</v>
      </c>
      <c r="D70" s="199">
        <v>4.0480000000000004E-3</v>
      </c>
      <c r="E70" s="30"/>
      <c r="F70" s="30"/>
      <c r="G70" s="30"/>
      <c r="H70" s="30"/>
      <c r="I70" s="30"/>
      <c r="J70" s="30"/>
      <c r="K70" s="30"/>
      <c r="L70" s="30"/>
      <c r="M70" s="30"/>
      <c r="N70" s="30"/>
      <c r="O70" s="30"/>
      <c r="P70" s="30"/>
      <c r="Q70" s="30"/>
    </row>
    <row r="71" spans="1:17" outlineLevel="4" x14ac:dyDescent="0.2">
      <c r="A71" s="179" t="s">
        <v>124</v>
      </c>
      <c r="B71" s="180">
        <v>5.7622579999999998E-5</v>
      </c>
      <c r="C71" s="180">
        <v>2.3929795000000001E-3</v>
      </c>
      <c r="D71" s="199">
        <v>0</v>
      </c>
      <c r="E71" s="30"/>
      <c r="F71" s="30"/>
      <c r="G71" s="30"/>
      <c r="H71" s="30"/>
      <c r="I71" s="30"/>
      <c r="J71" s="30"/>
      <c r="K71" s="30"/>
      <c r="L71" s="30"/>
      <c r="M71" s="30"/>
      <c r="N71" s="30"/>
      <c r="O71" s="30"/>
      <c r="P71" s="30"/>
      <c r="Q71" s="30"/>
    </row>
    <row r="72" spans="1:17" outlineLevel="4" x14ac:dyDescent="0.2">
      <c r="A72" s="179" t="s">
        <v>125</v>
      </c>
      <c r="B72" s="180">
        <v>7.2357469400000001E-3</v>
      </c>
      <c r="C72" s="180">
        <v>0.30048971690999998</v>
      </c>
      <c r="D72" s="199">
        <v>4.0000000000000003E-5</v>
      </c>
      <c r="E72" s="30"/>
      <c r="F72" s="30"/>
      <c r="G72" s="30"/>
      <c r="H72" s="30"/>
      <c r="I72" s="30"/>
      <c r="J72" s="30"/>
      <c r="K72" s="30"/>
      <c r="L72" s="30"/>
      <c r="M72" s="30"/>
      <c r="N72" s="30"/>
      <c r="O72" s="30"/>
      <c r="P72" s="30"/>
      <c r="Q72" s="30"/>
    </row>
    <row r="73" spans="1:17" outlineLevel="4" x14ac:dyDescent="0.2">
      <c r="A73" s="179" t="s">
        <v>126</v>
      </c>
      <c r="B73" s="180">
        <v>0.43964368362</v>
      </c>
      <c r="C73" s="180">
        <v>18.257742715199999</v>
      </c>
      <c r="D73" s="199">
        <v>2.4290000000000002E-3</v>
      </c>
      <c r="E73" s="30"/>
      <c r="F73" s="30"/>
      <c r="G73" s="30"/>
      <c r="H73" s="30"/>
      <c r="I73" s="30"/>
      <c r="J73" s="30"/>
      <c r="K73" s="30"/>
      <c r="L73" s="30"/>
      <c r="M73" s="30"/>
      <c r="N73" s="30"/>
      <c r="O73" s="30"/>
      <c r="P73" s="30"/>
      <c r="Q73" s="30"/>
    </row>
    <row r="74" spans="1:17" outlineLevel="4" x14ac:dyDescent="0.2">
      <c r="A74" s="179" t="s">
        <v>127</v>
      </c>
      <c r="B74" s="180">
        <v>0.19014349349000001</v>
      </c>
      <c r="C74" s="180">
        <v>7.8963740692000002</v>
      </c>
      <c r="D74" s="199">
        <v>1.0510000000000001E-3</v>
      </c>
      <c r="E74" s="30"/>
      <c r="F74" s="30"/>
      <c r="G74" s="30"/>
      <c r="H74" s="30"/>
      <c r="I74" s="30"/>
      <c r="J74" s="30"/>
      <c r="K74" s="30"/>
      <c r="L74" s="30"/>
      <c r="M74" s="30"/>
      <c r="N74" s="30"/>
      <c r="O74" s="30"/>
      <c r="P74" s="30"/>
      <c r="Q74" s="30"/>
    </row>
    <row r="75" spans="1:17" ht="14.25" outlineLevel="3" x14ac:dyDescent="0.25">
      <c r="A75" s="200" t="s">
        <v>128</v>
      </c>
      <c r="B75" s="201">
        <f>SUM(B$76:B$76)</f>
        <v>15.219165084</v>
      </c>
      <c r="C75" s="201">
        <f>SUM(C$76:C$76)</f>
        <v>632.02909719089996</v>
      </c>
      <c r="D75" s="202">
        <f>SUM(D$76:D$76)</f>
        <v>8.4099999999999994E-2</v>
      </c>
      <c r="E75" s="30"/>
      <c r="F75" s="30"/>
      <c r="G75" s="30"/>
      <c r="H75" s="30"/>
      <c r="I75" s="30"/>
      <c r="J75" s="30"/>
      <c r="K75" s="30"/>
      <c r="L75" s="30"/>
      <c r="M75" s="30"/>
      <c r="N75" s="30"/>
      <c r="O75" s="30"/>
      <c r="P75" s="30"/>
      <c r="Q75" s="30"/>
    </row>
    <row r="76" spans="1:17" outlineLevel="4" x14ac:dyDescent="0.2">
      <c r="A76" s="179" t="s">
        <v>136</v>
      </c>
      <c r="B76" s="180">
        <v>15.219165084</v>
      </c>
      <c r="C76" s="180">
        <v>632.02909719089996</v>
      </c>
      <c r="D76" s="199">
        <v>8.4099999999999994E-2</v>
      </c>
      <c r="E76" s="30"/>
      <c r="F76" s="30"/>
      <c r="G76" s="30"/>
      <c r="H76" s="30"/>
      <c r="I76" s="30"/>
      <c r="J76" s="30"/>
      <c r="K76" s="30"/>
      <c r="L76" s="30"/>
      <c r="M76" s="30"/>
      <c r="N76" s="30"/>
      <c r="O76" s="30"/>
      <c r="P76" s="30"/>
      <c r="Q76" s="30"/>
    </row>
    <row r="77" spans="1:17" ht="14.25" outlineLevel="3" x14ac:dyDescent="0.25">
      <c r="A77" s="200" t="s">
        <v>137</v>
      </c>
      <c r="B77" s="201">
        <f>SUM(B$78:B$78)</f>
        <v>3</v>
      </c>
      <c r="C77" s="201">
        <f>SUM(C$78:C$78)</f>
        <v>124.5855</v>
      </c>
      <c r="D77" s="202">
        <f>SUM(D$78:D$78)</f>
        <v>1.6577999999999999E-2</v>
      </c>
      <c r="E77" s="30"/>
      <c r="F77" s="30"/>
      <c r="G77" s="30"/>
      <c r="H77" s="30"/>
      <c r="I77" s="30"/>
      <c r="J77" s="30"/>
      <c r="K77" s="30"/>
      <c r="L77" s="30"/>
      <c r="M77" s="30"/>
      <c r="N77" s="30"/>
      <c r="O77" s="30"/>
      <c r="P77" s="30"/>
      <c r="Q77" s="30"/>
    </row>
    <row r="78" spans="1:17" outlineLevel="4" x14ac:dyDescent="0.2">
      <c r="A78" s="179" t="s">
        <v>138</v>
      </c>
      <c r="B78" s="180">
        <v>3</v>
      </c>
      <c r="C78" s="180">
        <v>124.5855</v>
      </c>
      <c r="D78" s="199">
        <v>1.6577999999999999E-2</v>
      </c>
      <c r="E78" s="30"/>
      <c r="F78" s="30"/>
      <c r="G78" s="30"/>
      <c r="H78" s="30"/>
      <c r="I78" s="30"/>
      <c r="J78" s="30"/>
      <c r="K78" s="30"/>
      <c r="L78" s="30"/>
      <c r="M78" s="30"/>
      <c r="N78" s="30"/>
      <c r="O78" s="30"/>
      <c r="P78" s="30"/>
      <c r="Q78" s="30"/>
    </row>
    <row r="79" spans="1:17" ht="14.25" outlineLevel="3" x14ac:dyDescent="0.25">
      <c r="A79" s="200" t="s">
        <v>139</v>
      </c>
      <c r="B79" s="201">
        <f>SUM(B$80:B$80)</f>
        <v>4.2820703380599996</v>
      </c>
      <c r="C79" s="201">
        <f>SUM(C$80:C$80)</f>
        <v>177.82795803382999</v>
      </c>
      <c r="D79" s="202">
        <f>SUM(D$80:D$80)</f>
        <v>2.3661999999999999E-2</v>
      </c>
      <c r="E79" s="30"/>
      <c r="F79" s="30"/>
      <c r="G79" s="30"/>
      <c r="H79" s="30"/>
      <c r="I79" s="30"/>
      <c r="J79" s="30"/>
      <c r="K79" s="30"/>
      <c r="L79" s="30"/>
      <c r="M79" s="30"/>
      <c r="N79" s="30"/>
      <c r="O79" s="30"/>
      <c r="P79" s="30"/>
      <c r="Q79" s="30"/>
    </row>
    <row r="80" spans="1:17" outlineLevel="4" x14ac:dyDescent="0.2">
      <c r="A80" s="179" t="s">
        <v>106</v>
      </c>
      <c r="B80" s="180">
        <v>4.2820703380599996</v>
      </c>
      <c r="C80" s="180">
        <v>177.82795803382999</v>
      </c>
      <c r="D80" s="199">
        <v>2.3661999999999999E-2</v>
      </c>
      <c r="E80" s="30"/>
      <c r="F80" s="30"/>
      <c r="G80" s="30"/>
      <c r="H80" s="30"/>
      <c r="I80" s="30"/>
      <c r="J80" s="30"/>
      <c r="K80" s="30"/>
      <c r="L80" s="30"/>
      <c r="M80" s="30"/>
      <c r="N80" s="30"/>
      <c r="O80" s="30"/>
      <c r="P80" s="30"/>
      <c r="Q80" s="30"/>
    </row>
    <row r="81" spans="1:17" ht="15" outlineLevel="1" x14ac:dyDescent="0.25">
      <c r="A81" s="206" t="s">
        <v>2</v>
      </c>
      <c r="B81" s="207">
        <f>B$82+B$97</f>
        <v>6.6470214937900005</v>
      </c>
      <c r="C81" s="207">
        <f>C$82+C$97</f>
        <v>276.04083210380998</v>
      </c>
      <c r="D81" s="208">
        <f>D$82+D$97</f>
        <v>3.6731000000000007E-2</v>
      </c>
      <c r="E81" s="30"/>
      <c r="F81" s="30"/>
      <c r="G81" s="30"/>
      <c r="H81" s="30"/>
      <c r="I81" s="30"/>
      <c r="J81" s="30"/>
      <c r="K81" s="30"/>
      <c r="L81" s="30"/>
      <c r="M81" s="30"/>
      <c r="N81" s="30"/>
      <c r="O81" s="30"/>
      <c r="P81" s="30"/>
      <c r="Q81" s="30"/>
    </row>
    <row r="82" spans="1:17" ht="15" outlineLevel="2" x14ac:dyDescent="0.25">
      <c r="A82" s="203" t="s">
        <v>58</v>
      </c>
      <c r="B82" s="204">
        <f>B$83+B$87+B$95</f>
        <v>1.8963901922899999</v>
      </c>
      <c r="C82" s="204">
        <f>C$83+C$87+C$95</f>
        <v>78.754240099079993</v>
      </c>
      <c r="D82" s="205">
        <f>D$83+D$87+D$95</f>
        <v>1.0479E-2</v>
      </c>
      <c r="E82" s="30"/>
      <c r="F82" s="30"/>
      <c r="G82" s="30"/>
      <c r="H82" s="30"/>
      <c r="I82" s="30"/>
      <c r="J82" s="30"/>
      <c r="K82" s="30"/>
      <c r="L82" s="30"/>
      <c r="M82" s="30"/>
      <c r="N82" s="30"/>
      <c r="O82" s="30"/>
      <c r="P82" s="30"/>
      <c r="Q82" s="30"/>
    </row>
    <row r="83" spans="1:17" ht="14.25" outlineLevel="3" x14ac:dyDescent="0.25">
      <c r="A83" s="200" t="s">
        <v>59</v>
      </c>
      <c r="B83" s="201">
        <f>SUM(B$84:B$86)</f>
        <v>0.10775760262</v>
      </c>
      <c r="C83" s="201">
        <f>SUM(C$84:C$86)</f>
        <v>4.4750115999999993</v>
      </c>
      <c r="D83" s="202">
        <f>SUM(D$84:D$86)</f>
        <v>5.9500000000000004E-4</v>
      </c>
      <c r="E83" s="30"/>
      <c r="F83" s="30"/>
      <c r="G83" s="30"/>
      <c r="H83" s="30"/>
      <c r="I83" s="30"/>
      <c r="J83" s="30"/>
      <c r="K83" s="30"/>
      <c r="L83" s="30"/>
      <c r="M83" s="30"/>
      <c r="N83" s="30"/>
      <c r="O83" s="30"/>
      <c r="P83" s="30"/>
      <c r="Q83" s="30"/>
    </row>
    <row r="84" spans="1:17" outlineLevel="4" x14ac:dyDescent="0.2">
      <c r="A84" s="179" t="s">
        <v>140</v>
      </c>
      <c r="B84" s="180">
        <v>5.9597625729999999E-2</v>
      </c>
      <c r="C84" s="180">
        <v>2.4750000000000001</v>
      </c>
      <c r="D84" s="199">
        <v>3.2899999999999997E-4</v>
      </c>
      <c r="E84" s="30"/>
      <c r="F84" s="30"/>
      <c r="G84" s="30"/>
      <c r="H84" s="30"/>
      <c r="I84" s="30"/>
      <c r="J84" s="30"/>
      <c r="K84" s="30"/>
      <c r="L84" s="30"/>
      <c r="M84" s="30"/>
      <c r="N84" s="30"/>
      <c r="O84" s="30"/>
      <c r="P84" s="30"/>
      <c r="Q84" s="30"/>
    </row>
    <row r="85" spans="1:17" outlineLevel="4" x14ac:dyDescent="0.2">
      <c r="A85" s="179" t="s">
        <v>145</v>
      </c>
      <c r="B85" s="180">
        <v>4.8159697559999999E-2</v>
      </c>
      <c r="C85" s="180">
        <v>2</v>
      </c>
      <c r="D85" s="199">
        <v>2.6600000000000001E-4</v>
      </c>
      <c r="E85" s="30"/>
      <c r="F85" s="30"/>
      <c r="G85" s="30"/>
      <c r="H85" s="30"/>
      <c r="I85" s="30"/>
      <c r="J85" s="30"/>
      <c r="K85" s="30"/>
      <c r="L85" s="30"/>
      <c r="M85" s="30"/>
      <c r="N85" s="30"/>
      <c r="O85" s="30"/>
      <c r="P85" s="30"/>
      <c r="Q85" s="30"/>
    </row>
    <row r="86" spans="1:17" outlineLevel="4" x14ac:dyDescent="0.2">
      <c r="A86" s="179" t="s">
        <v>146</v>
      </c>
      <c r="B86" s="180">
        <v>2.7933E-7</v>
      </c>
      <c r="C86" s="180">
        <v>1.1600000000000001E-5</v>
      </c>
      <c r="D86" s="199">
        <v>0</v>
      </c>
      <c r="E86" s="30"/>
      <c r="F86" s="30"/>
      <c r="G86" s="30"/>
      <c r="H86" s="30"/>
      <c r="I86" s="30"/>
      <c r="J86" s="30"/>
      <c r="K86" s="30"/>
      <c r="L86" s="30"/>
      <c r="M86" s="30"/>
      <c r="N86" s="30"/>
      <c r="O86" s="30"/>
      <c r="P86" s="30"/>
      <c r="Q86" s="30"/>
    </row>
    <row r="87" spans="1:17" ht="14.25" outlineLevel="3" x14ac:dyDescent="0.25">
      <c r="A87" s="200" t="s">
        <v>95</v>
      </c>
      <c r="B87" s="201">
        <f>SUM(B$88:B$94)</f>
        <v>1.78860960184</v>
      </c>
      <c r="C87" s="201">
        <f>SUM(C$88:C$94)</f>
        <v>74.278273849079994</v>
      </c>
      <c r="D87" s="202">
        <f>SUM(D$88:D$94)</f>
        <v>9.8840000000000004E-3</v>
      </c>
      <c r="E87" s="30"/>
      <c r="F87" s="30"/>
      <c r="G87" s="30"/>
      <c r="H87" s="30"/>
      <c r="I87" s="30"/>
      <c r="J87" s="30"/>
      <c r="K87" s="30"/>
      <c r="L87" s="30"/>
      <c r="M87" s="30"/>
      <c r="N87" s="30"/>
      <c r="O87" s="30"/>
      <c r="P87" s="30"/>
      <c r="Q87" s="30"/>
    </row>
    <row r="88" spans="1:17" outlineLevel="4" x14ac:dyDescent="0.2">
      <c r="A88" s="179" t="s">
        <v>147</v>
      </c>
      <c r="B88" s="180">
        <v>7.6160112079999995E-2</v>
      </c>
      <c r="C88" s="180">
        <v>3.1628152144100001</v>
      </c>
      <c r="D88" s="199">
        <v>4.2099999999999999E-4</v>
      </c>
      <c r="E88" s="30"/>
      <c r="F88" s="30"/>
      <c r="G88" s="30"/>
      <c r="H88" s="30"/>
      <c r="I88" s="30"/>
      <c r="J88" s="30"/>
      <c r="K88" s="30"/>
      <c r="L88" s="30"/>
      <c r="M88" s="30"/>
      <c r="N88" s="30"/>
      <c r="O88" s="30"/>
      <c r="P88" s="30"/>
      <c r="Q88" s="30"/>
    </row>
    <row r="89" spans="1:17" outlineLevel="4" x14ac:dyDescent="0.2">
      <c r="A89" s="179" t="s">
        <v>148</v>
      </c>
      <c r="B89" s="180">
        <v>5.4166666900000004E-3</v>
      </c>
      <c r="C89" s="180">
        <v>0.22494604264000001</v>
      </c>
      <c r="D89" s="199">
        <v>3.0000000000000001E-5</v>
      </c>
      <c r="E89" s="30"/>
      <c r="F89" s="30"/>
      <c r="G89" s="30"/>
      <c r="H89" s="30"/>
      <c r="I89" s="30"/>
      <c r="J89" s="30"/>
      <c r="K89" s="30"/>
      <c r="L89" s="30"/>
      <c r="M89" s="30"/>
      <c r="N89" s="30"/>
      <c r="O89" s="30"/>
      <c r="P89" s="30"/>
      <c r="Q89" s="30"/>
    </row>
    <row r="90" spans="1:17" outlineLevel="4" x14ac:dyDescent="0.2">
      <c r="A90" s="179" t="s">
        <v>149</v>
      </c>
      <c r="B90" s="180">
        <v>1.6205668730000001E-2</v>
      </c>
      <c r="C90" s="180">
        <v>0.67299711386000005</v>
      </c>
      <c r="D90" s="199">
        <v>9.0000000000000006E-5</v>
      </c>
      <c r="E90" s="30"/>
      <c r="F90" s="30"/>
      <c r="G90" s="30"/>
      <c r="H90" s="30"/>
      <c r="I90" s="30"/>
      <c r="J90" s="30"/>
      <c r="K90" s="30"/>
      <c r="L90" s="30"/>
      <c r="M90" s="30"/>
      <c r="N90" s="30"/>
      <c r="O90" s="30"/>
      <c r="P90" s="30"/>
      <c r="Q90" s="30"/>
    </row>
    <row r="91" spans="1:17" outlineLevel="4" x14ac:dyDescent="0.2">
      <c r="A91" s="179" t="s">
        <v>150</v>
      </c>
      <c r="B91" s="180">
        <v>0.37654948444000003</v>
      </c>
      <c r="C91" s="180">
        <v>15.63753526474</v>
      </c>
      <c r="D91" s="199">
        <v>2.081E-3</v>
      </c>
      <c r="E91" s="30"/>
      <c r="F91" s="30"/>
      <c r="G91" s="30"/>
      <c r="H91" s="30"/>
      <c r="I91" s="30"/>
      <c r="J91" s="30"/>
      <c r="K91" s="30"/>
      <c r="L91" s="30"/>
      <c r="M91" s="30"/>
      <c r="N91" s="30"/>
      <c r="O91" s="30"/>
      <c r="P91" s="30"/>
      <c r="Q91" s="30"/>
    </row>
    <row r="92" spans="1:17" outlineLevel="4" x14ac:dyDescent="0.2">
      <c r="A92" s="179" t="s">
        <v>151</v>
      </c>
      <c r="B92" s="180">
        <v>5.8333333100000001E-3</v>
      </c>
      <c r="C92" s="180">
        <v>0.24224958235999999</v>
      </c>
      <c r="D92" s="199">
        <v>3.1999999999999999E-5</v>
      </c>
      <c r="E92" s="30"/>
      <c r="F92" s="30"/>
      <c r="G92" s="30"/>
      <c r="H92" s="30"/>
      <c r="I92" s="30"/>
      <c r="J92" s="30"/>
      <c r="K92" s="30"/>
      <c r="L92" s="30"/>
      <c r="M92" s="30"/>
      <c r="N92" s="30"/>
      <c r="O92" s="30"/>
      <c r="P92" s="30"/>
      <c r="Q92" s="30"/>
    </row>
    <row r="93" spans="1:17" outlineLevel="4" x14ac:dyDescent="0.2">
      <c r="A93" s="179" t="s">
        <v>152</v>
      </c>
      <c r="B93" s="180">
        <v>0.47112478019999998</v>
      </c>
      <c r="C93" s="180">
        <v>19.56510543464</v>
      </c>
      <c r="D93" s="199">
        <v>2.6029999999999998E-3</v>
      </c>
      <c r="E93" s="30"/>
      <c r="F93" s="30"/>
      <c r="G93" s="30"/>
      <c r="H93" s="30"/>
      <c r="I93" s="30"/>
      <c r="J93" s="30"/>
      <c r="K93" s="30"/>
      <c r="L93" s="30"/>
      <c r="M93" s="30"/>
      <c r="N93" s="30"/>
      <c r="O93" s="30"/>
      <c r="P93" s="30"/>
      <c r="Q93" s="30"/>
    </row>
    <row r="94" spans="1:17" outlineLevel="4" x14ac:dyDescent="0.2">
      <c r="A94" s="179" t="s">
        <v>153</v>
      </c>
      <c r="B94" s="180">
        <v>0.83731955639</v>
      </c>
      <c r="C94" s="180">
        <v>34.772625196429999</v>
      </c>
      <c r="D94" s="199">
        <v>4.627E-3</v>
      </c>
      <c r="E94" s="30"/>
      <c r="F94" s="30"/>
      <c r="G94" s="30"/>
      <c r="H94" s="30"/>
      <c r="I94" s="30"/>
      <c r="J94" s="30"/>
      <c r="K94" s="30"/>
      <c r="L94" s="30"/>
      <c r="M94" s="30"/>
      <c r="N94" s="30"/>
      <c r="O94" s="30"/>
      <c r="P94" s="30"/>
      <c r="Q94" s="30"/>
    </row>
    <row r="95" spans="1:17" ht="14.25" outlineLevel="3" x14ac:dyDescent="0.25">
      <c r="A95" s="200" t="s">
        <v>154</v>
      </c>
      <c r="B95" s="201">
        <f>SUM(B$96:B$96)</f>
        <v>2.2987829999999999E-5</v>
      </c>
      <c r="C95" s="201">
        <f>SUM(C$96:C$96)</f>
        <v>9.5465000000000003E-4</v>
      </c>
      <c r="D95" s="202">
        <f>SUM(D$96:D$96)</f>
        <v>0</v>
      </c>
      <c r="E95" s="30"/>
      <c r="F95" s="30"/>
      <c r="G95" s="30"/>
      <c r="H95" s="30"/>
      <c r="I95" s="30"/>
      <c r="J95" s="30"/>
      <c r="K95" s="30"/>
      <c r="L95" s="30"/>
      <c r="M95" s="30"/>
      <c r="N95" s="30"/>
      <c r="O95" s="30"/>
      <c r="P95" s="30"/>
      <c r="Q95" s="30"/>
    </row>
    <row r="96" spans="1:17" outlineLevel="4" x14ac:dyDescent="0.2">
      <c r="A96" s="179" t="s">
        <v>155</v>
      </c>
      <c r="B96" s="180">
        <v>2.2987829999999999E-5</v>
      </c>
      <c r="C96" s="180">
        <v>9.5465000000000003E-4</v>
      </c>
      <c r="D96" s="199">
        <v>0</v>
      </c>
      <c r="E96" s="30"/>
      <c r="F96" s="30"/>
      <c r="G96" s="30"/>
      <c r="H96" s="30"/>
      <c r="I96" s="30"/>
      <c r="J96" s="30"/>
      <c r="K96" s="30"/>
      <c r="L96" s="30"/>
      <c r="M96" s="30"/>
      <c r="N96" s="30"/>
      <c r="O96" s="30"/>
      <c r="P96" s="30"/>
      <c r="Q96" s="30"/>
    </row>
    <row r="97" spans="1:17" ht="15" outlineLevel="2" x14ac:dyDescent="0.25">
      <c r="A97" s="203" t="s">
        <v>97</v>
      </c>
      <c r="B97" s="204">
        <f>B$98+B$105+B$108+B$110+B$112</f>
        <v>4.7506313015000003</v>
      </c>
      <c r="C97" s="204">
        <f>C$98+C$105+C$108+C$110+C$112</f>
        <v>197.28659200473001</v>
      </c>
      <c r="D97" s="205">
        <f>D$98+D$105+D$108+D$110+D$112</f>
        <v>2.6252000000000004E-2</v>
      </c>
      <c r="E97" s="30"/>
      <c r="F97" s="30"/>
      <c r="G97" s="30"/>
      <c r="H97" s="30"/>
      <c r="I97" s="30"/>
      <c r="J97" s="30"/>
      <c r="K97" s="30"/>
      <c r="L97" s="30"/>
      <c r="M97" s="30"/>
      <c r="N97" s="30"/>
      <c r="O97" s="30"/>
      <c r="P97" s="30"/>
      <c r="Q97" s="30"/>
    </row>
    <row r="98" spans="1:17" ht="14.25" outlineLevel="3" x14ac:dyDescent="0.25">
      <c r="A98" s="200" t="s">
        <v>98</v>
      </c>
      <c r="B98" s="201">
        <f>SUM(B$99:B$104)</f>
        <v>2.77990718674</v>
      </c>
      <c r="C98" s="201">
        <f>SUM(C$99:C$104)</f>
        <v>115.44537560490001</v>
      </c>
      <c r="D98" s="202">
        <f>SUM(D$99:D$104)</f>
        <v>1.5362000000000002E-2</v>
      </c>
      <c r="E98" s="30"/>
      <c r="F98" s="30"/>
      <c r="G98" s="30"/>
      <c r="H98" s="30"/>
      <c r="I98" s="30"/>
      <c r="J98" s="30"/>
      <c r="K98" s="30"/>
      <c r="L98" s="30"/>
      <c r="M98" s="30"/>
      <c r="N98" s="30"/>
      <c r="O98" s="30"/>
      <c r="P98" s="30"/>
      <c r="Q98" s="30"/>
    </row>
    <row r="99" spans="1:17" outlineLevel="4" x14ac:dyDescent="0.2">
      <c r="A99" s="179" t="s">
        <v>99</v>
      </c>
      <c r="B99" s="180">
        <v>2.9563300000000001E-4</v>
      </c>
      <c r="C99" s="180">
        <v>1.2277195039999999E-2</v>
      </c>
      <c r="D99" s="199">
        <v>1.9999999999999999E-6</v>
      </c>
      <c r="E99" s="30"/>
      <c r="F99" s="30"/>
      <c r="G99" s="30"/>
      <c r="H99" s="30"/>
      <c r="I99" s="30"/>
      <c r="J99" s="30"/>
      <c r="K99" s="30"/>
      <c r="L99" s="30"/>
      <c r="M99" s="30"/>
      <c r="N99" s="30"/>
      <c r="O99" s="30"/>
      <c r="P99" s="30"/>
      <c r="Q99" s="30"/>
    </row>
    <row r="100" spans="1:17" outlineLevel="4" x14ac:dyDescent="0.2">
      <c r="A100" s="179" t="s">
        <v>101</v>
      </c>
      <c r="B100" s="180">
        <v>1.0278540492699999</v>
      </c>
      <c r="C100" s="180">
        <v>42.68523688506</v>
      </c>
      <c r="D100" s="199">
        <v>5.6800000000000002E-3</v>
      </c>
      <c r="E100" s="30"/>
      <c r="F100" s="30"/>
      <c r="G100" s="30"/>
      <c r="H100" s="30"/>
      <c r="I100" s="30"/>
      <c r="J100" s="30"/>
      <c r="K100" s="30"/>
      <c r="L100" s="30"/>
      <c r="M100" s="30"/>
      <c r="N100" s="30"/>
      <c r="O100" s="30"/>
      <c r="P100" s="30"/>
      <c r="Q100" s="30"/>
    </row>
    <row r="101" spans="1:17" outlineLevel="4" x14ac:dyDescent="0.2">
      <c r="A101" s="179" t="s">
        <v>102</v>
      </c>
      <c r="B101" s="180">
        <v>0.20588768867999999</v>
      </c>
      <c r="C101" s="180">
        <v>8.5502068794999992</v>
      </c>
      <c r="D101" s="199">
        <v>1.1379999999999999E-3</v>
      </c>
      <c r="E101" s="30"/>
      <c r="F101" s="30"/>
      <c r="G101" s="30"/>
      <c r="H101" s="30"/>
      <c r="I101" s="30"/>
      <c r="J101" s="30"/>
      <c r="K101" s="30"/>
      <c r="L101" s="30"/>
      <c r="M101" s="30"/>
      <c r="N101" s="30"/>
      <c r="O101" s="30"/>
      <c r="P101" s="30"/>
      <c r="Q101" s="30"/>
    </row>
    <row r="102" spans="1:17" outlineLevel="4" x14ac:dyDescent="0.2">
      <c r="A102" s="179" t="s">
        <v>156</v>
      </c>
      <c r="B102" s="180">
        <v>0.33809985913000001</v>
      </c>
      <c r="C102" s="180">
        <v>14.04078</v>
      </c>
      <c r="D102" s="199">
        <v>1.8680000000000001E-3</v>
      </c>
      <c r="E102" s="30"/>
      <c r="F102" s="30"/>
      <c r="G102" s="30"/>
      <c r="H102" s="30"/>
      <c r="I102" s="30"/>
      <c r="J102" s="30"/>
      <c r="K102" s="30"/>
      <c r="L102" s="30"/>
      <c r="M102" s="30"/>
      <c r="N102" s="30"/>
      <c r="O102" s="30"/>
      <c r="P102" s="30"/>
      <c r="Q102" s="30"/>
    </row>
    <row r="103" spans="1:17" outlineLevel="4" x14ac:dyDescent="0.2">
      <c r="A103" s="179" t="s">
        <v>104</v>
      </c>
      <c r="B103" s="180">
        <v>0.49927074842000002</v>
      </c>
      <c r="C103" s="180">
        <v>20.73396527577</v>
      </c>
      <c r="D103" s="199">
        <v>2.7590000000000002E-3</v>
      </c>
      <c r="E103" s="30"/>
      <c r="F103" s="30"/>
      <c r="G103" s="30"/>
      <c r="H103" s="30"/>
      <c r="I103" s="30"/>
      <c r="J103" s="30"/>
      <c r="K103" s="30"/>
      <c r="L103" s="30"/>
      <c r="M103" s="30"/>
      <c r="N103" s="30"/>
      <c r="O103" s="30"/>
      <c r="P103" s="30"/>
      <c r="Q103" s="30"/>
    </row>
    <row r="104" spans="1:17" outlineLevel="4" x14ac:dyDescent="0.2">
      <c r="A104" s="179" t="s">
        <v>106</v>
      </c>
      <c r="B104" s="180">
        <v>0.70849920824000001</v>
      </c>
      <c r="C104" s="180">
        <v>29.42290936953</v>
      </c>
      <c r="D104" s="199">
        <v>3.9150000000000001E-3</v>
      </c>
      <c r="E104" s="30"/>
      <c r="F104" s="30"/>
      <c r="G104" s="30"/>
      <c r="H104" s="30"/>
      <c r="I104" s="30"/>
      <c r="J104" s="30"/>
      <c r="K104" s="30"/>
      <c r="L104" s="30"/>
      <c r="M104" s="30"/>
      <c r="N104" s="30"/>
      <c r="O104" s="30"/>
      <c r="P104" s="30"/>
      <c r="Q104" s="30"/>
    </row>
    <row r="105" spans="1:17" ht="14.25" outlineLevel="3" x14ac:dyDescent="0.25">
      <c r="A105" s="200" t="s">
        <v>157</v>
      </c>
      <c r="B105" s="201">
        <f>SUM(B$106:B$107)</f>
        <v>0.86037684208999998</v>
      </c>
      <c r="C105" s="201">
        <f>SUM(C$106:C$107)</f>
        <v>35.73015968675</v>
      </c>
      <c r="D105" s="202">
        <f>SUM(D$106:D$107)</f>
        <v>4.7539999999999995E-3</v>
      </c>
      <c r="E105" s="30"/>
      <c r="F105" s="30"/>
      <c r="G105" s="30"/>
      <c r="H105" s="30"/>
      <c r="I105" s="30"/>
      <c r="J105" s="30"/>
      <c r="K105" s="30"/>
      <c r="L105" s="30"/>
      <c r="M105" s="30"/>
      <c r="N105" s="30"/>
      <c r="O105" s="30"/>
      <c r="P105" s="30"/>
      <c r="Q105" s="30"/>
    </row>
    <row r="106" spans="1:17" outlineLevel="4" x14ac:dyDescent="0.2">
      <c r="A106" s="179" t="s">
        <v>158</v>
      </c>
      <c r="B106" s="180">
        <v>0.82499999999999996</v>
      </c>
      <c r="C106" s="180">
        <v>34.2610125</v>
      </c>
      <c r="D106" s="199">
        <v>4.5589999999999997E-3</v>
      </c>
      <c r="E106" s="30"/>
      <c r="F106" s="30"/>
      <c r="G106" s="30"/>
      <c r="H106" s="30"/>
      <c r="I106" s="30"/>
      <c r="J106" s="30"/>
      <c r="K106" s="30"/>
      <c r="L106" s="30"/>
      <c r="M106" s="30"/>
      <c r="N106" s="30"/>
      <c r="O106" s="30"/>
      <c r="P106" s="30"/>
      <c r="Q106" s="30"/>
    </row>
    <row r="107" spans="1:17" outlineLevel="4" x14ac:dyDescent="0.2">
      <c r="A107" s="179" t="s">
        <v>111</v>
      </c>
      <c r="B107" s="180">
        <v>3.5376842089999999E-2</v>
      </c>
      <c r="C107" s="180">
        <v>1.4691471867499999</v>
      </c>
      <c r="D107" s="199">
        <v>1.95E-4</v>
      </c>
      <c r="E107" s="30"/>
      <c r="F107" s="30"/>
      <c r="G107" s="30"/>
      <c r="H107" s="30"/>
      <c r="I107" s="30"/>
      <c r="J107" s="30"/>
      <c r="K107" s="30"/>
      <c r="L107" s="30"/>
      <c r="M107" s="30"/>
      <c r="N107" s="30"/>
      <c r="O107" s="30"/>
      <c r="P107" s="30"/>
      <c r="Q107" s="30"/>
    </row>
    <row r="108" spans="1:17" ht="14.25" outlineLevel="3" x14ac:dyDescent="0.25">
      <c r="A108" s="200" t="s">
        <v>121</v>
      </c>
      <c r="B108" s="201">
        <f>SUM(B$109:B$109)</f>
        <v>0.17485230804999999</v>
      </c>
      <c r="C108" s="201">
        <f>SUM(C$109:C$109)</f>
        <v>7.2613540748499998</v>
      </c>
      <c r="D108" s="202">
        <f>SUM(D$109:D$109)</f>
        <v>9.6599999999999995E-4</v>
      </c>
      <c r="E108" s="30"/>
      <c r="F108" s="30"/>
      <c r="G108" s="30"/>
      <c r="H108" s="30"/>
      <c r="I108" s="30"/>
      <c r="J108" s="30"/>
      <c r="K108" s="30"/>
      <c r="L108" s="30"/>
      <c r="M108" s="30"/>
      <c r="N108" s="30"/>
      <c r="O108" s="30"/>
      <c r="P108" s="30"/>
      <c r="Q108" s="30"/>
    </row>
    <row r="109" spans="1:17" outlineLevel="4" x14ac:dyDescent="0.2">
      <c r="A109" s="179" t="s">
        <v>159</v>
      </c>
      <c r="B109" s="180">
        <v>0.17485230804999999</v>
      </c>
      <c r="C109" s="180">
        <v>7.2613540748499998</v>
      </c>
      <c r="D109" s="199">
        <v>9.6599999999999995E-4</v>
      </c>
      <c r="E109" s="30"/>
      <c r="F109" s="30"/>
      <c r="G109" s="30"/>
      <c r="H109" s="30"/>
      <c r="I109" s="30"/>
      <c r="J109" s="30"/>
      <c r="K109" s="30"/>
      <c r="L109" s="30"/>
      <c r="M109" s="30"/>
      <c r="N109" s="30"/>
      <c r="O109" s="30"/>
      <c r="P109" s="30"/>
      <c r="Q109" s="30"/>
    </row>
    <row r="110" spans="1:17" ht="14.25" outlineLevel="3" x14ac:dyDescent="0.25">
      <c r="A110" s="200" t="s">
        <v>160</v>
      </c>
      <c r="B110" s="201">
        <f>SUM(B$111:B$111)</f>
        <v>0.82499999999999996</v>
      </c>
      <c r="C110" s="201">
        <f>SUM(C$111:C$111)</f>
        <v>34.2610125</v>
      </c>
      <c r="D110" s="202">
        <f>SUM(D$111:D$111)</f>
        <v>4.5589999999999997E-3</v>
      </c>
      <c r="E110" s="30"/>
      <c r="F110" s="30"/>
      <c r="G110" s="30"/>
      <c r="H110" s="30"/>
      <c r="I110" s="30"/>
      <c r="J110" s="30"/>
      <c r="K110" s="30"/>
      <c r="L110" s="30"/>
      <c r="M110" s="30"/>
      <c r="N110" s="30"/>
      <c r="O110" s="30"/>
      <c r="P110" s="30"/>
      <c r="Q110" s="30"/>
    </row>
    <row r="111" spans="1:17" outlineLevel="4" x14ac:dyDescent="0.2">
      <c r="A111" s="179" t="s">
        <v>162</v>
      </c>
      <c r="B111" s="180">
        <v>0.82499999999999996</v>
      </c>
      <c r="C111" s="180">
        <v>34.2610125</v>
      </c>
      <c r="D111" s="199">
        <v>4.5589999999999997E-3</v>
      </c>
      <c r="E111" s="30"/>
      <c r="F111" s="30"/>
      <c r="G111" s="30"/>
      <c r="H111" s="30"/>
      <c r="I111" s="30"/>
      <c r="J111" s="30"/>
      <c r="K111" s="30"/>
      <c r="L111" s="30"/>
      <c r="M111" s="30"/>
      <c r="N111" s="30"/>
      <c r="O111" s="30"/>
      <c r="P111" s="30"/>
      <c r="Q111" s="30"/>
    </row>
    <row r="112" spans="1:17" ht="14.25" outlineLevel="3" x14ac:dyDescent="0.25">
      <c r="A112" s="200" t="s">
        <v>139</v>
      </c>
      <c r="B112" s="201">
        <f>SUM(B$113:B$113)</f>
        <v>0.11049496462</v>
      </c>
      <c r="C112" s="201">
        <f>SUM(C$113:C$113)</f>
        <v>4.5886901382299996</v>
      </c>
      <c r="D112" s="202">
        <f>SUM(D$113:D$113)</f>
        <v>6.11E-4</v>
      </c>
      <c r="E112" s="30"/>
      <c r="F112" s="30"/>
      <c r="G112" s="30"/>
      <c r="H112" s="30"/>
      <c r="I112" s="30"/>
      <c r="J112" s="30"/>
      <c r="K112" s="30"/>
      <c r="L112" s="30"/>
      <c r="M112" s="30"/>
      <c r="N112" s="30"/>
      <c r="O112" s="30"/>
      <c r="P112" s="30"/>
      <c r="Q112" s="30"/>
    </row>
    <row r="113" spans="1:17" outlineLevel="4" x14ac:dyDescent="0.2">
      <c r="A113" s="179" t="s">
        <v>106</v>
      </c>
      <c r="B113" s="180">
        <v>0.11049496462</v>
      </c>
      <c r="C113" s="180">
        <v>4.5886901382299996</v>
      </c>
      <c r="D113" s="199">
        <v>6.11E-4</v>
      </c>
      <c r="E113" s="30"/>
      <c r="F113" s="30"/>
      <c r="G113" s="30"/>
      <c r="H113" s="30"/>
      <c r="I113" s="30"/>
      <c r="J113" s="30"/>
      <c r="K113" s="30"/>
      <c r="L113" s="30"/>
      <c r="M113" s="30"/>
      <c r="N113" s="30"/>
      <c r="O113" s="30"/>
      <c r="P113" s="30"/>
      <c r="Q113" s="30"/>
    </row>
    <row r="114" spans="1:17" x14ac:dyDescent="0.2">
      <c r="B114" s="29"/>
      <c r="C114" s="29"/>
      <c r="D114" s="67"/>
      <c r="E114" s="30"/>
      <c r="F114" s="30"/>
      <c r="G114" s="30"/>
      <c r="H114" s="30"/>
      <c r="I114" s="30"/>
      <c r="J114" s="30"/>
      <c r="K114" s="30"/>
      <c r="L114" s="30"/>
      <c r="M114" s="30"/>
      <c r="N114" s="30"/>
      <c r="O114" s="30"/>
      <c r="P114" s="30"/>
      <c r="Q114" s="30"/>
    </row>
    <row r="115" spans="1:17" x14ac:dyDescent="0.2">
      <c r="B115" s="29"/>
      <c r="C115" s="29"/>
      <c r="D115" s="67"/>
      <c r="E115" s="30"/>
      <c r="F115" s="30"/>
      <c r="G115" s="30"/>
      <c r="H115" s="30"/>
      <c r="I115" s="30"/>
      <c r="J115" s="30"/>
      <c r="K115" s="30"/>
      <c r="L115" s="30"/>
      <c r="M115" s="30"/>
      <c r="N115" s="30"/>
      <c r="O115" s="30"/>
      <c r="P115" s="30"/>
      <c r="Q115" s="30"/>
    </row>
    <row r="116" spans="1:17" x14ac:dyDescent="0.2">
      <c r="B116" s="29"/>
      <c r="C116" s="29"/>
      <c r="D116" s="67"/>
      <c r="E116" s="30"/>
      <c r="F116" s="30"/>
      <c r="G116" s="30"/>
      <c r="H116" s="30"/>
      <c r="I116" s="30"/>
      <c r="J116" s="30"/>
      <c r="K116" s="30"/>
      <c r="L116" s="30"/>
      <c r="M116" s="30"/>
      <c r="N116" s="30"/>
      <c r="O116" s="30"/>
      <c r="P116" s="30"/>
      <c r="Q116" s="30"/>
    </row>
    <row r="117" spans="1:17" x14ac:dyDescent="0.2">
      <c r="B117" s="29"/>
      <c r="C117" s="29"/>
      <c r="D117" s="67"/>
      <c r="E117" s="30"/>
      <c r="F117" s="30"/>
      <c r="G117" s="30"/>
      <c r="H117" s="30"/>
      <c r="I117" s="30"/>
      <c r="J117" s="30"/>
      <c r="K117" s="30"/>
      <c r="L117" s="30"/>
      <c r="M117" s="30"/>
      <c r="N117" s="30"/>
      <c r="O117" s="30"/>
      <c r="P117" s="30"/>
      <c r="Q117" s="30"/>
    </row>
    <row r="118" spans="1:17" x14ac:dyDescent="0.2">
      <c r="B118" s="29"/>
      <c r="C118" s="29"/>
      <c r="D118" s="67"/>
      <c r="E118" s="30"/>
      <c r="F118" s="30"/>
      <c r="G118" s="30"/>
      <c r="H118" s="30"/>
      <c r="I118" s="30"/>
      <c r="J118" s="30"/>
      <c r="K118" s="30"/>
      <c r="L118" s="30"/>
      <c r="M118" s="30"/>
      <c r="N118" s="30"/>
      <c r="O118" s="30"/>
      <c r="P118" s="30"/>
      <c r="Q118" s="30"/>
    </row>
    <row r="119" spans="1:17" x14ac:dyDescent="0.2">
      <c r="B119" s="29"/>
      <c r="C119" s="29"/>
      <c r="D119" s="67"/>
      <c r="E119" s="30"/>
      <c r="F119" s="30"/>
      <c r="G119" s="30"/>
      <c r="H119" s="30"/>
      <c r="I119" s="30"/>
      <c r="J119" s="30"/>
      <c r="K119" s="30"/>
      <c r="L119" s="30"/>
      <c r="M119" s="30"/>
      <c r="N119" s="30"/>
      <c r="O119" s="30"/>
      <c r="P119" s="30"/>
      <c r="Q119" s="30"/>
    </row>
    <row r="120" spans="1:17" x14ac:dyDescent="0.2">
      <c r="B120" s="29"/>
      <c r="C120" s="29"/>
      <c r="D120" s="67"/>
      <c r="E120" s="30"/>
      <c r="F120" s="30"/>
      <c r="G120" s="30"/>
      <c r="H120" s="30"/>
      <c r="I120" s="30"/>
      <c r="J120" s="30"/>
      <c r="K120" s="30"/>
      <c r="L120" s="30"/>
      <c r="M120" s="30"/>
      <c r="N120" s="30"/>
      <c r="O120" s="30"/>
      <c r="P120" s="30"/>
      <c r="Q120" s="30"/>
    </row>
    <row r="121" spans="1:17" x14ac:dyDescent="0.2">
      <c r="B121" s="29"/>
      <c r="C121" s="29"/>
      <c r="D121" s="67"/>
      <c r="E121" s="30"/>
      <c r="F121" s="30"/>
      <c r="G121" s="30"/>
      <c r="H121" s="30"/>
      <c r="I121" s="30"/>
      <c r="J121" s="30"/>
      <c r="K121" s="30"/>
      <c r="L121" s="30"/>
      <c r="M121" s="30"/>
      <c r="N121" s="30"/>
      <c r="O121" s="30"/>
      <c r="P121" s="30"/>
      <c r="Q121" s="30"/>
    </row>
    <row r="122" spans="1:17" x14ac:dyDescent="0.2">
      <c r="B122" s="29"/>
      <c r="C122" s="29"/>
      <c r="D122" s="67"/>
      <c r="E122" s="30"/>
      <c r="F122" s="30"/>
      <c r="G122" s="30"/>
      <c r="H122" s="30"/>
      <c r="I122" s="30"/>
      <c r="J122" s="30"/>
      <c r="K122" s="30"/>
      <c r="L122" s="30"/>
      <c r="M122" s="30"/>
      <c r="N122" s="30"/>
      <c r="O122" s="30"/>
      <c r="P122" s="30"/>
      <c r="Q122" s="30"/>
    </row>
    <row r="123" spans="1:17" x14ac:dyDescent="0.2">
      <c r="B123" s="29"/>
      <c r="C123" s="29"/>
      <c r="D123" s="67"/>
      <c r="E123" s="30"/>
      <c r="F123" s="30"/>
      <c r="G123" s="30"/>
      <c r="H123" s="30"/>
      <c r="I123" s="30"/>
      <c r="J123" s="30"/>
      <c r="K123" s="30"/>
      <c r="L123" s="30"/>
      <c r="M123" s="30"/>
      <c r="N123" s="30"/>
      <c r="O123" s="30"/>
      <c r="P123" s="30"/>
      <c r="Q123" s="30"/>
    </row>
    <row r="124" spans="1:17" x14ac:dyDescent="0.2">
      <c r="B124" s="29"/>
      <c r="C124" s="29"/>
      <c r="D124" s="67"/>
      <c r="E124" s="30"/>
      <c r="F124" s="30"/>
      <c r="G124" s="30"/>
      <c r="H124" s="30"/>
      <c r="I124" s="30"/>
      <c r="J124" s="30"/>
      <c r="K124" s="30"/>
      <c r="L124" s="30"/>
      <c r="M124" s="30"/>
      <c r="N124" s="30"/>
      <c r="O124" s="30"/>
      <c r="P124" s="30"/>
      <c r="Q124" s="30"/>
    </row>
    <row r="125" spans="1:17" x14ac:dyDescent="0.2">
      <c r="B125" s="29"/>
      <c r="C125" s="29"/>
      <c r="D125" s="67"/>
      <c r="E125" s="30"/>
      <c r="F125" s="30"/>
      <c r="G125" s="30"/>
      <c r="H125" s="30"/>
      <c r="I125" s="30"/>
      <c r="J125" s="30"/>
      <c r="K125" s="30"/>
      <c r="L125" s="30"/>
      <c r="M125" s="30"/>
      <c r="N125" s="30"/>
      <c r="O125" s="30"/>
      <c r="P125" s="30"/>
      <c r="Q125" s="30"/>
    </row>
    <row r="126" spans="1:17" x14ac:dyDescent="0.2">
      <c r="B126" s="29"/>
      <c r="C126" s="29"/>
      <c r="D126" s="67"/>
      <c r="E126" s="30"/>
      <c r="F126" s="30"/>
      <c r="G126" s="30"/>
      <c r="H126" s="30"/>
      <c r="I126" s="30"/>
      <c r="J126" s="30"/>
      <c r="K126" s="30"/>
      <c r="L126" s="30"/>
      <c r="M126" s="30"/>
      <c r="N126" s="30"/>
      <c r="O126" s="30"/>
      <c r="P126" s="30"/>
      <c r="Q126" s="30"/>
    </row>
    <row r="127" spans="1:17" x14ac:dyDescent="0.2">
      <c r="B127" s="29"/>
      <c r="C127" s="29"/>
      <c r="D127" s="67"/>
      <c r="E127" s="30"/>
      <c r="F127" s="30"/>
      <c r="G127" s="30"/>
      <c r="H127" s="30"/>
      <c r="I127" s="30"/>
      <c r="J127" s="30"/>
      <c r="K127" s="30"/>
      <c r="L127" s="30"/>
      <c r="M127" s="30"/>
      <c r="N127" s="30"/>
      <c r="O127" s="30"/>
      <c r="P127" s="30"/>
      <c r="Q127" s="30"/>
    </row>
    <row r="128" spans="1: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sheetData>
  <mergeCells count="2">
    <mergeCell ref="A2:D2"/>
    <mergeCell ref="A3:D3"/>
  </mergeCells>
  <phoneticPr fontId="3" type="noConversion"/>
  <printOptions horizontalCentered="1" verticalCentered="1"/>
  <pageMargins left="0.78740157480314965" right="0.78740157480314965" top="0.59055118110236227" bottom="0.59055118110236227" header="0.51181102362204722" footer="0.51181102362204722"/>
  <pageSetup paperSize="9" scale="51"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Лист22">
    <tabColor indexed="55"/>
    <outlinePr applyStyles="1" summaryBelow="0"/>
    <pageSetUpPr fitToPage="1"/>
  </sheetPr>
  <dimension ref="A2:T247"/>
  <sheetViews>
    <sheetView workbookViewId="0">
      <selection activeCell="A6" sqref="A6"/>
    </sheetView>
  </sheetViews>
  <sheetFormatPr defaultColWidth="9.140625" defaultRowHeight="12.75" outlineLevelRow="1" x14ac:dyDescent="0.2"/>
  <cols>
    <col min="1" max="1" width="63.28515625" style="26" bestFit="1" customWidth="1"/>
    <col min="2" max="2" width="14.28515625" style="27" customWidth="1"/>
    <col min="3" max="3" width="15.140625" style="27" customWidth="1"/>
    <col min="4" max="4" width="10.28515625" style="76" customWidth="1"/>
    <col min="5" max="5" width="8.85546875" style="26" hidden="1" customWidth="1"/>
    <col min="6" max="6" width="9.140625" style="26" customWidth="1"/>
    <col min="7" max="16384" width="9.140625" style="26"/>
  </cols>
  <sheetData>
    <row r="2" spans="1:20" ht="39" customHeight="1" x14ac:dyDescent="0.3">
      <c r="A2" s="277" t="str">
        <f>DEBT_BY_REPAYMENT</f>
        <v>The structure of state and state-guaranteed debt
in terms of repayment terms</v>
      </c>
      <c r="B2" s="3"/>
      <c r="C2" s="3"/>
      <c r="D2" s="3"/>
      <c r="E2" s="3"/>
      <c r="F2" s="30"/>
      <c r="G2" s="30"/>
      <c r="H2" s="30"/>
      <c r="I2" s="30"/>
      <c r="J2" s="30"/>
      <c r="K2" s="30"/>
      <c r="L2" s="30"/>
      <c r="M2" s="30"/>
      <c r="N2" s="30"/>
      <c r="O2" s="30"/>
      <c r="P2" s="30"/>
      <c r="Q2" s="30"/>
      <c r="R2" s="30"/>
      <c r="S2" s="30"/>
      <c r="T2" s="30"/>
    </row>
    <row r="3" spans="1:20" x14ac:dyDescent="0.2">
      <c r="A3" s="28"/>
    </row>
    <row r="4" spans="1:20" s="31" customFormat="1" x14ac:dyDescent="0.2">
      <c r="B4" s="32"/>
      <c r="C4" s="32"/>
      <c r="D4" s="71" t="str">
        <f>VALVAL</f>
        <v>bn units</v>
      </c>
    </row>
    <row r="5" spans="1:20" s="18" customFormat="1" x14ac:dyDescent="0.2">
      <c r="A5" s="16"/>
      <c r="B5" s="72" t="str">
        <f>USD</f>
        <v>USD</v>
      </c>
      <c r="C5" s="72" t="str">
        <f>UAH</f>
        <v>UAH</v>
      </c>
      <c r="D5" s="73" t="s">
        <v>0</v>
      </c>
      <c r="E5" s="61" t="s">
        <v>6</v>
      </c>
    </row>
    <row r="6" spans="1:20" s="19" customFormat="1" ht="15" x14ac:dyDescent="0.2">
      <c r="A6" s="156" t="str">
        <f>DEBT_TOTAL</f>
        <v>The total amount of state and state-guaranteed debt</v>
      </c>
      <c r="B6" s="47">
        <f>SUM(B$7+ B$8+ B$9)</f>
        <v>180.96504082337</v>
      </c>
      <c r="C6" s="47">
        <f>SUM(C$7+ C$8+ C$9)</f>
        <v>7515.2066978449202</v>
      </c>
      <c r="D6" s="102">
        <f>SUM(D$7+ D$8+ D$9)</f>
        <v>1</v>
      </c>
      <c r="E6" s="36" t="s">
        <v>52</v>
      </c>
    </row>
    <row r="7" spans="1:20" s="42" customFormat="1" outlineLevel="1" x14ac:dyDescent="0.2">
      <c r="A7" s="164" t="s">
        <v>53</v>
      </c>
      <c r="B7" s="170">
        <v>7.2734227703199998</v>
      </c>
      <c r="C7" s="170">
        <v>302.05433751547997</v>
      </c>
      <c r="D7" s="231">
        <v>4.0191999999999999E-2</v>
      </c>
      <c r="E7" s="107" t="s">
        <v>54</v>
      </c>
    </row>
    <row r="8" spans="1:20" s="42" customFormat="1" outlineLevel="1" x14ac:dyDescent="0.2">
      <c r="A8" s="164" t="s">
        <v>55</v>
      </c>
      <c r="B8" s="170">
        <v>32.18930709915</v>
      </c>
      <c r="C8" s="170">
        <v>1336.7736398782399</v>
      </c>
      <c r="D8" s="231">
        <v>0.17787600000000001</v>
      </c>
      <c r="E8" s="107" t="s">
        <v>54</v>
      </c>
    </row>
    <row r="9" spans="1:20" s="42" customFormat="1" outlineLevel="1" x14ac:dyDescent="0.2">
      <c r="A9" s="164" t="s">
        <v>56</v>
      </c>
      <c r="B9" s="170">
        <v>141.50231095390001</v>
      </c>
      <c r="C9" s="170">
        <v>5876.3787204512</v>
      </c>
      <c r="D9" s="231">
        <v>0.78193199999999996</v>
      </c>
      <c r="E9" s="107" t="s">
        <v>54</v>
      </c>
    </row>
    <row r="10" spans="1:20" x14ac:dyDescent="0.2">
      <c r="B10" s="29"/>
      <c r="C10" s="29"/>
      <c r="D10" s="67"/>
      <c r="E10" s="30"/>
      <c r="F10" s="30"/>
      <c r="G10" s="30"/>
      <c r="H10" s="30"/>
      <c r="I10" s="30"/>
      <c r="J10" s="30"/>
      <c r="K10" s="30"/>
      <c r="L10" s="30"/>
      <c r="M10" s="30"/>
      <c r="N10" s="30"/>
      <c r="O10" s="30"/>
      <c r="P10" s="30"/>
      <c r="Q10" s="30"/>
      <c r="R10" s="30"/>
    </row>
    <row r="11" spans="1:20" x14ac:dyDescent="0.2">
      <c r="B11" s="29"/>
      <c r="C11" s="29"/>
      <c r="D11" s="67"/>
      <c r="E11" s="30"/>
      <c r="F11" s="30"/>
      <c r="G11" s="30"/>
      <c r="H11" s="30"/>
      <c r="I11" s="30"/>
      <c r="J11" s="30"/>
      <c r="K11" s="30"/>
      <c r="L11" s="30"/>
      <c r="M11" s="30"/>
      <c r="N11" s="30"/>
      <c r="O11" s="30"/>
      <c r="P11" s="30"/>
      <c r="Q11" s="30"/>
      <c r="R11" s="30"/>
    </row>
    <row r="12" spans="1:20" x14ac:dyDescent="0.2">
      <c r="B12" s="29"/>
      <c r="C12" s="29"/>
      <c r="D12" s="67"/>
      <c r="E12" s="30"/>
      <c r="F12" s="30"/>
      <c r="G12" s="30"/>
      <c r="H12" s="30"/>
      <c r="I12" s="30"/>
      <c r="J12" s="30"/>
      <c r="K12" s="30"/>
      <c r="L12" s="30"/>
      <c r="M12" s="30"/>
      <c r="N12" s="30"/>
      <c r="O12" s="30"/>
      <c r="P12" s="30"/>
      <c r="Q12" s="30"/>
      <c r="R12" s="30"/>
    </row>
    <row r="13" spans="1:20" x14ac:dyDescent="0.2">
      <c r="B13" s="29"/>
      <c r="C13" s="29"/>
      <c r="D13" s="67"/>
      <c r="E13" s="30"/>
      <c r="F13" s="30"/>
      <c r="G13" s="30"/>
      <c r="H13" s="30"/>
      <c r="I13" s="30"/>
      <c r="J13" s="30"/>
      <c r="K13" s="30"/>
      <c r="L13" s="30"/>
      <c r="M13" s="30"/>
      <c r="N13" s="30"/>
      <c r="O13" s="30"/>
      <c r="P13" s="30"/>
      <c r="Q13" s="30"/>
      <c r="R13" s="30"/>
    </row>
    <row r="14" spans="1:20" x14ac:dyDescent="0.2">
      <c r="B14" s="29"/>
      <c r="C14" s="29"/>
      <c r="D14" s="67"/>
      <c r="E14" s="30"/>
      <c r="F14" s="30"/>
      <c r="G14" s="30"/>
      <c r="H14" s="30"/>
      <c r="I14" s="30"/>
      <c r="J14" s="30"/>
      <c r="K14" s="30"/>
      <c r="L14" s="30"/>
      <c r="M14" s="30"/>
      <c r="N14" s="30"/>
      <c r="O14" s="30"/>
      <c r="P14" s="30"/>
      <c r="Q14" s="30"/>
      <c r="R14" s="30"/>
    </row>
    <row r="15" spans="1:20" x14ac:dyDescent="0.2">
      <c r="B15" s="29"/>
      <c r="C15" s="29"/>
      <c r="D15" s="67"/>
      <c r="E15" s="30"/>
      <c r="F15" s="30"/>
      <c r="G15" s="30"/>
      <c r="H15" s="30"/>
      <c r="I15" s="30"/>
      <c r="J15" s="30"/>
      <c r="K15" s="30"/>
      <c r="L15" s="30"/>
      <c r="M15" s="30"/>
      <c r="N15" s="30"/>
      <c r="O15" s="30"/>
      <c r="P15" s="30"/>
      <c r="Q15" s="30"/>
      <c r="R15" s="30"/>
    </row>
    <row r="16" spans="1:20" x14ac:dyDescent="0.2">
      <c r="B16" s="29"/>
      <c r="C16" s="29"/>
      <c r="D16" s="67"/>
      <c r="E16" s="30"/>
      <c r="F16" s="30"/>
      <c r="G16" s="30"/>
      <c r="H16" s="30"/>
      <c r="I16" s="30"/>
      <c r="J16" s="30"/>
      <c r="K16" s="30"/>
      <c r="L16" s="30"/>
      <c r="M16" s="30"/>
      <c r="N16" s="30"/>
      <c r="O16" s="30"/>
      <c r="P16" s="30"/>
      <c r="Q16" s="30"/>
      <c r="R16" s="30"/>
    </row>
    <row r="17" spans="2:18" x14ac:dyDescent="0.2">
      <c r="B17" s="29"/>
      <c r="C17" s="29"/>
      <c r="D17" s="67"/>
      <c r="E17" s="30"/>
      <c r="F17" s="30"/>
      <c r="G17" s="30"/>
      <c r="H17" s="30"/>
      <c r="I17" s="30"/>
      <c r="J17" s="30"/>
      <c r="K17" s="30"/>
      <c r="L17" s="30"/>
      <c r="M17" s="30"/>
      <c r="N17" s="30"/>
      <c r="O17" s="30"/>
      <c r="P17" s="30"/>
      <c r="Q17" s="30"/>
      <c r="R17" s="30"/>
    </row>
    <row r="18" spans="2:18" x14ac:dyDescent="0.2">
      <c r="B18" s="29"/>
      <c r="C18" s="29"/>
      <c r="D18" s="67"/>
      <c r="E18" s="30"/>
      <c r="F18" s="30"/>
      <c r="G18" s="30"/>
      <c r="H18" s="30"/>
      <c r="I18" s="30"/>
      <c r="J18" s="30"/>
      <c r="K18" s="30"/>
      <c r="L18" s="30"/>
      <c r="M18" s="30"/>
      <c r="N18" s="30"/>
      <c r="O18" s="30"/>
      <c r="P18" s="30"/>
      <c r="Q18" s="30"/>
      <c r="R18" s="30"/>
    </row>
    <row r="19" spans="2:18" x14ac:dyDescent="0.2">
      <c r="B19" s="29"/>
      <c r="C19" s="29"/>
      <c r="D19" s="67"/>
      <c r="E19" s="30"/>
      <c r="F19" s="30"/>
      <c r="G19" s="30"/>
      <c r="H19" s="30"/>
      <c r="I19" s="30"/>
      <c r="J19" s="30"/>
      <c r="K19" s="30"/>
      <c r="L19" s="30"/>
      <c r="M19" s="30"/>
      <c r="N19" s="30"/>
      <c r="O19" s="30"/>
      <c r="P19" s="30"/>
      <c r="Q19" s="30"/>
      <c r="R19" s="30"/>
    </row>
    <row r="20" spans="2:18" x14ac:dyDescent="0.2">
      <c r="B20" s="29"/>
      <c r="C20" s="29"/>
      <c r="D20" s="67"/>
      <c r="E20" s="30"/>
      <c r="F20" s="30"/>
      <c r="G20" s="30"/>
      <c r="H20" s="30"/>
      <c r="I20" s="30"/>
      <c r="J20" s="30"/>
      <c r="K20" s="30"/>
      <c r="L20" s="30"/>
      <c r="M20" s="30"/>
      <c r="N20" s="30"/>
      <c r="O20" s="30"/>
      <c r="P20" s="30"/>
      <c r="Q20" s="30"/>
      <c r="R20" s="30"/>
    </row>
    <row r="21" spans="2:18" x14ac:dyDescent="0.2">
      <c r="B21" s="29"/>
      <c r="C21" s="29"/>
      <c r="D21" s="67"/>
      <c r="E21" s="30"/>
      <c r="F21" s="30"/>
      <c r="G21" s="30"/>
      <c r="H21" s="30"/>
      <c r="I21" s="30"/>
      <c r="J21" s="30"/>
      <c r="K21" s="30"/>
      <c r="L21" s="30"/>
      <c r="M21" s="30"/>
      <c r="N21" s="30"/>
      <c r="O21" s="30"/>
      <c r="P21" s="30"/>
      <c r="Q21" s="30"/>
      <c r="R21" s="30"/>
    </row>
    <row r="22" spans="2:18" x14ac:dyDescent="0.2">
      <c r="B22" s="29"/>
      <c r="C22" s="29"/>
      <c r="D22" s="67"/>
      <c r="E22" s="30"/>
      <c r="F22" s="30"/>
      <c r="G22" s="30"/>
      <c r="H22" s="30"/>
      <c r="I22" s="30"/>
      <c r="J22" s="30"/>
      <c r="K22" s="30"/>
      <c r="L22" s="30"/>
      <c r="M22" s="30"/>
      <c r="N22" s="30"/>
      <c r="O22" s="30"/>
      <c r="P22" s="30"/>
      <c r="Q22" s="30"/>
      <c r="R22" s="30"/>
    </row>
    <row r="23" spans="2:18" x14ac:dyDescent="0.2">
      <c r="B23" s="29"/>
      <c r="C23" s="29"/>
      <c r="D23" s="67"/>
      <c r="E23" s="30"/>
      <c r="F23" s="30"/>
      <c r="G23" s="30"/>
      <c r="H23" s="30"/>
      <c r="I23" s="30"/>
      <c r="J23" s="30"/>
      <c r="K23" s="30"/>
      <c r="L23" s="30"/>
      <c r="M23" s="30"/>
      <c r="N23" s="30"/>
      <c r="O23" s="30"/>
      <c r="P23" s="30"/>
      <c r="Q23" s="30"/>
      <c r="R23" s="30"/>
    </row>
    <row r="24" spans="2:18" x14ac:dyDescent="0.2">
      <c r="B24" s="29"/>
      <c r="C24" s="29"/>
      <c r="D24" s="67"/>
      <c r="E24" s="30"/>
      <c r="F24" s="30"/>
      <c r="G24" s="30"/>
      <c r="H24" s="30"/>
      <c r="I24" s="30"/>
      <c r="J24" s="30"/>
      <c r="K24" s="30"/>
      <c r="L24" s="30"/>
      <c r="M24" s="30"/>
      <c r="N24" s="30"/>
      <c r="O24" s="30"/>
      <c r="P24" s="30"/>
      <c r="Q24" s="30"/>
      <c r="R24" s="30"/>
    </row>
    <row r="25" spans="2:18" x14ac:dyDescent="0.2">
      <c r="B25" s="29"/>
      <c r="C25" s="29"/>
      <c r="D25" s="67"/>
      <c r="E25" s="30"/>
      <c r="F25" s="30"/>
      <c r="G25" s="30"/>
      <c r="H25" s="30"/>
      <c r="I25" s="30"/>
      <c r="J25" s="30"/>
      <c r="K25" s="30"/>
      <c r="L25" s="30"/>
      <c r="M25" s="30"/>
      <c r="N25" s="30"/>
      <c r="O25" s="30"/>
      <c r="P25" s="30"/>
      <c r="Q25" s="30"/>
      <c r="R25" s="30"/>
    </row>
    <row r="26" spans="2:18" x14ac:dyDescent="0.2">
      <c r="B26" s="29"/>
      <c r="C26" s="29"/>
      <c r="D26" s="67"/>
      <c r="E26" s="30"/>
      <c r="F26" s="30"/>
      <c r="G26" s="30"/>
      <c r="H26" s="30"/>
      <c r="I26" s="30"/>
      <c r="J26" s="30"/>
      <c r="K26" s="30"/>
      <c r="L26" s="30"/>
      <c r="M26" s="30"/>
      <c r="N26" s="30"/>
      <c r="O26" s="30"/>
      <c r="P26" s="30"/>
      <c r="Q26" s="30"/>
      <c r="R26" s="30"/>
    </row>
    <row r="27" spans="2:18" x14ac:dyDescent="0.2">
      <c r="B27" s="29"/>
      <c r="C27" s="29"/>
      <c r="D27" s="67"/>
      <c r="E27" s="30"/>
      <c r="F27" s="30"/>
      <c r="G27" s="30"/>
      <c r="H27" s="30"/>
      <c r="I27" s="30"/>
      <c r="J27" s="30"/>
      <c r="K27" s="30"/>
      <c r="L27" s="30"/>
      <c r="M27" s="30"/>
      <c r="N27" s="30"/>
      <c r="O27" s="30"/>
      <c r="P27" s="30"/>
      <c r="Q27" s="30"/>
      <c r="R27" s="30"/>
    </row>
    <row r="28" spans="2:18" x14ac:dyDescent="0.2">
      <c r="B28" s="29"/>
      <c r="C28" s="29"/>
      <c r="D28" s="67"/>
      <c r="E28" s="30"/>
      <c r="F28" s="30"/>
      <c r="G28" s="30"/>
      <c r="H28" s="30"/>
      <c r="I28" s="30"/>
      <c r="J28" s="30"/>
      <c r="K28" s="30"/>
      <c r="L28" s="30"/>
      <c r="M28" s="30"/>
      <c r="N28" s="30"/>
      <c r="O28" s="30"/>
      <c r="P28" s="30"/>
      <c r="Q28" s="30"/>
      <c r="R28" s="30"/>
    </row>
    <row r="29" spans="2:18" x14ac:dyDescent="0.2">
      <c r="B29" s="29"/>
      <c r="C29" s="29"/>
      <c r="D29" s="67"/>
      <c r="E29" s="30"/>
      <c r="F29" s="30"/>
      <c r="G29" s="30"/>
      <c r="H29" s="30"/>
      <c r="I29" s="30"/>
      <c r="J29" s="30"/>
      <c r="K29" s="30"/>
      <c r="L29" s="30"/>
      <c r="M29" s="30"/>
      <c r="N29" s="30"/>
      <c r="O29" s="30"/>
      <c r="P29" s="30"/>
      <c r="Q29" s="30"/>
      <c r="R29" s="30"/>
    </row>
    <row r="30" spans="2:18" x14ac:dyDescent="0.2">
      <c r="B30" s="29"/>
      <c r="C30" s="29"/>
      <c r="D30" s="67"/>
      <c r="E30" s="30"/>
      <c r="F30" s="30"/>
      <c r="G30" s="30"/>
      <c r="H30" s="30"/>
      <c r="I30" s="30"/>
      <c r="J30" s="30"/>
      <c r="K30" s="30"/>
      <c r="L30" s="30"/>
      <c r="M30" s="30"/>
      <c r="N30" s="30"/>
      <c r="O30" s="30"/>
      <c r="P30" s="30"/>
      <c r="Q30" s="30"/>
      <c r="R30" s="30"/>
    </row>
    <row r="31" spans="2:18" x14ac:dyDescent="0.2">
      <c r="B31" s="29"/>
      <c r="C31" s="29"/>
      <c r="D31" s="67"/>
      <c r="E31" s="30"/>
      <c r="F31" s="30"/>
      <c r="G31" s="30"/>
      <c r="H31" s="30"/>
      <c r="I31" s="30"/>
      <c r="J31" s="30"/>
      <c r="K31" s="30"/>
      <c r="L31" s="30"/>
      <c r="M31" s="30"/>
      <c r="N31" s="30"/>
      <c r="O31" s="30"/>
      <c r="P31" s="30"/>
      <c r="Q31" s="30"/>
      <c r="R31" s="30"/>
    </row>
    <row r="32" spans="2:18" x14ac:dyDescent="0.2">
      <c r="B32" s="29"/>
      <c r="C32" s="29"/>
      <c r="D32" s="67"/>
      <c r="E32" s="30"/>
      <c r="F32" s="30"/>
      <c r="G32" s="30"/>
      <c r="H32" s="30"/>
      <c r="I32" s="30"/>
      <c r="J32" s="30"/>
      <c r="K32" s="30"/>
      <c r="L32" s="30"/>
      <c r="M32" s="30"/>
      <c r="N32" s="30"/>
      <c r="O32" s="30"/>
      <c r="P32" s="30"/>
      <c r="Q32" s="30"/>
      <c r="R32" s="30"/>
    </row>
    <row r="33" spans="2:18" x14ac:dyDescent="0.2">
      <c r="B33" s="29"/>
      <c r="C33" s="29"/>
      <c r="D33" s="67"/>
      <c r="E33" s="30"/>
      <c r="F33" s="30"/>
      <c r="G33" s="30"/>
      <c r="H33" s="30"/>
      <c r="I33" s="30"/>
      <c r="J33" s="30"/>
      <c r="K33" s="30"/>
      <c r="L33" s="30"/>
      <c r="M33" s="30"/>
      <c r="N33" s="30"/>
      <c r="O33" s="30"/>
      <c r="P33" s="30"/>
      <c r="Q33" s="30"/>
      <c r="R33" s="30"/>
    </row>
    <row r="34" spans="2:18" x14ac:dyDescent="0.2">
      <c r="B34" s="29"/>
      <c r="C34" s="29"/>
      <c r="D34" s="67"/>
      <c r="E34" s="30"/>
      <c r="F34" s="30"/>
      <c r="G34" s="30"/>
      <c r="H34" s="30"/>
      <c r="I34" s="30"/>
      <c r="J34" s="30"/>
      <c r="K34" s="30"/>
      <c r="L34" s="30"/>
      <c r="M34" s="30"/>
      <c r="N34" s="30"/>
      <c r="O34" s="30"/>
      <c r="P34" s="30"/>
      <c r="Q34" s="30"/>
      <c r="R34" s="30"/>
    </row>
    <row r="35" spans="2:18" x14ac:dyDescent="0.2">
      <c r="B35" s="29"/>
      <c r="C35" s="29"/>
      <c r="D35" s="67"/>
      <c r="E35" s="30"/>
      <c r="F35" s="30"/>
      <c r="G35" s="30"/>
      <c r="H35" s="30"/>
      <c r="I35" s="30"/>
      <c r="J35" s="30"/>
      <c r="K35" s="30"/>
      <c r="L35" s="30"/>
      <c r="M35" s="30"/>
      <c r="N35" s="30"/>
      <c r="O35" s="30"/>
      <c r="P35" s="30"/>
      <c r="Q35" s="30"/>
      <c r="R35" s="30"/>
    </row>
    <row r="36" spans="2:18" x14ac:dyDescent="0.2">
      <c r="B36" s="29"/>
      <c r="C36" s="29"/>
      <c r="D36" s="67"/>
      <c r="E36" s="30"/>
      <c r="F36" s="30"/>
      <c r="G36" s="30"/>
      <c r="H36" s="30"/>
      <c r="I36" s="30"/>
      <c r="J36" s="30"/>
      <c r="K36" s="30"/>
      <c r="L36" s="30"/>
      <c r="M36" s="30"/>
      <c r="N36" s="30"/>
      <c r="O36" s="30"/>
      <c r="P36" s="30"/>
      <c r="Q36" s="30"/>
      <c r="R36" s="30"/>
    </row>
    <row r="37" spans="2:18" x14ac:dyDescent="0.2">
      <c r="B37" s="29"/>
      <c r="C37" s="29"/>
      <c r="D37" s="67"/>
      <c r="E37" s="30"/>
      <c r="F37" s="30"/>
      <c r="G37" s="30"/>
      <c r="H37" s="30"/>
      <c r="I37" s="30"/>
      <c r="J37" s="30"/>
      <c r="K37" s="30"/>
      <c r="L37" s="30"/>
      <c r="M37" s="30"/>
      <c r="N37" s="30"/>
      <c r="O37" s="30"/>
      <c r="P37" s="30"/>
      <c r="Q37" s="30"/>
      <c r="R37" s="30"/>
    </row>
    <row r="38" spans="2:18" x14ac:dyDescent="0.2">
      <c r="B38" s="29"/>
      <c r="C38" s="29"/>
      <c r="D38" s="67"/>
      <c r="E38" s="30"/>
      <c r="F38" s="30"/>
      <c r="G38" s="30"/>
      <c r="H38" s="30"/>
      <c r="I38" s="30"/>
      <c r="J38" s="30"/>
      <c r="K38" s="30"/>
      <c r="L38" s="30"/>
      <c r="M38" s="30"/>
      <c r="N38" s="30"/>
      <c r="O38" s="30"/>
      <c r="P38" s="30"/>
      <c r="Q38" s="30"/>
      <c r="R38" s="30"/>
    </row>
    <row r="39" spans="2:18" x14ac:dyDescent="0.2">
      <c r="B39" s="29"/>
      <c r="C39" s="29"/>
      <c r="D39" s="67"/>
      <c r="E39" s="30"/>
      <c r="F39" s="30"/>
      <c r="G39" s="30"/>
      <c r="H39" s="30"/>
      <c r="I39" s="30"/>
      <c r="J39" s="30"/>
      <c r="K39" s="30"/>
      <c r="L39" s="30"/>
      <c r="M39" s="30"/>
      <c r="N39" s="30"/>
      <c r="O39" s="30"/>
      <c r="P39" s="30"/>
      <c r="Q39" s="30"/>
      <c r="R39" s="30"/>
    </row>
    <row r="40" spans="2:18" x14ac:dyDescent="0.2">
      <c r="B40" s="29"/>
      <c r="C40" s="29"/>
      <c r="D40" s="67"/>
      <c r="E40" s="30"/>
      <c r="F40" s="30"/>
      <c r="G40" s="30"/>
      <c r="H40" s="30"/>
      <c r="I40" s="30"/>
      <c r="J40" s="30"/>
      <c r="K40" s="30"/>
      <c r="L40" s="30"/>
      <c r="M40" s="30"/>
      <c r="N40" s="30"/>
      <c r="O40" s="30"/>
      <c r="P40" s="30"/>
      <c r="Q40" s="30"/>
      <c r="R40" s="30"/>
    </row>
    <row r="41" spans="2:18" x14ac:dyDescent="0.2">
      <c r="B41" s="29"/>
      <c r="C41" s="29"/>
      <c r="D41" s="67"/>
      <c r="E41" s="30"/>
      <c r="F41" s="30"/>
      <c r="G41" s="30"/>
      <c r="H41" s="30"/>
      <c r="I41" s="30"/>
      <c r="J41" s="30"/>
      <c r="K41" s="30"/>
      <c r="L41" s="30"/>
      <c r="M41" s="30"/>
      <c r="N41" s="30"/>
      <c r="O41" s="30"/>
      <c r="P41" s="30"/>
      <c r="Q41" s="30"/>
      <c r="R41" s="30"/>
    </row>
    <row r="42" spans="2:18" x14ac:dyDescent="0.2">
      <c r="B42" s="29"/>
      <c r="C42" s="29"/>
      <c r="D42" s="67"/>
      <c r="E42" s="30"/>
      <c r="F42" s="30"/>
      <c r="G42" s="30"/>
      <c r="H42" s="30"/>
      <c r="I42" s="30"/>
      <c r="J42" s="30"/>
      <c r="K42" s="30"/>
      <c r="L42" s="30"/>
      <c r="M42" s="30"/>
      <c r="N42" s="30"/>
      <c r="O42" s="30"/>
      <c r="P42" s="30"/>
      <c r="Q42" s="30"/>
      <c r="R42" s="30"/>
    </row>
    <row r="43" spans="2:18" x14ac:dyDescent="0.2">
      <c r="B43" s="29"/>
      <c r="C43" s="29"/>
      <c r="D43" s="67"/>
      <c r="E43" s="30"/>
      <c r="F43" s="30"/>
      <c r="G43" s="30"/>
      <c r="H43" s="30"/>
      <c r="I43" s="30"/>
      <c r="J43" s="30"/>
      <c r="K43" s="30"/>
      <c r="L43" s="30"/>
      <c r="M43" s="30"/>
      <c r="N43" s="30"/>
      <c r="O43" s="30"/>
      <c r="P43" s="30"/>
      <c r="Q43" s="30"/>
      <c r="R43" s="30"/>
    </row>
    <row r="44" spans="2:18" x14ac:dyDescent="0.2">
      <c r="B44" s="29"/>
      <c r="C44" s="29"/>
      <c r="D44" s="67"/>
      <c r="E44" s="30"/>
      <c r="F44" s="30"/>
      <c r="G44" s="30"/>
      <c r="H44" s="30"/>
      <c r="I44" s="30"/>
      <c r="J44" s="30"/>
      <c r="K44" s="30"/>
      <c r="L44" s="30"/>
      <c r="M44" s="30"/>
      <c r="N44" s="30"/>
      <c r="O44" s="30"/>
      <c r="P44" s="30"/>
      <c r="Q44" s="30"/>
      <c r="R44" s="30"/>
    </row>
    <row r="45" spans="2:18" x14ac:dyDescent="0.2">
      <c r="B45" s="29"/>
      <c r="C45" s="29"/>
      <c r="D45" s="67"/>
      <c r="E45" s="30"/>
      <c r="F45" s="30"/>
      <c r="G45" s="30"/>
      <c r="H45" s="30"/>
      <c r="I45" s="30"/>
      <c r="J45" s="30"/>
      <c r="K45" s="30"/>
      <c r="L45" s="30"/>
      <c r="M45" s="30"/>
      <c r="N45" s="30"/>
      <c r="O45" s="30"/>
      <c r="P45" s="30"/>
      <c r="Q45" s="30"/>
      <c r="R45" s="30"/>
    </row>
    <row r="46" spans="2:18" x14ac:dyDescent="0.2">
      <c r="B46" s="29"/>
      <c r="C46" s="29"/>
      <c r="D46" s="67"/>
      <c r="E46" s="30"/>
      <c r="F46" s="30"/>
      <c r="G46" s="30"/>
      <c r="H46" s="30"/>
      <c r="I46" s="30"/>
      <c r="J46" s="30"/>
      <c r="K46" s="30"/>
      <c r="L46" s="30"/>
      <c r="M46" s="30"/>
      <c r="N46" s="30"/>
      <c r="O46" s="30"/>
      <c r="P46" s="30"/>
      <c r="Q46" s="30"/>
      <c r="R46" s="30"/>
    </row>
    <row r="47" spans="2:18" x14ac:dyDescent="0.2">
      <c r="B47" s="29"/>
      <c r="C47" s="29"/>
      <c r="D47" s="67"/>
      <c r="E47" s="30"/>
      <c r="F47" s="30"/>
      <c r="G47" s="30"/>
      <c r="H47" s="30"/>
      <c r="I47" s="30"/>
      <c r="J47" s="30"/>
      <c r="K47" s="30"/>
      <c r="L47" s="30"/>
      <c r="M47" s="30"/>
      <c r="N47" s="30"/>
      <c r="O47" s="30"/>
      <c r="P47" s="30"/>
      <c r="Q47" s="30"/>
      <c r="R47" s="30"/>
    </row>
    <row r="48" spans="2:18" x14ac:dyDescent="0.2">
      <c r="B48" s="29"/>
      <c r="C48" s="29"/>
      <c r="D48" s="67"/>
      <c r="E48" s="30"/>
      <c r="F48" s="30"/>
      <c r="G48" s="30"/>
      <c r="H48" s="30"/>
      <c r="I48" s="30"/>
      <c r="J48" s="30"/>
      <c r="K48" s="30"/>
      <c r="L48" s="30"/>
      <c r="M48" s="30"/>
      <c r="N48" s="30"/>
      <c r="O48" s="30"/>
      <c r="P48" s="30"/>
      <c r="Q48" s="30"/>
      <c r="R48" s="30"/>
    </row>
    <row r="49" spans="2:18" x14ac:dyDescent="0.2">
      <c r="B49" s="29"/>
      <c r="C49" s="29"/>
      <c r="D49" s="67"/>
      <c r="E49" s="30"/>
      <c r="F49" s="30"/>
      <c r="G49" s="30"/>
      <c r="H49" s="30"/>
      <c r="I49" s="30"/>
      <c r="J49" s="30"/>
      <c r="K49" s="30"/>
      <c r="L49" s="30"/>
      <c r="M49" s="30"/>
      <c r="N49" s="30"/>
      <c r="O49" s="30"/>
      <c r="P49" s="30"/>
      <c r="Q49" s="30"/>
      <c r="R49" s="30"/>
    </row>
    <row r="50" spans="2:18" x14ac:dyDescent="0.2">
      <c r="B50" s="29"/>
      <c r="C50" s="29"/>
      <c r="D50" s="67"/>
      <c r="E50" s="30"/>
      <c r="F50" s="30"/>
      <c r="G50" s="30"/>
      <c r="H50" s="30"/>
      <c r="I50" s="30"/>
      <c r="J50" s="30"/>
      <c r="K50" s="30"/>
      <c r="L50" s="30"/>
      <c r="M50" s="30"/>
      <c r="N50" s="30"/>
      <c r="O50" s="30"/>
      <c r="P50" s="30"/>
      <c r="Q50" s="30"/>
      <c r="R50" s="30"/>
    </row>
    <row r="51" spans="2:18" x14ac:dyDescent="0.2">
      <c r="B51" s="29"/>
      <c r="C51" s="29"/>
      <c r="D51" s="67"/>
      <c r="E51" s="30"/>
      <c r="F51" s="30"/>
      <c r="G51" s="30"/>
      <c r="H51" s="30"/>
      <c r="I51" s="30"/>
      <c r="J51" s="30"/>
      <c r="K51" s="30"/>
      <c r="L51" s="30"/>
      <c r="M51" s="30"/>
      <c r="N51" s="30"/>
      <c r="O51" s="30"/>
      <c r="P51" s="30"/>
      <c r="Q51" s="30"/>
      <c r="R51" s="30"/>
    </row>
    <row r="52" spans="2:18" x14ac:dyDescent="0.2">
      <c r="B52" s="29"/>
      <c r="C52" s="29"/>
      <c r="D52" s="67"/>
      <c r="E52" s="30"/>
      <c r="F52" s="30"/>
      <c r="G52" s="30"/>
      <c r="H52" s="30"/>
      <c r="I52" s="30"/>
      <c r="J52" s="30"/>
      <c r="K52" s="30"/>
      <c r="L52" s="30"/>
      <c r="M52" s="30"/>
      <c r="N52" s="30"/>
      <c r="O52" s="30"/>
      <c r="P52" s="30"/>
      <c r="Q52" s="30"/>
      <c r="R52" s="30"/>
    </row>
    <row r="53" spans="2:18" x14ac:dyDescent="0.2">
      <c r="B53" s="29"/>
      <c r="C53" s="29"/>
      <c r="D53" s="67"/>
      <c r="E53" s="30"/>
      <c r="F53" s="30"/>
      <c r="G53" s="30"/>
      <c r="H53" s="30"/>
      <c r="I53" s="30"/>
      <c r="J53" s="30"/>
      <c r="K53" s="30"/>
      <c r="L53" s="30"/>
      <c r="M53" s="30"/>
      <c r="N53" s="30"/>
      <c r="O53" s="30"/>
      <c r="P53" s="30"/>
      <c r="Q53" s="30"/>
      <c r="R53" s="30"/>
    </row>
    <row r="54" spans="2:18" x14ac:dyDescent="0.2">
      <c r="B54" s="29"/>
      <c r="C54" s="29"/>
      <c r="D54" s="67"/>
      <c r="E54" s="30"/>
      <c r="F54" s="30"/>
      <c r="G54" s="30"/>
      <c r="H54" s="30"/>
      <c r="I54" s="30"/>
      <c r="J54" s="30"/>
      <c r="K54" s="30"/>
      <c r="L54" s="30"/>
      <c r="M54" s="30"/>
      <c r="N54" s="30"/>
      <c r="O54" s="30"/>
      <c r="P54" s="30"/>
      <c r="Q54" s="30"/>
      <c r="R54" s="30"/>
    </row>
    <row r="55" spans="2:18" x14ac:dyDescent="0.2">
      <c r="B55" s="29"/>
      <c r="C55" s="29"/>
      <c r="D55" s="67"/>
      <c r="E55" s="30"/>
      <c r="F55" s="30"/>
      <c r="G55" s="30"/>
      <c r="H55" s="30"/>
      <c r="I55" s="30"/>
      <c r="J55" s="30"/>
      <c r="K55" s="30"/>
      <c r="L55" s="30"/>
      <c r="M55" s="30"/>
      <c r="N55" s="30"/>
      <c r="O55" s="30"/>
      <c r="P55" s="30"/>
      <c r="Q55" s="30"/>
      <c r="R55" s="30"/>
    </row>
    <row r="56" spans="2:18" x14ac:dyDescent="0.2">
      <c r="B56" s="29"/>
      <c r="C56" s="29"/>
      <c r="D56" s="67"/>
      <c r="E56" s="30"/>
      <c r="F56" s="30"/>
      <c r="G56" s="30"/>
      <c r="H56" s="30"/>
      <c r="I56" s="30"/>
      <c r="J56" s="30"/>
      <c r="K56" s="30"/>
      <c r="L56" s="30"/>
      <c r="M56" s="30"/>
      <c r="N56" s="30"/>
      <c r="O56" s="30"/>
      <c r="P56" s="30"/>
      <c r="Q56" s="30"/>
      <c r="R56" s="30"/>
    </row>
    <row r="57" spans="2:18" x14ac:dyDescent="0.2">
      <c r="B57" s="29"/>
      <c r="C57" s="29"/>
      <c r="D57" s="67"/>
      <c r="E57" s="30"/>
      <c r="F57" s="30"/>
      <c r="G57" s="30"/>
      <c r="H57" s="30"/>
      <c r="I57" s="30"/>
      <c r="J57" s="30"/>
      <c r="K57" s="30"/>
      <c r="L57" s="30"/>
      <c r="M57" s="30"/>
      <c r="N57" s="30"/>
      <c r="O57" s="30"/>
      <c r="P57" s="30"/>
      <c r="Q57" s="30"/>
      <c r="R57" s="30"/>
    </row>
    <row r="58" spans="2:18" x14ac:dyDescent="0.2">
      <c r="B58" s="29"/>
      <c r="C58" s="29"/>
      <c r="D58" s="67"/>
      <c r="E58" s="30"/>
      <c r="F58" s="30"/>
      <c r="G58" s="30"/>
      <c r="H58" s="30"/>
      <c r="I58" s="30"/>
      <c r="J58" s="30"/>
      <c r="K58" s="30"/>
      <c r="L58" s="30"/>
      <c r="M58" s="30"/>
      <c r="N58" s="30"/>
      <c r="O58" s="30"/>
      <c r="P58" s="30"/>
      <c r="Q58" s="30"/>
      <c r="R58" s="30"/>
    </row>
    <row r="59" spans="2:18" x14ac:dyDescent="0.2">
      <c r="B59" s="29"/>
      <c r="C59" s="29"/>
      <c r="D59" s="67"/>
      <c r="E59" s="30"/>
      <c r="F59" s="30"/>
      <c r="G59" s="30"/>
      <c r="H59" s="30"/>
      <c r="I59" s="30"/>
      <c r="J59" s="30"/>
      <c r="K59" s="30"/>
      <c r="L59" s="30"/>
      <c r="M59" s="30"/>
      <c r="N59" s="30"/>
      <c r="O59" s="30"/>
      <c r="P59" s="30"/>
      <c r="Q59" s="30"/>
      <c r="R59" s="30"/>
    </row>
    <row r="60" spans="2:18" x14ac:dyDescent="0.2">
      <c r="B60" s="29"/>
      <c r="C60" s="29"/>
      <c r="D60" s="67"/>
      <c r="E60" s="30"/>
      <c r="F60" s="30"/>
      <c r="G60" s="30"/>
      <c r="H60" s="30"/>
      <c r="I60" s="30"/>
      <c r="J60" s="30"/>
      <c r="K60" s="30"/>
      <c r="L60" s="30"/>
      <c r="M60" s="30"/>
      <c r="N60" s="30"/>
      <c r="O60" s="30"/>
      <c r="P60" s="30"/>
      <c r="Q60" s="30"/>
      <c r="R60" s="30"/>
    </row>
    <row r="61" spans="2:18" x14ac:dyDescent="0.2">
      <c r="B61" s="29"/>
      <c r="C61" s="29"/>
      <c r="D61" s="67"/>
      <c r="E61" s="30"/>
      <c r="F61" s="30"/>
      <c r="G61" s="30"/>
      <c r="H61" s="30"/>
      <c r="I61" s="30"/>
      <c r="J61" s="30"/>
      <c r="K61" s="30"/>
      <c r="L61" s="30"/>
      <c r="M61" s="30"/>
      <c r="N61" s="30"/>
      <c r="O61" s="30"/>
      <c r="P61" s="30"/>
      <c r="Q61" s="30"/>
      <c r="R61" s="30"/>
    </row>
    <row r="62" spans="2:18" x14ac:dyDescent="0.2">
      <c r="B62" s="29"/>
      <c r="C62" s="29"/>
      <c r="D62" s="67"/>
      <c r="E62" s="30"/>
      <c r="F62" s="30"/>
      <c r="G62" s="30"/>
      <c r="H62" s="30"/>
      <c r="I62" s="30"/>
      <c r="J62" s="30"/>
      <c r="K62" s="30"/>
      <c r="L62" s="30"/>
      <c r="M62" s="30"/>
      <c r="N62" s="30"/>
      <c r="O62" s="30"/>
      <c r="P62" s="30"/>
      <c r="Q62" s="30"/>
      <c r="R62" s="30"/>
    </row>
    <row r="63" spans="2:18" x14ac:dyDescent="0.2">
      <c r="B63" s="29"/>
      <c r="C63" s="29"/>
      <c r="D63" s="67"/>
      <c r="E63" s="30"/>
      <c r="F63" s="30"/>
      <c r="G63" s="30"/>
      <c r="H63" s="30"/>
      <c r="I63" s="30"/>
      <c r="J63" s="30"/>
      <c r="K63" s="30"/>
      <c r="L63" s="30"/>
      <c r="M63" s="30"/>
      <c r="N63" s="30"/>
      <c r="O63" s="30"/>
      <c r="P63" s="30"/>
      <c r="Q63" s="30"/>
      <c r="R63" s="30"/>
    </row>
    <row r="64" spans="2:18" x14ac:dyDescent="0.2">
      <c r="B64" s="29"/>
      <c r="C64" s="29"/>
      <c r="D64" s="67"/>
      <c r="E64" s="30"/>
      <c r="F64" s="30"/>
      <c r="G64" s="30"/>
      <c r="H64" s="30"/>
      <c r="I64" s="30"/>
      <c r="J64" s="30"/>
      <c r="K64" s="30"/>
      <c r="L64" s="30"/>
      <c r="M64" s="30"/>
      <c r="N64" s="30"/>
      <c r="O64" s="30"/>
      <c r="P64" s="30"/>
      <c r="Q64" s="30"/>
      <c r="R64" s="30"/>
    </row>
    <row r="65" spans="2:18" x14ac:dyDescent="0.2">
      <c r="B65" s="29"/>
      <c r="C65" s="29"/>
      <c r="D65" s="67"/>
      <c r="E65" s="30"/>
      <c r="F65" s="30"/>
      <c r="G65" s="30"/>
      <c r="H65" s="30"/>
      <c r="I65" s="30"/>
      <c r="J65" s="30"/>
      <c r="K65" s="30"/>
      <c r="L65" s="30"/>
      <c r="M65" s="30"/>
      <c r="N65" s="30"/>
      <c r="O65" s="30"/>
      <c r="P65" s="30"/>
      <c r="Q65" s="30"/>
      <c r="R65" s="30"/>
    </row>
    <row r="66" spans="2:18" x14ac:dyDescent="0.2">
      <c r="B66" s="29"/>
      <c r="C66" s="29"/>
      <c r="D66" s="67"/>
      <c r="E66" s="30"/>
      <c r="F66" s="30"/>
      <c r="G66" s="30"/>
      <c r="H66" s="30"/>
      <c r="I66" s="30"/>
      <c r="J66" s="30"/>
      <c r="K66" s="30"/>
      <c r="L66" s="30"/>
      <c r="M66" s="30"/>
      <c r="N66" s="30"/>
      <c r="O66" s="30"/>
      <c r="P66" s="30"/>
      <c r="Q66" s="30"/>
      <c r="R66" s="30"/>
    </row>
    <row r="67" spans="2:18" x14ac:dyDescent="0.2">
      <c r="B67" s="29"/>
      <c r="C67" s="29"/>
      <c r="D67" s="67"/>
      <c r="E67" s="30"/>
      <c r="F67" s="30"/>
      <c r="G67" s="30"/>
      <c r="H67" s="30"/>
      <c r="I67" s="30"/>
      <c r="J67" s="30"/>
      <c r="K67" s="30"/>
      <c r="L67" s="30"/>
      <c r="M67" s="30"/>
      <c r="N67" s="30"/>
      <c r="O67" s="30"/>
      <c r="P67" s="30"/>
      <c r="Q67" s="30"/>
      <c r="R67" s="30"/>
    </row>
    <row r="68" spans="2:18" x14ac:dyDescent="0.2">
      <c r="B68" s="29"/>
      <c r="C68" s="29"/>
      <c r="D68" s="67"/>
      <c r="E68" s="30"/>
      <c r="F68" s="30"/>
      <c r="G68" s="30"/>
      <c r="H68" s="30"/>
      <c r="I68" s="30"/>
      <c r="J68" s="30"/>
      <c r="K68" s="30"/>
      <c r="L68" s="30"/>
      <c r="M68" s="30"/>
      <c r="N68" s="30"/>
      <c r="O68" s="30"/>
      <c r="P68" s="30"/>
      <c r="Q68" s="30"/>
      <c r="R68" s="30"/>
    </row>
    <row r="69" spans="2:18" x14ac:dyDescent="0.2">
      <c r="B69" s="29"/>
      <c r="C69" s="29"/>
      <c r="D69" s="67"/>
      <c r="E69" s="30"/>
      <c r="F69" s="30"/>
      <c r="G69" s="30"/>
      <c r="H69" s="30"/>
      <c r="I69" s="30"/>
      <c r="J69" s="30"/>
      <c r="K69" s="30"/>
      <c r="L69" s="30"/>
      <c r="M69" s="30"/>
      <c r="N69" s="30"/>
      <c r="O69" s="30"/>
      <c r="P69" s="30"/>
      <c r="Q69" s="30"/>
      <c r="R69" s="30"/>
    </row>
    <row r="70" spans="2:18" x14ac:dyDescent="0.2">
      <c r="B70" s="29"/>
      <c r="C70" s="29"/>
      <c r="D70" s="67"/>
      <c r="E70" s="30"/>
      <c r="F70" s="30"/>
      <c r="G70" s="30"/>
      <c r="H70" s="30"/>
      <c r="I70" s="30"/>
      <c r="J70" s="30"/>
      <c r="K70" s="30"/>
      <c r="L70" s="30"/>
      <c r="M70" s="30"/>
      <c r="N70" s="30"/>
      <c r="O70" s="30"/>
      <c r="P70" s="30"/>
      <c r="Q70" s="30"/>
      <c r="R70" s="30"/>
    </row>
    <row r="71" spans="2:18" x14ac:dyDescent="0.2">
      <c r="B71" s="29"/>
      <c r="C71" s="29"/>
      <c r="D71" s="67"/>
      <c r="E71" s="30"/>
      <c r="F71" s="30"/>
      <c r="G71" s="30"/>
      <c r="H71" s="30"/>
      <c r="I71" s="30"/>
      <c r="J71" s="30"/>
      <c r="K71" s="30"/>
      <c r="L71" s="30"/>
      <c r="M71" s="30"/>
      <c r="N71" s="30"/>
      <c r="O71" s="30"/>
      <c r="P71" s="30"/>
      <c r="Q71" s="30"/>
      <c r="R71" s="30"/>
    </row>
    <row r="72" spans="2:18" x14ac:dyDescent="0.2">
      <c r="B72" s="29"/>
      <c r="C72" s="29"/>
      <c r="D72" s="67"/>
      <c r="E72" s="30"/>
      <c r="F72" s="30"/>
      <c r="G72" s="30"/>
      <c r="H72" s="30"/>
      <c r="I72" s="30"/>
      <c r="J72" s="30"/>
      <c r="K72" s="30"/>
      <c r="L72" s="30"/>
      <c r="M72" s="30"/>
      <c r="N72" s="30"/>
      <c r="O72" s="30"/>
      <c r="P72" s="30"/>
      <c r="Q72" s="30"/>
      <c r="R72" s="30"/>
    </row>
    <row r="73" spans="2:18" x14ac:dyDescent="0.2">
      <c r="B73" s="29"/>
      <c r="C73" s="29"/>
      <c r="D73" s="67"/>
      <c r="E73" s="30"/>
      <c r="F73" s="30"/>
      <c r="G73" s="30"/>
      <c r="H73" s="30"/>
      <c r="I73" s="30"/>
      <c r="J73" s="30"/>
      <c r="K73" s="30"/>
      <c r="L73" s="30"/>
      <c r="M73" s="30"/>
      <c r="N73" s="30"/>
      <c r="O73" s="30"/>
      <c r="P73" s="30"/>
      <c r="Q73" s="30"/>
      <c r="R73" s="30"/>
    </row>
    <row r="74" spans="2:18" x14ac:dyDescent="0.2">
      <c r="B74" s="29"/>
      <c r="C74" s="29"/>
      <c r="D74" s="67"/>
      <c r="E74" s="30"/>
      <c r="F74" s="30"/>
      <c r="G74" s="30"/>
      <c r="H74" s="30"/>
      <c r="I74" s="30"/>
      <c r="J74" s="30"/>
      <c r="K74" s="30"/>
      <c r="L74" s="30"/>
      <c r="M74" s="30"/>
      <c r="N74" s="30"/>
      <c r="O74" s="30"/>
      <c r="P74" s="30"/>
      <c r="Q74" s="30"/>
      <c r="R74" s="30"/>
    </row>
    <row r="75" spans="2:18" x14ac:dyDescent="0.2">
      <c r="B75" s="29"/>
      <c r="C75" s="29"/>
      <c r="D75" s="67"/>
      <c r="E75" s="30"/>
      <c r="F75" s="30"/>
      <c r="G75" s="30"/>
      <c r="H75" s="30"/>
      <c r="I75" s="30"/>
      <c r="J75" s="30"/>
      <c r="K75" s="30"/>
      <c r="L75" s="30"/>
      <c r="M75" s="30"/>
      <c r="N75" s="30"/>
      <c r="O75" s="30"/>
      <c r="P75" s="30"/>
      <c r="Q75" s="30"/>
      <c r="R75" s="30"/>
    </row>
    <row r="76" spans="2:18" x14ac:dyDescent="0.2">
      <c r="B76" s="29"/>
      <c r="C76" s="29"/>
      <c r="D76" s="67"/>
      <c r="E76" s="30"/>
      <c r="F76" s="30"/>
      <c r="G76" s="30"/>
      <c r="H76" s="30"/>
      <c r="I76" s="30"/>
      <c r="J76" s="30"/>
      <c r="K76" s="30"/>
      <c r="L76" s="30"/>
      <c r="M76" s="30"/>
      <c r="N76" s="30"/>
      <c r="O76" s="30"/>
      <c r="P76" s="30"/>
      <c r="Q76" s="30"/>
      <c r="R76" s="30"/>
    </row>
    <row r="77" spans="2:18" x14ac:dyDescent="0.2">
      <c r="B77" s="29"/>
      <c r="C77" s="29"/>
      <c r="D77" s="67"/>
      <c r="E77" s="30"/>
      <c r="F77" s="30"/>
      <c r="G77" s="30"/>
      <c r="H77" s="30"/>
      <c r="I77" s="30"/>
      <c r="J77" s="30"/>
      <c r="K77" s="30"/>
      <c r="L77" s="30"/>
      <c r="M77" s="30"/>
      <c r="N77" s="30"/>
      <c r="O77" s="30"/>
      <c r="P77" s="30"/>
      <c r="Q77" s="30"/>
      <c r="R77" s="30"/>
    </row>
    <row r="78" spans="2:18" x14ac:dyDescent="0.2">
      <c r="B78" s="29"/>
      <c r="C78" s="29"/>
      <c r="D78" s="67"/>
      <c r="E78" s="30"/>
      <c r="F78" s="30"/>
      <c r="G78" s="30"/>
      <c r="H78" s="30"/>
      <c r="I78" s="30"/>
      <c r="J78" s="30"/>
      <c r="K78" s="30"/>
      <c r="L78" s="30"/>
      <c r="M78" s="30"/>
      <c r="N78" s="30"/>
      <c r="O78" s="30"/>
      <c r="P78" s="30"/>
      <c r="Q78" s="30"/>
      <c r="R78" s="30"/>
    </row>
    <row r="79" spans="2:18" x14ac:dyDescent="0.2">
      <c r="B79" s="29"/>
      <c r="C79" s="29"/>
      <c r="D79" s="67"/>
      <c r="E79" s="30"/>
      <c r="F79" s="30"/>
      <c r="G79" s="30"/>
      <c r="H79" s="30"/>
      <c r="I79" s="30"/>
      <c r="J79" s="30"/>
      <c r="K79" s="30"/>
      <c r="L79" s="30"/>
      <c r="M79" s="30"/>
      <c r="N79" s="30"/>
      <c r="O79" s="30"/>
      <c r="P79" s="30"/>
      <c r="Q79" s="30"/>
      <c r="R79" s="30"/>
    </row>
    <row r="80" spans="2:18" x14ac:dyDescent="0.2">
      <c r="B80" s="29"/>
      <c r="C80" s="29"/>
      <c r="D80" s="67"/>
      <c r="E80" s="30"/>
      <c r="F80" s="30"/>
      <c r="G80" s="30"/>
      <c r="H80" s="30"/>
      <c r="I80" s="30"/>
      <c r="J80" s="30"/>
      <c r="K80" s="30"/>
      <c r="L80" s="30"/>
      <c r="M80" s="30"/>
      <c r="N80" s="30"/>
      <c r="O80" s="30"/>
      <c r="P80" s="30"/>
      <c r="Q80" s="30"/>
      <c r="R80" s="30"/>
    </row>
    <row r="81" spans="2:18" x14ac:dyDescent="0.2">
      <c r="B81" s="29"/>
      <c r="C81" s="29"/>
      <c r="D81" s="67"/>
      <c r="E81" s="30"/>
      <c r="F81" s="30"/>
      <c r="G81" s="30"/>
      <c r="H81" s="30"/>
      <c r="I81" s="30"/>
      <c r="J81" s="30"/>
      <c r="K81" s="30"/>
      <c r="L81" s="30"/>
      <c r="M81" s="30"/>
      <c r="N81" s="30"/>
      <c r="O81" s="30"/>
      <c r="P81" s="30"/>
      <c r="Q81" s="30"/>
      <c r="R81" s="30"/>
    </row>
    <row r="82" spans="2:18" x14ac:dyDescent="0.2">
      <c r="B82" s="29"/>
      <c r="C82" s="29"/>
      <c r="D82" s="67"/>
      <c r="E82" s="30"/>
      <c r="F82" s="30"/>
      <c r="G82" s="30"/>
      <c r="H82" s="30"/>
      <c r="I82" s="30"/>
      <c r="J82" s="30"/>
      <c r="K82" s="30"/>
      <c r="L82" s="30"/>
      <c r="M82" s="30"/>
      <c r="N82" s="30"/>
      <c r="O82" s="30"/>
      <c r="P82" s="30"/>
      <c r="Q82" s="30"/>
      <c r="R82" s="30"/>
    </row>
    <row r="83" spans="2:18" x14ac:dyDescent="0.2">
      <c r="B83" s="29"/>
      <c r="C83" s="29"/>
      <c r="D83" s="67"/>
      <c r="E83" s="30"/>
      <c r="F83" s="30"/>
      <c r="G83" s="30"/>
      <c r="H83" s="30"/>
      <c r="I83" s="30"/>
      <c r="J83" s="30"/>
      <c r="K83" s="30"/>
      <c r="L83" s="30"/>
      <c r="M83" s="30"/>
      <c r="N83" s="30"/>
      <c r="O83" s="30"/>
      <c r="P83" s="30"/>
      <c r="Q83" s="30"/>
      <c r="R83" s="30"/>
    </row>
    <row r="84" spans="2:18" x14ac:dyDescent="0.2">
      <c r="B84" s="29"/>
      <c r="C84" s="29"/>
      <c r="D84" s="67"/>
      <c r="E84" s="30"/>
      <c r="F84" s="30"/>
      <c r="G84" s="30"/>
      <c r="H84" s="30"/>
      <c r="I84" s="30"/>
      <c r="J84" s="30"/>
      <c r="K84" s="30"/>
      <c r="L84" s="30"/>
      <c r="M84" s="30"/>
      <c r="N84" s="30"/>
      <c r="O84" s="30"/>
      <c r="P84" s="30"/>
      <c r="Q84" s="30"/>
      <c r="R84" s="30"/>
    </row>
    <row r="85" spans="2:18" x14ac:dyDescent="0.2">
      <c r="B85" s="29"/>
      <c r="C85" s="29"/>
      <c r="D85" s="67"/>
      <c r="E85" s="30"/>
      <c r="F85" s="30"/>
      <c r="G85" s="30"/>
      <c r="H85" s="30"/>
      <c r="I85" s="30"/>
      <c r="J85" s="30"/>
      <c r="K85" s="30"/>
      <c r="L85" s="30"/>
      <c r="M85" s="30"/>
      <c r="N85" s="30"/>
      <c r="O85" s="30"/>
      <c r="P85" s="30"/>
      <c r="Q85" s="30"/>
      <c r="R85" s="30"/>
    </row>
    <row r="86" spans="2:18" x14ac:dyDescent="0.2">
      <c r="B86" s="29"/>
      <c r="C86" s="29"/>
      <c r="D86" s="67"/>
      <c r="E86" s="30"/>
      <c r="F86" s="30"/>
      <c r="G86" s="30"/>
      <c r="H86" s="30"/>
      <c r="I86" s="30"/>
      <c r="J86" s="30"/>
      <c r="K86" s="30"/>
      <c r="L86" s="30"/>
      <c r="M86" s="30"/>
      <c r="N86" s="30"/>
      <c r="O86" s="30"/>
      <c r="P86" s="30"/>
      <c r="Q86" s="30"/>
      <c r="R86" s="30"/>
    </row>
    <row r="87" spans="2:18" x14ac:dyDescent="0.2">
      <c r="B87" s="29"/>
      <c r="C87" s="29"/>
      <c r="D87" s="67"/>
      <c r="E87" s="30"/>
      <c r="F87" s="30"/>
      <c r="G87" s="30"/>
      <c r="H87" s="30"/>
      <c r="I87" s="30"/>
      <c r="J87" s="30"/>
      <c r="K87" s="30"/>
      <c r="L87" s="30"/>
      <c r="M87" s="30"/>
      <c r="N87" s="30"/>
      <c r="O87" s="30"/>
      <c r="P87" s="30"/>
      <c r="Q87" s="30"/>
      <c r="R87" s="30"/>
    </row>
    <row r="88" spans="2:18" x14ac:dyDescent="0.2">
      <c r="B88" s="29"/>
      <c r="C88" s="29"/>
      <c r="D88" s="67"/>
      <c r="E88" s="30"/>
      <c r="F88" s="30"/>
      <c r="G88" s="30"/>
      <c r="H88" s="30"/>
      <c r="I88" s="30"/>
      <c r="J88" s="30"/>
      <c r="K88" s="30"/>
      <c r="L88" s="30"/>
      <c r="M88" s="30"/>
      <c r="N88" s="30"/>
      <c r="O88" s="30"/>
      <c r="P88" s="30"/>
      <c r="Q88" s="30"/>
      <c r="R88" s="30"/>
    </row>
    <row r="89" spans="2:18" x14ac:dyDescent="0.2">
      <c r="B89" s="29"/>
      <c r="C89" s="29"/>
      <c r="D89" s="67"/>
      <c r="E89" s="30"/>
      <c r="F89" s="30"/>
      <c r="G89" s="30"/>
      <c r="H89" s="30"/>
      <c r="I89" s="30"/>
      <c r="J89" s="30"/>
      <c r="K89" s="30"/>
      <c r="L89" s="30"/>
      <c r="M89" s="30"/>
      <c r="N89" s="30"/>
      <c r="O89" s="30"/>
      <c r="P89" s="30"/>
      <c r="Q89" s="30"/>
      <c r="R89" s="30"/>
    </row>
    <row r="90" spans="2:18" x14ac:dyDescent="0.2">
      <c r="B90" s="29"/>
      <c r="C90" s="29"/>
      <c r="D90" s="67"/>
      <c r="E90" s="30"/>
      <c r="F90" s="30"/>
      <c r="G90" s="30"/>
      <c r="H90" s="30"/>
      <c r="I90" s="30"/>
      <c r="J90" s="30"/>
      <c r="K90" s="30"/>
      <c r="L90" s="30"/>
      <c r="M90" s="30"/>
      <c r="N90" s="30"/>
      <c r="O90" s="30"/>
      <c r="P90" s="30"/>
      <c r="Q90" s="30"/>
      <c r="R90" s="30"/>
    </row>
    <row r="91" spans="2:18" x14ac:dyDescent="0.2">
      <c r="B91" s="29"/>
      <c r="C91" s="29"/>
      <c r="D91" s="67"/>
      <c r="E91" s="30"/>
      <c r="F91" s="30"/>
      <c r="G91" s="30"/>
      <c r="H91" s="30"/>
      <c r="I91" s="30"/>
      <c r="J91" s="30"/>
      <c r="K91" s="30"/>
      <c r="L91" s="30"/>
      <c r="M91" s="30"/>
      <c r="N91" s="30"/>
      <c r="O91" s="30"/>
      <c r="P91" s="30"/>
      <c r="Q91" s="30"/>
      <c r="R91" s="30"/>
    </row>
    <row r="92" spans="2:18" x14ac:dyDescent="0.2">
      <c r="B92" s="29"/>
      <c r="C92" s="29"/>
      <c r="D92" s="67"/>
      <c r="E92" s="30"/>
      <c r="F92" s="30"/>
      <c r="G92" s="30"/>
      <c r="H92" s="30"/>
      <c r="I92" s="30"/>
      <c r="J92" s="30"/>
      <c r="K92" s="30"/>
      <c r="L92" s="30"/>
      <c r="M92" s="30"/>
      <c r="N92" s="30"/>
      <c r="O92" s="30"/>
      <c r="P92" s="30"/>
      <c r="Q92" s="30"/>
      <c r="R92" s="30"/>
    </row>
    <row r="93" spans="2:18" x14ac:dyDescent="0.2">
      <c r="B93" s="29"/>
      <c r="C93" s="29"/>
      <c r="D93" s="67"/>
      <c r="E93" s="30"/>
      <c r="F93" s="30"/>
      <c r="G93" s="30"/>
      <c r="H93" s="30"/>
      <c r="I93" s="30"/>
      <c r="J93" s="30"/>
      <c r="K93" s="30"/>
      <c r="L93" s="30"/>
      <c r="M93" s="30"/>
      <c r="N93" s="30"/>
      <c r="O93" s="30"/>
      <c r="P93" s="30"/>
      <c r="Q93" s="30"/>
      <c r="R93" s="30"/>
    </row>
    <row r="94" spans="2:18" x14ac:dyDescent="0.2">
      <c r="B94" s="29"/>
      <c r="C94" s="29"/>
      <c r="D94" s="67"/>
      <c r="E94" s="30"/>
      <c r="F94" s="30"/>
      <c r="G94" s="30"/>
      <c r="H94" s="30"/>
      <c r="I94" s="30"/>
      <c r="J94" s="30"/>
      <c r="K94" s="30"/>
      <c r="L94" s="30"/>
      <c r="M94" s="30"/>
      <c r="N94" s="30"/>
      <c r="O94" s="30"/>
      <c r="P94" s="30"/>
      <c r="Q94" s="30"/>
      <c r="R94" s="30"/>
    </row>
    <row r="95" spans="2:18" x14ac:dyDescent="0.2">
      <c r="B95" s="29"/>
      <c r="C95" s="29"/>
      <c r="D95" s="67"/>
      <c r="E95" s="30"/>
      <c r="F95" s="30"/>
      <c r="G95" s="30"/>
      <c r="H95" s="30"/>
      <c r="I95" s="30"/>
      <c r="J95" s="30"/>
      <c r="K95" s="30"/>
      <c r="L95" s="30"/>
      <c r="M95" s="30"/>
      <c r="N95" s="30"/>
      <c r="O95" s="30"/>
      <c r="P95" s="30"/>
      <c r="Q95" s="30"/>
      <c r="R95" s="30"/>
    </row>
    <row r="96" spans="2:18" x14ac:dyDescent="0.2">
      <c r="B96" s="29"/>
      <c r="C96" s="29"/>
      <c r="D96" s="67"/>
      <c r="E96" s="30"/>
      <c r="F96" s="30"/>
      <c r="G96" s="30"/>
      <c r="H96" s="30"/>
      <c r="I96" s="30"/>
      <c r="J96" s="30"/>
      <c r="K96" s="30"/>
      <c r="L96" s="30"/>
      <c r="M96" s="30"/>
      <c r="N96" s="30"/>
      <c r="O96" s="30"/>
      <c r="P96" s="30"/>
      <c r="Q96" s="30"/>
      <c r="R96" s="30"/>
    </row>
    <row r="97" spans="2:18" x14ac:dyDescent="0.2">
      <c r="B97" s="29"/>
      <c r="C97" s="29"/>
      <c r="D97" s="67"/>
      <c r="E97" s="30"/>
      <c r="F97" s="30"/>
      <c r="G97" s="30"/>
      <c r="H97" s="30"/>
      <c r="I97" s="30"/>
      <c r="J97" s="30"/>
      <c r="K97" s="30"/>
      <c r="L97" s="30"/>
      <c r="M97" s="30"/>
      <c r="N97" s="30"/>
      <c r="O97" s="30"/>
      <c r="P97" s="30"/>
      <c r="Q97" s="30"/>
      <c r="R97" s="30"/>
    </row>
    <row r="98" spans="2:18" x14ac:dyDescent="0.2">
      <c r="B98" s="29"/>
      <c r="C98" s="29"/>
      <c r="D98" s="67"/>
      <c r="E98" s="30"/>
      <c r="F98" s="30"/>
      <c r="G98" s="30"/>
      <c r="H98" s="30"/>
      <c r="I98" s="30"/>
      <c r="J98" s="30"/>
      <c r="K98" s="30"/>
      <c r="L98" s="30"/>
      <c r="M98" s="30"/>
      <c r="N98" s="30"/>
      <c r="O98" s="30"/>
      <c r="P98" s="30"/>
      <c r="Q98" s="30"/>
      <c r="R98" s="30"/>
    </row>
    <row r="99" spans="2:18" x14ac:dyDescent="0.2">
      <c r="B99" s="29"/>
      <c r="C99" s="29"/>
      <c r="D99" s="67"/>
      <c r="E99" s="30"/>
      <c r="F99" s="30"/>
      <c r="G99" s="30"/>
      <c r="H99" s="30"/>
      <c r="I99" s="30"/>
      <c r="J99" s="30"/>
      <c r="K99" s="30"/>
      <c r="L99" s="30"/>
      <c r="M99" s="30"/>
      <c r="N99" s="30"/>
      <c r="O99" s="30"/>
      <c r="P99" s="30"/>
      <c r="Q99" s="30"/>
      <c r="R99" s="30"/>
    </row>
    <row r="100" spans="2:18" x14ac:dyDescent="0.2">
      <c r="B100" s="29"/>
      <c r="C100" s="29"/>
      <c r="D100" s="67"/>
      <c r="E100" s="30"/>
      <c r="F100" s="30"/>
      <c r="G100" s="30"/>
      <c r="H100" s="30"/>
      <c r="I100" s="30"/>
      <c r="J100" s="30"/>
      <c r="K100" s="30"/>
      <c r="L100" s="30"/>
      <c r="M100" s="30"/>
      <c r="N100" s="30"/>
      <c r="O100" s="30"/>
      <c r="P100" s="30"/>
      <c r="Q100" s="30"/>
      <c r="R100" s="30"/>
    </row>
    <row r="101" spans="2:18" x14ac:dyDescent="0.2">
      <c r="B101" s="29"/>
      <c r="C101" s="29"/>
      <c r="D101" s="67"/>
      <c r="E101" s="30"/>
      <c r="F101" s="30"/>
      <c r="G101" s="30"/>
      <c r="H101" s="30"/>
      <c r="I101" s="30"/>
      <c r="J101" s="30"/>
      <c r="K101" s="30"/>
      <c r="L101" s="30"/>
      <c r="M101" s="30"/>
      <c r="N101" s="30"/>
      <c r="O101" s="30"/>
      <c r="P101" s="30"/>
      <c r="Q101" s="30"/>
      <c r="R101" s="30"/>
    </row>
    <row r="102" spans="2:18" x14ac:dyDescent="0.2">
      <c r="B102" s="29"/>
      <c r="C102" s="29"/>
      <c r="D102" s="67"/>
      <c r="E102" s="30"/>
      <c r="F102" s="30"/>
      <c r="G102" s="30"/>
      <c r="H102" s="30"/>
      <c r="I102" s="30"/>
      <c r="J102" s="30"/>
      <c r="K102" s="30"/>
      <c r="L102" s="30"/>
      <c r="M102" s="30"/>
      <c r="N102" s="30"/>
      <c r="O102" s="30"/>
      <c r="P102" s="30"/>
      <c r="Q102" s="30"/>
      <c r="R102" s="30"/>
    </row>
    <row r="103" spans="2:18" x14ac:dyDescent="0.2">
      <c r="B103" s="29"/>
      <c r="C103" s="29"/>
      <c r="D103" s="67"/>
      <c r="E103" s="30"/>
      <c r="F103" s="30"/>
      <c r="G103" s="30"/>
      <c r="H103" s="30"/>
      <c r="I103" s="30"/>
      <c r="J103" s="30"/>
      <c r="K103" s="30"/>
      <c r="L103" s="30"/>
      <c r="M103" s="30"/>
      <c r="N103" s="30"/>
      <c r="O103" s="30"/>
      <c r="P103" s="30"/>
      <c r="Q103" s="30"/>
      <c r="R103" s="30"/>
    </row>
    <row r="104" spans="2:18" x14ac:dyDescent="0.2">
      <c r="B104" s="29"/>
      <c r="C104" s="29"/>
      <c r="D104" s="67"/>
      <c r="E104" s="30"/>
      <c r="F104" s="30"/>
      <c r="G104" s="30"/>
      <c r="H104" s="30"/>
      <c r="I104" s="30"/>
      <c r="J104" s="30"/>
      <c r="K104" s="30"/>
      <c r="L104" s="30"/>
      <c r="M104" s="30"/>
      <c r="N104" s="30"/>
      <c r="O104" s="30"/>
      <c r="P104" s="30"/>
      <c r="Q104" s="30"/>
      <c r="R104" s="30"/>
    </row>
    <row r="105" spans="2:18" x14ac:dyDescent="0.2">
      <c r="B105" s="29"/>
      <c r="C105" s="29"/>
      <c r="D105" s="67"/>
      <c r="E105" s="30"/>
      <c r="F105" s="30"/>
      <c r="G105" s="30"/>
      <c r="H105" s="30"/>
      <c r="I105" s="30"/>
      <c r="J105" s="30"/>
      <c r="K105" s="30"/>
      <c r="L105" s="30"/>
      <c r="M105" s="30"/>
      <c r="N105" s="30"/>
      <c r="O105" s="30"/>
      <c r="P105" s="30"/>
      <c r="Q105" s="30"/>
      <c r="R105" s="30"/>
    </row>
    <row r="106" spans="2:18" x14ac:dyDescent="0.2">
      <c r="B106" s="29"/>
      <c r="C106" s="29"/>
      <c r="D106" s="67"/>
      <c r="E106" s="30"/>
      <c r="F106" s="30"/>
      <c r="G106" s="30"/>
      <c r="H106" s="30"/>
      <c r="I106" s="30"/>
      <c r="J106" s="30"/>
      <c r="K106" s="30"/>
      <c r="L106" s="30"/>
      <c r="M106" s="30"/>
      <c r="N106" s="30"/>
      <c r="O106" s="30"/>
      <c r="P106" s="30"/>
      <c r="Q106" s="30"/>
      <c r="R106" s="30"/>
    </row>
    <row r="107" spans="2:18" x14ac:dyDescent="0.2">
      <c r="B107" s="29"/>
      <c r="C107" s="29"/>
      <c r="D107" s="67"/>
      <c r="E107" s="30"/>
      <c r="F107" s="30"/>
      <c r="G107" s="30"/>
      <c r="H107" s="30"/>
      <c r="I107" s="30"/>
      <c r="J107" s="30"/>
      <c r="K107" s="30"/>
      <c r="L107" s="30"/>
      <c r="M107" s="30"/>
      <c r="N107" s="30"/>
      <c r="O107" s="30"/>
      <c r="P107" s="30"/>
      <c r="Q107" s="30"/>
      <c r="R107" s="30"/>
    </row>
    <row r="108" spans="2:18" x14ac:dyDescent="0.2">
      <c r="B108" s="29"/>
      <c r="C108" s="29"/>
      <c r="D108" s="67"/>
      <c r="E108" s="30"/>
      <c r="F108" s="30"/>
      <c r="G108" s="30"/>
      <c r="H108" s="30"/>
      <c r="I108" s="30"/>
      <c r="J108" s="30"/>
      <c r="K108" s="30"/>
      <c r="L108" s="30"/>
      <c r="M108" s="30"/>
      <c r="N108" s="30"/>
      <c r="O108" s="30"/>
      <c r="P108" s="30"/>
      <c r="Q108" s="30"/>
      <c r="R108" s="30"/>
    </row>
    <row r="109" spans="2:18" x14ac:dyDescent="0.2">
      <c r="B109" s="29"/>
      <c r="C109" s="29"/>
      <c r="D109" s="67"/>
      <c r="E109" s="30"/>
      <c r="F109" s="30"/>
      <c r="G109" s="30"/>
      <c r="H109" s="30"/>
      <c r="I109" s="30"/>
      <c r="J109" s="30"/>
      <c r="K109" s="30"/>
      <c r="L109" s="30"/>
      <c r="M109" s="30"/>
      <c r="N109" s="30"/>
      <c r="O109" s="30"/>
      <c r="P109" s="30"/>
      <c r="Q109" s="30"/>
      <c r="R109" s="30"/>
    </row>
    <row r="110" spans="2:18" x14ac:dyDescent="0.2">
      <c r="B110" s="29"/>
      <c r="C110" s="29"/>
      <c r="D110" s="67"/>
      <c r="E110" s="30"/>
      <c r="F110" s="30"/>
      <c r="G110" s="30"/>
      <c r="H110" s="30"/>
      <c r="I110" s="30"/>
      <c r="J110" s="30"/>
      <c r="K110" s="30"/>
      <c r="L110" s="30"/>
      <c r="M110" s="30"/>
      <c r="N110" s="30"/>
      <c r="O110" s="30"/>
      <c r="P110" s="30"/>
      <c r="Q110" s="30"/>
      <c r="R110" s="30"/>
    </row>
    <row r="111" spans="2:18" x14ac:dyDescent="0.2">
      <c r="B111" s="29"/>
      <c r="C111" s="29"/>
      <c r="D111" s="67"/>
      <c r="E111" s="30"/>
      <c r="F111" s="30"/>
      <c r="G111" s="30"/>
      <c r="H111" s="30"/>
      <c r="I111" s="30"/>
      <c r="J111" s="30"/>
      <c r="K111" s="30"/>
      <c r="L111" s="30"/>
      <c r="M111" s="30"/>
      <c r="N111" s="30"/>
      <c r="O111" s="30"/>
      <c r="P111" s="30"/>
      <c r="Q111" s="30"/>
      <c r="R111" s="30"/>
    </row>
    <row r="112" spans="2:18" x14ac:dyDescent="0.2">
      <c r="B112" s="29"/>
      <c r="C112" s="29"/>
      <c r="D112" s="67"/>
      <c r="E112" s="30"/>
      <c r="F112" s="30"/>
      <c r="G112" s="30"/>
      <c r="H112" s="30"/>
      <c r="I112" s="30"/>
      <c r="J112" s="30"/>
      <c r="K112" s="30"/>
      <c r="L112" s="30"/>
      <c r="M112" s="30"/>
      <c r="N112" s="30"/>
      <c r="O112" s="30"/>
      <c r="P112" s="30"/>
      <c r="Q112" s="30"/>
      <c r="R112" s="30"/>
    </row>
    <row r="113" spans="2:18" x14ac:dyDescent="0.2">
      <c r="B113" s="29"/>
      <c r="C113" s="29"/>
      <c r="D113" s="67"/>
      <c r="E113" s="30"/>
      <c r="F113" s="30"/>
      <c r="G113" s="30"/>
      <c r="H113" s="30"/>
      <c r="I113" s="30"/>
      <c r="J113" s="30"/>
      <c r="K113" s="30"/>
      <c r="L113" s="30"/>
      <c r="M113" s="30"/>
      <c r="N113" s="30"/>
      <c r="O113" s="30"/>
      <c r="P113" s="30"/>
      <c r="Q113" s="30"/>
      <c r="R113" s="30"/>
    </row>
    <row r="114" spans="2:18" x14ac:dyDescent="0.2">
      <c r="B114" s="29"/>
      <c r="C114" s="29"/>
      <c r="D114" s="67"/>
      <c r="E114" s="30"/>
      <c r="F114" s="30"/>
      <c r="G114" s="30"/>
      <c r="H114" s="30"/>
      <c r="I114" s="30"/>
      <c r="J114" s="30"/>
      <c r="K114" s="30"/>
      <c r="L114" s="30"/>
      <c r="M114" s="30"/>
      <c r="N114" s="30"/>
      <c r="O114" s="30"/>
      <c r="P114" s="30"/>
      <c r="Q114" s="30"/>
      <c r="R114" s="30"/>
    </row>
    <row r="115" spans="2:18" x14ac:dyDescent="0.2">
      <c r="B115" s="29"/>
      <c r="C115" s="29"/>
      <c r="D115" s="67"/>
      <c r="E115" s="30"/>
      <c r="F115" s="30"/>
      <c r="G115" s="30"/>
      <c r="H115" s="30"/>
      <c r="I115" s="30"/>
      <c r="J115" s="30"/>
      <c r="K115" s="30"/>
      <c r="L115" s="30"/>
      <c r="M115" s="30"/>
      <c r="N115" s="30"/>
      <c r="O115" s="30"/>
      <c r="P115" s="30"/>
      <c r="Q115" s="30"/>
      <c r="R115" s="30"/>
    </row>
    <row r="116" spans="2:18" x14ac:dyDescent="0.2">
      <c r="B116" s="29"/>
      <c r="C116" s="29"/>
      <c r="D116" s="67"/>
      <c r="E116" s="30"/>
      <c r="F116" s="30"/>
      <c r="G116" s="30"/>
      <c r="H116" s="30"/>
      <c r="I116" s="30"/>
      <c r="J116" s="30"/>
      <c r="K116" s="30"/>
      <c r="L116" s="30"/>
      <c r="M116" s="30"/>
      <c r="N116" s="30"/>
      <c r="O116" s="30"/>
      <c r="P116" s="30"/>
      <c r="Q116" s="30"/>
      <c r="R116" s="30"/>
    </row>
    <row r="117" spans="2:18" x14ac:dyDescent="0.2">
      <c r="B117" s="29"/>
      <c r="C117" s="29"/>
      <c r="D117" s="67"/>
      <c r="E117" s="30"/>
      <c r="F117" s="30"/>
      <c r="G117" s="30"/>
      <c r="H117" s="30"/>
      <c r="I117" s="30"/>
      <c r="J117" s="30"/>
      <c r="K117" s="30"/>
      <c r="L117" s="30"/>
      <c r="M117" s="30"/>
      <c r="N117" s="30"/>
      <c r="O117" s="30"/>
      <c r="P117" s="30"/>
      <c r="Q117" s="30"/>
      <c r="R117" s="30"/>
    </row>
    <row r="118" spans="2:18" x14ac:dyDescent="0.2">
      <c r="B118" s="29"/>
      <c r="C118" s="29"/>
      <c r="D118" s="67"/>
      <c r="E118" s="30"/>
      <c r="F118" s="30"/>
      <c r="G118" s="30"/>
      <c r="H118" s="30"/>
      <c r="I118" s="30"/>
      <c r="J118" s="30"/>
      <c r="K118" s="30"/>
      <c r="L118" s="30"/>
      <c r="M118" s="30"/>
      <c r="N118" s="30"/>
      <c r="O118" s="30"/>
      <c r="P118" s="30"/>
      <c r="Q118" s="30"/>
      <c r="R118" s="30"/>
    </row>
    <row r="119" spans="2:18" x14ac:dyDescent="0.2">
      <c r="B119" s="29"/>
      <c r="C119" s="29"/>
      <c r="D119" s="67"/>
      <c r="E119" s="30"/>
      <c r="F119" s="30"/>
      <c r="G119" s="30"/>
      <c r="H119" s="30"/>
      <c r="I119" s="30"/>
      <c r="J119" s="30"/>
      <c r="K119" s="30"/>
      <c r="L119" s="30"/>
      <c r="M119" s="30"/>
      <c r="N119" s="30"/>
      <c r="O119" s="30"/>
      <c r="P119" s="30"/>
      <c r="Q119" s="30"/>
      <c r="R119" s="30"/>
    </row>
    <row r="120" spans="2:18" x14ac:dyDescent="0.2">
      <c r="B120" s="29"/>
      <c r="C120" s="29"/>
      <c r="D120" s="67"/>
      <c r="E120" s="30"/>
      <c r="F120" s="30"/>
      <c r="G120" s="30"/>
      <c r="H120" s="30"/>
      <c r="I120" s="30"/>
      <c r="J120" s="30"/>
      <c r="K120" s="30"/>
      <c r="L120" s="30"/>
      <c r="M120" s="30"/>
      <c r="N120" s="30"/>
      <c r="O120" s="30"/>
      <c r="P120" s="30"/>
      <c r="Q120" s="30"/>
      <c r="R120" s="30"/>
    </row>
    <row r="121" spans="2:18" x14ac:dyDescent="0.2">
      <c r="B121" s="29"/>
      <c r="C121" s="29"/>
      <c r="D121" s="67"/>
      <c r="E121" s="30"/>
      <c r="F121" s="30"/>
      <c r="G121" s="30"/>
      <c r="H121" s="30"/>
      <c r="I121" s="30"/>
      <c r="J121" s="30"/>
      <c r="K121" s="30"/>
      <c r="L121" s="30"/>
      <c r="M121" s="30"/>
      <c r="N121" s="30"/>
      <c r="O121" s="30"/>
      <c r="P121" s="30"/>
      <c r="Q121" s="30"/>
      <c r="R121" s="30"/>
    </row>
    <row r="122" spans="2:18" x14ac:dyDescent="0.2">
      <c r="B122" s="29"/>
      <c r="C122" s="29"/>
      <c r="D122" s="67"/>
      <c r="E122" s="30"/>
      <c r="F122" s="30"/>
      <c r="G122" s="30"/>
      <c r="H122" s="30"/>
      <c r="I122" s="30"/>
      <c r="J122" s="30"/>
      <c r="K122" s="30"/>
      <c r="L122" s="30"/>
      <c r="M122" s="30"/>
      <c r="N122" s="30"/>
      <c r="O122" s="30"/>
      <c r="P122" s="30"/>
      <c r="Q122" s="30"/>
      <c r="R122" s="30"/>
    </row>
    <row r="123" spans="2:18" x14ac:dyDescent="0.2">
      <c r="B123" s="29"/>
      <c r="C123" s="29"/>
      <c r="D123" s="67"/>
      <c r="E123" s="30"/>
      <c r="F123" s="30"/>
      <c r="G123" s="30"/>
      <c r="H123" s="30"/>
      <c r="I123" s="30"/>
      <c r="J123" s="30"/>
      <c r="K123" s="30"/>
      <c r="L123" s="30"/>
      <c r="M123" s="30"/>
      <c r="N123" s="30"/>
      <c r="O123" s="30"/>
      <c r="P123" s="30"/>
      <c r="Q123" s="30"/>
      <c r="R123" s="30"/>
    </row>
    <row r="124" spans="2:18" x14ac:dyDescent="0.2">
      <c r="B124" s="29"/>
      <c r="C124" s="29"/>
      <c r="D124" s="67"/>
      <c r="E124" s="30"/>
      <c r="F124" s="30"/>
      <c r="G124" s="30"/>
      <c r="H124" s="30"/>
      <c r="I124" s="30"/>
      <c r="J124" s="30"/>
      <c r="K124" s="30"/>
      <c r="L124" s="30"/>
      <c r="M124" s="30"/>
      <c r="N124" s="30"/>
      <c r="O124" s="30"/>
      <c r="P124" s="30"/>
      <c r="Q124" s="30"/>
      <c r="R124" s="30"/>
    </row>
    <row r="125" spans="2:18" x14ac:dyDescent="0.2">
      <c r="B125" s="29"/>
      <c r="C125" s="29"/>
      <c r="D125" s="67"/>
      <c r="E125" s="30"/>
      <c r="F125" s="30"/>
      <c r="G125" s="30"/>
      <c r="H125" s="30"/>
      <c r="I125" s="30"/>
      <c r="J125" s="30"/>
      <c r="K125" s="30"/>
      <c r="L125" s="30"/>
      <c r="M125" s="30"/>
      <c r="N125" s="30"/>
      <c r="O125" s="30"/>
      <c r="P125" s="30"/>
      <c r="Q125" s="30"/>
      <c r="R125" s="30"/>
    </row>
    <row r="126" spans="2:18" x14ac:dyDescent="0.2">
      <c r="B126" s="29"/>
      <c r="C126" s="29"/>
      <c r="D126" s="67"/>
      <c r="E126" s="30"/>
      <c r="F126" s="30"/>
      <c r="G126" s="30"/>
      <c r="H126" s="30"/>
      <c r="I126" s="30"/>
      <c r="J126" s="30"/>
      <c r="K126" s="30"/>
      <c r="L126" s="30"/>
      <c r="M126" s="30"/>
      <c r="N126" s="30"/>
      <c r="O126" s="30"/>
      <c r="P126" s="30"/>
      <c r="Q126" s="30"/>
      <c r="R126" s="30"/>
    </row>
    <row r="127" spans="2:18" x14ac:dyDescent="0.2">
      <c r="B127" s="29"/>
      <c r="C127" s="29"/>
      <c r="D127" s="67"/>
      <c r="E127" s="30"/>
      <c r="F127" s="30"/>
      <c r="G127" s="30"/>
      <c r="H127" s="30"/>
      <c r="I127" s="30"/>
      <c r="J127" s="30"/>
      <c r="K127" s="30"/>
      <c r="L127" s="30"/>
      <c r="M127" s="30"/>
      <c r="N127" s="30"/>
      <c r="O127" s="30"/>
      <c r="P127" s="30"/>
      <c r="Q127" s="30"/>
      <c r="R127" s="30"/>
    </row>
    <row r="128" spans="2:18" x14ac:dyDescent="0.2">
      <c r="B128" s="29"/>
      <c r="C128" s="29"/>
      <c r="D128" s="67"/>
      <c r="E128" s="30"/>
      <c r="F128" s="30"/>
      <c r="G128" s="30"/>
      <c r="H128" s="30"/>
      <c r="I128" s="30"/>
      <c r="J128" s="30"/>
      <c r="K128" s="30"/>
      <c r="L128" s="30"/>
      <c r="M128" s="30"/>
      <c r="N128" s="30"/>
      <c r="O128" s="30"/>
      <c r="P128" s="30"/>
      <c r="Q128" s="30"/>
      <c r="R128" s="30"/>
    </row>
    <row r="129" spans="2:18" x14ac:dyDescent="0.2">
      <c r="B129" s="29"/>
      <c r="C129" s="29"/>
      <c r="D129" s="67"/>
      <c r="E129" s="30"/>
      <c r="F129" s="30"/>
      <c r="G129" s="30"/>
      <c r="H129" s="30"/>
      <c r="I129" s="30"/>
      <c r="J129" s="30"/>
      <c r="K129" s="30"/>
      <c r="L129" s="30"/>
      <c r="M129" s="30"/>
      <c r="N129" s="30"/>
      <c r="O129" s="30"/>
      <c r="P129" s="30"/>
      <c r="Q129" s="30"/>
      <c r="R129" s="30"/>
    </row>
    <row r="130" spans="2:18" x14ac:dyDescent="0.2">
      <c r="B130" s="29"/>
      <c r="C130" s="29"/>
      <c r="D130" s="67"/>
      <c r="E130" s="30"/>
      <c r="F130" s="30"/>
      <c r="G130" s="30"/>
      <c r="H130" s="30"/>
      <c r="I130" s="30"/>
      <c r="J130" s="30"/>
      <c r="K130" s="30"/>
      <c r="L130" s="30"/>
      <c r="M130" s="30"/>
      <c r="N130" s="30"/>
      <c r="O130" s="30"/>
      <c r="P130" s="30"/>
      <c r="Q130" s="30"/>
      <c r="R130" s="30"/>
    </row>
    <row r="131" spans="2:18" x14ac:dyDescent="0.2">
      <c r="B131" s="29"/>
      <c r="C131" s="29"/>
      <c r="D131" s="67"/>
      <c r="E131" s="30"/>
      <c r="F131" s="30"/>
      <c r="G131" s="30"/>
      <c r="H131" s="30"/>
      <c r="I131" s="30"/>
      <c r="J131" s="30"/>
      <c r="K131" s="30"/>
      <c r="L131" s="30"/>
      <c r="M131" s="30"/>
      <c r="N131" s="30"/>
      <c r="O131" s="30"/>
      <c r="P131" s="30"/>
      <c r="Q131" s="30"/>
      <c r="R131" s="30"/>
    </row>
    <row r="132" spans="2:18" x14ac:dyDescent="0.2">
      <c r="B132" s="29"/>
      <c r="C132" s="29"/>
      <c r="D132" s="67"/>
      <c r="E132" s="30"/>
      <c r="F132" s="30"/>
      <c r="G132" s="30"/>
      <c r="H132" s="30"/>
      <c r="I132" s="30"/>
      <c r="J132" s="30"/>
      <c r="K132" s="30"/>
      <c r="L132" s="30"/>
      <c r="M132" s="30"/>
      <c r="N132" s="30"/>
      <c r="O132" s="30"/>
      <c r="P132" s="30"/>
      <c r="Q132" s="30"/>
      <c r="R132" s="30"/>
    </row>
    <row r="133" spans="2:18" x14ac:dyDescent="0.2">
      <c r="B133" s="29"/>
      <c r="C133" s="29"/>
      <c r="D133" s="67"/>
      <c r="E133" s="30"/>
      <c r="F133" s="30"/>
      <c r="G133" s="30"/>
      <c r="H133" s="30"/>
      <c r="I133" s="30"/>
      <c r="J133" s="30"/>
      <c r="K133" s="30"/>
      <c r="L133" s="30"/>
      <c r="M133" s="30"/>
      <c r="N133" s="30"/>
      <c r="O133" s="30"/>
      <c r="P133" s="30"/>
      <c r="Q133" s="30"/>
      <c r="R133" s="30"/>
    </row>
    <row r="134" spans="2:18" x14ac:dyDescent="0.2">
      <c r="B134" s="29"/>
      <c r="C134" s="29"/>
      <c r="D134" s="67"/>
      <c r="E134" s="30"/>
      <c r="F134" s="30"/>
      <c r="G134" s="30"/>
      <c r="H134" s="30"/>
      <c r="I134" s="30"/>
      <c r="J134" s="30"/>
      <c r="K134" s="30"/>
      <c r="L134" s="30"/>
      <c r="M134" s="30"/>
      <c r="N134" s="30"/>
      <c r="O134" s="30"/>
      <c r="P134" s="30"/>
      <c r="Q134" s="30"/>
      <c r="R134" s="30"/>
    </row>
    <row r="135" spans="2:18" x14ac:dyDescent="0.2">
      <c r="B135" s="29"/>
      <c r="C135" s="29"/>
      <c r="D135" s="67"/>
      <c r="E135" s="30"/>
      <c r="F135" s="30"/>
      <c r="G135" s="30"/>
      <c r="H135" s="30"/>
      <c r="I135" s="30"/>
      <c r="J135" s="30"/>
      <c r="K135" s="30"/>
      <c r="L135" s="30"/>
      <c r="M135" s="30"/>
      <c r="N135" s="30"/>
      <c r="O135" s="30"/>
      <c r="P135" s="30"/>
      <c r="Q135" s="30"/>
      <c r="R135" s="30"/>
    </row>
    <row r="136" spans="2:18" x14ac:dyDescent="0.2">
      <c r="B136" s="29"/>
      <c r="C136" s="29"/>
      <c r="D136" s="67"/>
      <c r="E136" s="30"/>
      <c r="F136" s="30"/>
      <c r="G136" s="30"/>
      <c r="H136" s="30"/>
      <c r="I136" s="30"/>
      <c r="J136" s="30"/>
      <c r="K136" s="30"/>
      <c r="L136" s="30"/>
      <c r="M136" s="30"/>
      <c r="N136" s="30"/>
      <c r="O136" s="30"/>
      <c r="P136" s="30"/>
      <c r="Q136" s="30"/>
      <c r="R136" s="30"/>
    </row>
    <row r="137" spans="2:18" x14ac:dyDescent="0.2">
      <c r="B137" s="29"/>
      <c r="C137" s="29"/>
      <c r="D137" s="67"/>
      <c r="E137" s="30"/>
      <c r="F137" s="30"/>
      <c r="G137" s="30"/>
      <c r="H137" s="30"/>
      <c r="I137" s="30"/>
      <c r="J137" s="30"/>
      <c r="K137" s="30"/>
      <c r="L137" s="30"/>
      <c r="M137" s="30"/>
      <c r="N137" s="30"/>
      <c r="O137" s="30"/>
      <c r="P137" s="30"/>
      <c r="Q137" s="30"/>
      <c r="R137" s="30"/>
    </row>
    <row r="138" spans="2:18" x14ac:dyDescent="0.2">
      <c r="B138" s="29"/>
      <c r="C138" s="29"/>
      <c r="D138" s="67"/>
      <c r="E138" s="30"/>
      <c r="F138" s="30"/>
      <c r="G138" s="30"/>
      <c r="H138" s="30"/>
      <c r="I138" s="30"/>
      <c r="J138" s="30"/>
      <c r="K138" s="30"/>
      <c r="L138" s="30"/>
      <c r="M138" s="30"/>
      <c r="N138" s="30"/>
      <c r="O138" s="30"/>
      <c r="P138" s="30"/>
      <c r="Q138" s="30"/>
      <c r="R138" s="30"/>
    </row>
    <row r="139" spans="2:18" x14ac:dyDescent="0.2">
      <c r="B139" s="29"/>
      <c r="C139" s="29"/>
      <c r="D139" s="67"/>
      <c r="E139" s="30"/>
      <c r="F139" s="30"/>
      <c r="G139" s="30"/>
      <c r="H139" s="30"/>
      <c r="I139" s="30"/>
      <c r="J139" s="30"/>
      <c r="K139" s="30"/>
      <c r="L139" s="30"/>
      <c r="M139" s="30"/>
      <c r="N139" s="30"/>
      <c r="O139" s="30"/>
      <c r="P139" s="30"/>
      <c r="Q139" s="30"/>
      <c r="R139" s="30"/>
    </row>
    <row r="140" spans="2:18" x14ac:dyDescent="0.2">
      <c r="B140" s="29"/>
      <c r="C140" s="29"/>
      <c r="D140" s="67"/>
      <c r="E140" s="30"/>
      <c r="F140" s="30"/>
      <c r="G140" s="30"/>
      <c r="H140" s="30"/>
      <c r="I140" s="30"/>
      <c r="J140" s="30"/>
      <c r="K140" s="30"/>
      <c r="L140" s="30"/>
      <c r="M140" s="30"/>
      <c r="N140" s="30"/>
      <c r="O140" s="30"/>
      <c r="P140" s="30"/>
      <c r="Q140" s="30"/>
      <c r="R140" s="30"/>
    </row>
    <row r="141" spans="2:18" x14ac:dyDescent="0.2">
      <c r="B141" s="29"/>
      <c r="C141" s="29"/>
      <c r="D141" s="67"/>
      <c r="E141" s="30"/>
      <c r="F141" s="30"/>
      <c r="G141" s="30"/>
      <c r="H141" s="30"/>
      <c r="I141" s="30"/>
      <c r="J141" s="30"/>
      <c r="K141" s="30"/>
      <c r="L141" s="30"/>
      <c r="M141" s="30"/>
      <c r="N141" s="30"/>
      <c r="O141" s="30"/>
      <c r="P141" s="30"/>
      <c r="Q141" s="30"/>
      <c r="R141" s="30"/>
    </row>
    <row r="142" spans="2:18" x14ac:dyDescent="0.2">
      <c r="B142" s="29"/>
      <c r="C142" s="29"/>
      <c r="D142" s="67"/>
      <c r="E142" s="30"/>
      <c r="F142" s="30"/>
      <c r="G142" s="30"/>
      <c r="H142" s="30"/>
      <c r="I142" s="30"/>
      <c r="J142" s="30"/>
      <c r="K142" s="30"/>
      <c r="L142" s="30"/>
      <c r="M142" s="30"/>
      <c r="N142" s="30"/>
      <c r="O142" s="30"/>
      <c r="P142" s="30"/>
      <c r="Q142" s="30"/>
      <c r="R142" s="30"/>
    </row>
    <row r="143" spans="2:18" x14ac:dyDescent="0.2">
      <c r="B143" s="29"/>
      <c r="C143" s="29"/>
      <c r="D143" s="67"/>
      <c r="E143" s="30"/>
      <c r="F143" s="30"/>
      <c r="G143" s="30"/>
      <c r="H143" s="30"/>
      <c r="I143" s="30"/>
      <c r="J143" s="30"/>
      <c r="K143" s="30"/>
      <c r="L143" s="30"/>
      <c r="M143" s="30"/>
      <c r="N143" s="30"/>
      <c r="O143" s="30"/>
      <c r="P143" s="30"/>
      <c r="Q143" s="30"/>
      <c r="R143" s="30"/>
    </row>
    <row r="144" spans="2:18" x14ac:dyDescent="0.2">
      <c r="B144" s="29"/>
      <c r="C144" s="29"/>
      <c r="D144" s="67"/>
      <c r="E144" s="30"/>
      <c r="F144" s="30"/>
      <c r="G144" s="30"/>
      <c r="H144" s="30"/>
      <c r="I144" s="30"/>
      <c r="J144" s="30"/>
      <c r="K144" s="30"/>
      <c r="L144" s="30"/>
      <c r="M144" s="30"/>
      <c r="N144" s="30"/>
      <c r="O144" s="30"/>
      <c r="P144" s="30"/>
      <c r="Q144" s="30"/>
      <c r="R144" s="30"/>
    </row>
    <row r="145" spans="2:18" x14ac:dyDescent="0.2">
      <c r="B145" s="29"/>
      <c r="C145" s="29"/>
      <c r="D145" s="67"/>
      <c r="E145" s="30"/>
      <c r="F145" s="30"/>
      <c r="G145" s="30"/>
      <c r="H145" s="30"/>
      <c r="I145" s="30"/>
      <c r="J145" s="30"/>
      <c r="K145" s="30"/>
      <c r="L145" s="30"/>
      <c r="M145" s="30"/>
      <c r="N145" s="30"/>
      <c r="O145" s="30"/>
      <c r="P145" s="30"/>
      <c r="Q145" s="30"/>
      <c r="R145" s="30"/>
    </row>
    <row r="146" spans="2:18" x14ac:dyDescent="0.2">
      <c r="B146" s="29"/>
      <c r="C146" s="29"/>
      <c r="D146" s="67"/>
      <c r="E146" s="30"/>
      <c r="F146" s="30"/>
      <c r="G146" s="30"/>
      <c r="H146" s="30"/>
      <c r="I146" s="30"/>
      <c r="J146" s="30"/>
      <c r="K146" s="30"/>
      <c r="L146" s="30"/>
      <c r="M146" s="30"/>
      <c r="N146" s="30"/>
      <c r="O146" s="30"/>
      <c r="P146" s="30"/>
      <c r="Q146" s="30"/>
      <c r="R146" s="30"/>
    </row>
    <row r="147" spans="2:18" x14ac:dyDescent="0.2">
      <c r="B147" s="29"/>
      <c r="C147" s="29"/>
      <c r="D147" s="67"/>
      <c r="E147" s="30"/>
      <c r="F147" s="30"/>
      <c r="G147" s="30"/>
      <c r="H147" s="30"/>
      <c r="I147" s="30"/>
      <c r="J147" s="30"/>
      <c r="K147" s="30"/>
      <c r="L147" s="30"/>
      <c r="M147" s="30"/>
      <c r="N147" s="30"/>
      <c r="O147" s="30"/>
      <c r="P147" s="30"/>
      <c r="Q147" s="30"/>
      <c r="R147" s="30"/>
    </row>
    <row r="148" spans="2:18" x14ac:dyDescent="0.2">
      <c r="B148" s="29"/>
      <c r="C148" s="29"/>
      <c r="D148" s="67"/>
      <c r="E148" s="30"/>
      <c r="F148" s="30"/>
      <c r="G148" s="30"/>
      <c r="H148" s="30"/>
      <c r="I148" s="30"/>
      <c r="J148" s="30"/>
      <c r="K148" s="30"/>
      <c r="L148" s="30"/>
      <c r="M148" s="30"/>
      <c r="N148" s="30"/>
      <c r="O148" s="30"/>
      <c r="P148" s="30"/>
      <c r="Q148" s="30"/>
      <c r="R148" s="30"/>
    </row>
    <row r="149" spans="2:18" x14ac:dyDescent="0.2">
      <c r="B149" s="29"/>
      <c r="C149" s="29"/>
      <c r="D149" s="67"/>
      <c r="E149" s="30"/>
      <c r="F149" s="30"/>
      <c r="G149" s="30"/>
      <c r="H149" s="30"/>
      <c r="I149" s="30"/>
      <c r="J149" s="30"/>
      <c r="K149" s="30"/>
      <c r="L149" s="30"/>
      <c r="M149" s="30"/>
      <c r="N149" s="30"/>
      <c r="O149" s="30"/>
      <c r="P149" s="30"/>
      <c r="Q149" s="30"/>
      <c r="R149" s="30"/>
    </row>
    <row r="150" spans="2:18" x14ac:dyDescent="0.2">
      <c r="B150" s="29"/>
      <c r="C150" s="29"/>
      <c r="D150" s="67"/>
      <c r="E150" s="30"/>
      <c r="F150" s="30"/>
      <c r="G150" s="30"/>
      <c r="H150" s="30"/>
      <c r="I150" s="30"/>
      <c r="J150" s="30"/>
      <c r="K150" s="30"/>
      <c r="L150" s="30"/>
      <c r="M150" s="30"/>
      <c r="N150" s="30"/>
      <c r="O150" s="30"/>
      <c r="P150" s="30"/>
      <c r="Q150" s="30"/>
      <c r="R150" s="30"/>
    </row>
    <row r="151" spans="2:18" x14ac:dyDescent="0.2">
      <c r="B151" s="29"/>
      <c r="C151" s="29"/>
      <c r="D151" s="67"/>
      <c r="E151" s="30"/>
      <c r="F151" s="30"/>
      <c r="G151" s="30"/>
      <c r="H151" s="30"/>
      <c r="I151" s="30"/>
      <c r="J151" s="30"/>
      <c r="K151" s="30"/>
      <c r="L151" s="30"/>
      <c r="M151" s="30"/>
      <c r="N151" s="30"/>
      <c r="O151" s="30"/>
      <c r="P151" s="30"/>
      <c r="Q151" s="30"/>
      <c r="R151" s="30"/>
    </row>
    <row r="152" spans="2:18" x14ac:dyDescent="0.2">
      <c r="B152" s="29"/>
      <c r="C152" s="29"/>
      <c r="D152" s="67"/>
      <c r="E152" s="30"/>
      <c r="F152" s="30"/>
      <c r="G152" s="30"/>
      <c r="H152" s="30"/>
      <c r="I152" s="30"/>
      <c r="J152" s="30"/>
      <c r="K152" s="30"/>
      <c r="L152" s="30"/>
      <c r="M152" s="30"/>
      <c r="N152" s="30"/>
      <c r="O152" s="30"/>
      <c r="P152" s="30"/>
      <c r="Q152" s="30"/>
      <c r="R152" s="30"/>
    </row>
    <row r="153" spans="2:18" x14ac:dyDescent="0.2">
      <c r="B153" s="29"/>
      <c r="C153" s="29"/>
      <c r="D153" s="67"/>
      <c r="E153" s="30"/>
      <c r="F153" s="30"/>
      <c r="G153" s="30"/>
      <c r="H153" s="30"/>
      <c r="I153" s="30"/>
      <c r="J153" s="30"/>
      <c r="K153" s="30"/>
      <c r="L153" s="30"/>
      <c r="M153" s="30"/>
      <c r="N153" s="30"/>
      <c r="O153" s="30"/>
      <c r="P153" s="30"/>
      <c r="Q153" s="30"/>
      <c r="R153" s="30"/>
    </row>
    <row r="154" spans="2:18" x14ac:dyDescent="0.2">
      <c r="B154" s="29"/>
      <c r="C154" s="29"/>
      <c r="D154" s="67"/>
      <c r="E154" s="30"/>
      <c r="F154" s="30"/>
      <c r="G154" s="30"/>
      <c r="H154" s="30"/>
      <c r="I154" s="30"/>
      <c r="J154" s="30"/>
      <c r="K154" s="30"/>
      <c r="L154" s="30"/>
      <c r="M154" s="30"/>
      <c r="N154" s="30"/>
      <c r="O154" s="30"/>
      <c r="P154" s="30"/>
      <c r="Q154" s="30"/>
      <c r="R154" s="30"/>
    </row>
    <row r="155" spans="2:18" x14ac:dyDescent="0.2">
      <c r="B155" s="29"/>
      <c r="C155" s="29"/>
      <c r="D155" s="67"/>
      <c r="E155" s="30"/>
      <c r="F155" s="30"/>
      <c r="G155" s="30"/>
      <c r="H155" s="30"/>
      <c r="I155" s="30"/>
      <c r="J155" s="30"/>
      <c r="K155" s="30"/>
      <c r="L155" s="30"/>
      <c r="M155" s="30"/>
      <c r="N155" s="30"/>
      <c r="O155" s="30"/>
      <c r="P155" s="30"/>
      <c r="Q155" s="30"/>
      <c r="R155" s="30"/>
    </row>
    <row r="156" spans="2:18" x14ac:dyDescent="0.2">
      <c r="B156" s="29"/>
      <c r="C156" s="29"/>
      <c r="D156" s="67"/>
      <c r="E156" s="30"/>
      <c r="F156" s="30"/>
      <c r="G156" s="30"/>
      <c r="H156" s="30"/>
      <c r="I156" s="30"/>
      <c r="J156" s="30"/>
      <c r="K156" s="30"/>
      <c r="L156" s="30"/>
      <c r="M156" s="30"/>
      <c r="N156" s="30"/>
      <c r="O156" s="30"/>
      <c r="P156" s="30"/>
      <c r="Q156" s="30"/>
      <c r="R156" s="30"/>
    </row>
    <row r="157" spans="2:18" x14ac:dyDescent="0.2">
      <c r="B157" s="29"/>
      <c r="C157" s="29"/>
      <c r="D157" s="67"/>
      <c r="E157" s="30"/>
      <c r="F157" s="30"/>
      <c r="G157" s="30"/>
      <c r="H157" s="30"/>
      <c r="I157" s="30"/>
      <c r="J157" s="30"/>
      <c r="K157" s="30"/>
      <c r="L157" s="30"/>
      <c r="M157" s="30"/>
      <c r="N157" s="30"/>
      <c r="O157" s="30"/>
      <c r="P157" s="30"/>
      <c r="Q157" s="30"/>
      <c r="R157" s="30"/>
    </row>
    <row r="158" spans="2:18" x14ac:dyDescent="0.2">
      <c r="B158" s="29"/>
      <c r="C158" s="29"/>
      <c r="D158" s="67"/>
      <c r="E158" s="30"/>
      <c r="F158" s="30"/>
      <c r="G158" s="30"/>
      <c r="H158" s="30"/>
      <c r="I158" s="30"/>
      <c r="J158" s="30"/>
      <c r="K158" s="30"/>
      <c r="L158" s="30"/>
      <c r="M158" s="30"/>
      <c r="N158" s="30"/>
      <c r="O158" s="30"/>
      <c r="P158" s="30"/>
      <c r="Q158" s="30"/>
      <c r="R158" s="30"/>
    </row>
    <row r="159" spans="2:18" x14ac:dyDescent="0.2">
      <c r="B159" s="29"/>
      <c r="C159" s="29"/>
      <c r="D159" s="67"/>
      <c r="E159" s="30"/>
      <c r="F159" s="30"/>
      <c r="G159" s="30"/>
      <c r="H159" s="30"/>
      <c r="I159" s="30"/>
      <c r="J159" s="30"/>
      <c r="K159" s="30"/>
      <c r="L159" s="30"/>
      <c r="M159" s="30"/>
      <c r="N159" s="30"/>
      <c r="O159" s="30"/>
      <c r="P159" s="30"/>
      <c r="Q159" s="30"/>
      <c r="R159" s="30"/>
    </row>
    <row r="160" spans="2:18" x14ac:dyDescent="0.2">
      <c r="B160" s="29"/>
      <c r="C160" s="29"/>
      <c r="D160" s="67"/>
      <c r="E160" s="30"/>
      <c r="F160" s="30"/>
      <c r="G160" s="30"/>
      <c r="H160" s="30"/>
      <c r="I160" s="30"/>
      <c r="J160" s="30"/>
      <c r="K160" s="30"/>
      <c r="L160" s="30"/>
      <c r="M160" s="30"/>
      <c r="N160" s="30"/>
      <c r="O160" s="30"/>
      <c r="P160" s="30"/>
      <c r="Q160" s="30"/>
      <c r="R160" s="30"/>
    </row>
    <row r="161" spans="2:18" x14ac:dyDescent="0.2">
      <c r="B161" s="29"/>
      <c r="C161" s="29"/>
      <c r="D161" s="67"/>
      <c r="E161" s="30"/>
      <c r="F161" s="30"/>
      <c r="G161" s="30"/>
      <c r="H161" s="30"/>
      <c r="I161" s="30"/>
      <c r="J161" s="30"/>
      <c r="K161" s="30"/>
      <c r="L161" s="30"/>
      <c r="M161" s="30"/>
      <c r="N161" s="30"/>
      <c r="O161" s="30"/>
      <c r="P161" s="30"/>
      <c r="Q161" s="30"/>
      <c r="R161" s="30"/>
    </row>
    <row r="162" spans="2:18" x14ac:dyDescent="0.2">
      <c r="B162" s="29"/>
      <c r="C162" s="29"/>
      <c r="D162" s="67"/>
      <c r="E162" s="30"/>
      <c r="F162" s="30"/>
      <c r="G162" s="30"/>
      <c r="H162" s="30"/>
      <c r="I162" s="30"/>
      <c r="J162" s="30"/>
      <c r="K162" s="30"/>
      <c r="L162" s="30"/>
      <c r="M162" s="30"/>
      <c r="N162" s="30"/>
      <c r="O162" s="30"/>
      <c r="P162" s="30"/>
      <c r="Q162" s="30"/>
      <c r="R162" s="30"/>
    </row>
    <row r="163" spans="2:18" x14ac:dyDescent="0.2">
      <c r="B163" s="29"/>
      <c r="C163" s="29"/>
      <c r="D163" s="67"/>
      <c r="E163" s="30"/>
      <c r="F163" s="30"/>
      <c r="G163" s="30"/>
      <c r="H163" s="30"/>
      <c r="I163" s="30"/>
      <c r="J163" s="30"/>
      <c r="K163" s="30"/>
      <c r="L163" s="30"/>
      <c r="M163" s="30"/>
      <c r="N163" s="30"/>
      <c r="O163" s="30"/>
      <c r="P163" s="30"/>
      <c r="Q163" s="30"/>
      <c r="R163" s="30"/>
    </row>
    <row r="164" spans="2:18" x14ac:dyDescent="0.2">
      <c r="B164" s="29"/>
      <c r="C164" s="29"/>
      <c r="D164" s="67"/>
      <c r="E164" s="30"/>
      <c r="F164" s="30"/>
      <c r="G164" s="30"/>
      <c r="H164" s="30"/>
      <c r="I164" s="30"/>
      <c r="J164" s="30"/>
      <c r="K164" s="30"/>
      <c r="L164" s="30"/>
      <c r="M164" s="30"/>
      <c r="N164" s="30"/>
      <c r="O164" s="30"/>
      <c r="P164" s="30"/>
      <c r="Q164" s="30"/>
      <c r="R164" s="30"/>
    </row>
    <row r="165" spans="2:18" x14ac:dyDescent="0.2">
      <c r="B165" s="29"/>
      <c r="C165" s="29"/>
      <c r="D165" s="67"/>
      <c r="E165" s="30"/>
      <c r="F165" s="30"/>
      <c r="G165" s="30"/>
      <c r="H165" s="30"/>
      <c r="I165" s="30"/>
      <c r="J165" s="30"/>
      <c r="K165" s="30"/>
      <c r="L165" s="30"/>
      <c r="M165" s="30"/>
      <c r="N165" s="30"/>
      <c r="O165" s="30"/>
      <c r="P165" s="30"/>
      <c r="Q165" s="30"/>
      <c r="R165" s="30"/>
    </row>
    <row r="166" spans="2:18" x14ac:dyDescent="0.2">
      <c r="B166" s="29"/>
      <c r="C166" s="29"/>
      <c r="D166" s="67"/>
      <c r="E166" s="30"/>
      <c r="F166" s="30"/>
      <c r="G166" s="30"/>
      <c r="H166" s="30"/>
      <c r="I166" s="30"/>
      <c r="J166" s="30"/>
      <c r="K166" s="30"/>
      <c r="L166" s="30"/>
      <c r="M166" s="30"/>
      <c r="N166" s="30"/>
      <c r="O166" s="30"/>
      <c r="P166" s="30"/>
      <c r="Q166" s="30"/>
      <c r="R166" s="30"/>
    </row>
    <row r="167" spans="2:18" x14ac:dyDescent="0.2">
      <c r="B167" s="29"/>
      <c r="C167" s="29"/>
      <c r="D167" s="67"/>
      <c r="E167" s="30"/>
      <c r="F167" s="30"/>
      <c r="G167" s="30"/>
      <c r="H167" s="30"/>
      <c r="I167" s="30"/>
      <c r="J167" s="30"/>
      <c r="K167" s="30"/>
      <c r="L167" s="30"/>
      <c r="M167" s="30"/>
      <c r="N167" s="30"/>
      <c r="O167" s="30"/>
      <c r="P167" s="30"/>
      <c r="Q167" s="30"/>
      <c r="R167" s="30"/>
    </row>
    <row r="168" spans="2:18" x14ac:dyDescent="0.2">
      <c r="B168" s="29"/>
      <c r="C168" s="29"/>
      <c r="D168" s="67"/>
      <c r="E168" s="30"/>
      <c r="F168" s="30"/>
      <c r="G168" s="30"/>
      <c r="H168" s="30"/>
      <c r="I168" s="30"/>
      <c r="J168" s="30"/>
      <c r="K168" s="30"/>
      <c r="L168" s="30"/>
      <c r="M168" s="30"/>
      <c r="N168" s="30"/>
      <c r="O168" s="30"/>
      <c r="P168" s="30"/>
      <c r="Q168" s="30"/>
      <c r="R168" s="30"/>
    </row>
    <row r="169" spans="2:18" x14ac:dyDescent="0.2">
      <c r="B169" s="29"/>
      <c r="C169" s="29"/>
      <c r="D169" s="67"/>
      <c r="E169" s="30"/>
      <c r="F169" s="30"/>
      <c r="G169" s="30"/>
      <c r="H169" s="30"/>
      <c r="I169" s="30"/>
      <c r="J169" s="30"/>
      <c r="K169" s="30"/>
      <c r="L169" s="30"/>
      <c r="M169" s="30"/>
      <c r="N169" s="30"/>
      <c r="O169" s="30"/>
      <c r="P169" s="30"/>
      <c r="Q169" s="30"/>
      <c r="R169" s="30"/>
    </row>
    <row r="170" spans="2:18" x14ac:dyDescent="0.2">
      <c r="B170" s="29"/>
      <c r="C170" s="29"/>
      <c r="D170" s="67"/>
      <c r="E170" s="30"/>
      <c r="F170" s="30"/>
      <c r="G170" s="30"/>
      <c r="H170" s="30"/>
      <c r="I170" s="30"/>
      <c r="J170" s="30"/>
      <c r="K170" s="30"/>
      <c r="L170" s="30"/>
      <c r="M170" s="30"/>
      <c r="N170" s="30"/>
      <c r="O170" s="30"/>
      <c r="P170" s="30"/>
      <c r="Q170" s="30"/>
      <c r="R170" s="30"/>
    </row>
    <row r="171" spans="2:18" x14ac:dyDescent="0.2">
      <c r="B171" s="29"/>
      <c r="C171" s="29"/>
      <c r="D171" s="67"/>
      <c r="E171" s="30"/>
      <c r="F171" s="30"/>
      <c r="G171" s="30"/>
      <c r="H171" s="30"/>
      <c r="I171" s="30"/>
      <c r="J171" s="30"/>
      <c r="K171" s="30"/>
      <c r="L171" s="30"/>
      <c r="M171" s="30"/>
      <c r="N171" s="30"/>
      <c r="O171" s="30"/>
      <c r="P171" s="30"/>
      <c r="Q171" s="30"/>
      <c r="R171" s="30"/>
    </row>
    <row r="172" spans="2:18" x14ac:dyDescent="0.2">
      <c r="B172" s="29"/>
      <c r="C172" s="29"/>
      <c r="D172" s="67"/>
      <c r="E172" s="30"/>
      <c r="F172" s="30"/>
      <c r="G172" s="30"/>
      <c r="H172" s="30"/>
      <c r="I172" s="30"/>
      <c r="J172" s="30"/>
      <c r="K172" s="30"/>
      <c r="L172" s="30"/>
      <c r="M172" s="30"/>
      <c r="N172" s="30"/>
      <c r="O172" s="30"/>
      <c r="P172" s="30"/>
      <c r="Q172" s="30"/>
      <c r="R172" s="30"/>
    </row>
    <row r="173" spans="2:18" x14ac:dyDescent="0.2">
      <c r="B173" s="29"/>
      <c r="C173" s="29"/>
      <c r="D173" s="67"/>
      <c r="E173" s="30"/>
      <c r="F173" s="30"/>
      <c r="G173" s="30"/>
      <c r="H173" s="30"/>
      <c r="I173" s="30"/>
      <c r="J173" s="30"/>
      <c r="K173" s="30"/>
      <c r="L173" s="30"/>
      <c r="M173" s="30"/>
      <c r="N173" s="30"/>
      <c r="O173" s="30"/>
      <c r="P173" s="30"/>
      <c r="Q173" s="30"/>
      <c r="R173" s="30"/>
    </row>
    <row r="174" spans="2:18" x14ac:dyDescent="0.2">
      <c r="B174" s="29"/>
      <c r="C174" s="29"/>
      <c r="D174" s="67"/>
      <c r="E174" s="30"/>
      <c r="F174" s="30"/>
      <c r="G174" s="30"/>
      <c r="H174" s="30"/>
      <c r="I174" s="30"/>
      <c r="J174" s="30"/>
      <c r="K174" s="30"/>
      <c r="L174" s="30"/>
      <c r="M174" s="30"/>
      <c r="N174" s="30"/>
      <c r="O174" s="30"/>
      <c r="P174" s="30"/>
      <c r="Q174" s="30"/>
      <c r="R174" s="30"/>
    </row>
    <row r="175" spans="2:18" x14ac:dyDescent="0.2">
      <c r="B175" s="29"/>
      <c r="C175" s="29"/>
      <c r="D175" s="67"/>
      <c r="E175" s="30"/>
      <c r="F175" s="30"/>
      <c r="G175" s="30"/>
      <c r="H175" s="30"/>
      <c r="I175" s="30"/>
      <c r="J175" s="30"/>
      <c r="K175" s="30"/>
      <c r="L175" s="30"/>
      <c r="M175" s="30"/>
      <c r="N175" s="30"/>
      <c r="O175" s="30"/>
      <c r="P175" s="30"/>
      <c r="Q175" s="30"/>
      <c r="R175" s="30"/>
    </row>
    <row r="176" spans="2:18" x14ac:dyDescent="0.2">
      <c r="B176" s="29"/>
      <c r="C176" s="29"/>
      <c r="D176" s="67"/>
      <c r="E176" s="30"/>
      <c r="F176" s="30"/>
      <c r="G176" s="30"/>
      <c r="H176" s="30"/>
      <c r="I176" s="30"/>
      <c r="J176" s="30"/>
      <c r="K176" s="30"/>
      <c r="L176" s="30"/>
      <c r="M176" s="30"/>
      <c r="N176" s="30"/>
      <c r="O176" s="30"/>
      <c r="P176" s="30"/>
      <c r="Q176" s="30"/>
      <c r="R176" s="30"/>
    </row>
    <row r="177" spans="2:18" x14ac:dyDescent="0.2">
      <c r="B177" s="29"/>
      <c r="C177" s="29"/>
      <c r="D177" s="67"/>
      <c r="E177" s="30"/>
      <c r="F177" s="30"/>
      <c r="G177" s="30"/>
      <c r="H177" s="30"/>
      <c r="I177" s="30"/>
      <c r="J177" s="30"/>
      <c r="K177" s="30"/>
      <c r="L177" s="30"/>
      <c r="M177" s="30"/>
      <c r="N177" s="30"/>
      <c r="O177" s="30"/>
      <c r="P177" s="30"/>
      <c r="Q177" s="30"/>
      <c r="R177" s="30"/>
    </row>
    <row r="178" spans="2:18" x14ac:dyDescent="0.2">
      <c r="B178" s="29"/>
      <c r="C178" s="29"/>
      <c r="D178" s="67"/>
      <c r="E178" s="30"/>
      <c r="F178" s="30"/>
      <c r="G178" s="30"/>
      <c r="H178" s="30"/>
      <c r="I178" s="30"/>
      <c r="J178" s="30"/>
      <c r="K178" s="30"/>
      <c r="L178" s="30"/>
      <c r="M178" s="30"/>
      <c r="N178" s="30"/>
      <c r="O178" s="30"/>
      <c r="P178" s="30"/>
      <c r="Q178" s="30"/>
      <c r="R178" s="30"/>
    </row>
    <row r="179" spans="2:18" x14ac:dyDescent="0.2">
      <c r="B179" s="29"/>
      <c r="C179" s="29"/>
      <c r="D179" s="67"/>
      <c r="E179" s="30"/>
      <c r="F179" s="30"/>
      <c r="G179" s="30"/>
      <c r="H179" s="30"/>
      <c r="I179" s="30"/>
      <c r="J179" s="30"/>
      <c r="K179" s="30"/>
      <c r="L179" s="30"/>
      <c r="M179" s="30"/>
      <c r="N179" s="30"/>
      <c r="O179" s="30"/>
      <c r="P179" s="30"/>
      <c r="Q179" s="30"/>
      <c r="R179" s="30"/>
    </row>
    <row r="180" spans="2:18" x14ac:dyDescent="0.2">
      <c r="B180" s="29"/>
      <c r="C180" s="29"/>
      <c r="D180" s="67"/>
      <c r="E180" s="30"/>
      <c r="F180" s="30"/>
      <c r="G180" s="30"/>
      <c r="H180" s="30"/>
      <c r="I180" s="30"/>
      <c r="J180" s="30"/>
      <c r="K180" s="30"/>
      <c r="L180" s="30"/>
      <c r="M180" s="30"/>
      <c r="N180" s="30"/>
      <c r="O180" s="30"/>
      <c r="P180" s="30"/>
      <c r="Q180" s="30"/>
      <c r="R180" s="30"/>
    </row>
    <row r="181" spans="2:18" x14ac:dyDescent="0.2">
      <c r="B181" s="29"/>
      <c r="C181" s="29"/>
      <c r="D181" s="67"/>
      <c r="E181" s="30"/>
      <c r="F181" s="30"/>
      <c r="G181" s="30"/>
      <c r="H181" s="30"/>
      <c r="I181" s="30"/>
      <c r="J181" s="30"/>
      <c r="K181" s="30"/>
      <c r="L181" s="30"/>
      <c r="M181" s="30"/>
      <c r="N181" s="30"/>
      <c r="O181" s="30"/>
      <c r="P181" s="30"/>
      <c r="Q181" s="30"/>
      <c r="R181" s="30"/>
    </row>
    <row r="182" spans="2:18" x14ac:dyDescent="0.2">
      <c r="B182" s="29"/>
      <c r="C182" s="29"/>
      <c r="D182" s="67"/>
      <c r="E182" s="30"/>
      <c r="F182" s="30"/>
      <c r="G182" s="30"/>
      <c r="H182" s="30"/>
      <c r="I182" s="30"/>
      <c r="J182" s="30"/>
      <c r="K182" s="30"/>
      <c r="L182" s="30"/>
      <c r="M182" s="30"/>
      <c r="N182" s="30"/>
      <c r="O182" s="30"/>
      <c r="P182" s="30"/>
      <c r="Q182" s="30"/>
      <c r="R182" s="30"/>
    </row>
    <row r="183" spans="2:18" x14ac:dyDescent="0.2">
      <c r="B183" s="29"/>
      <c r="C183" s="29"/>
      <c r="D183" s="67"/>
      <c r="E183" s="30"/>
      <c r="F183" s="30"/>
      <c r="G183" s="30"/>
      <c r="H183" s="30"/>
      <c r="I183" s="30"/>
      <c r="J183" s="30"/>
      <c r="K183" s="30"/>
      <c r="L183" s="30"/>
      <c r="M183" s="30"/>
      <c r="N183" s="30"/>
      <c r="O183" s="30"/>
      <c r="P183" s="30"/>
      <c r="Q183" s="30"/>
      <c r="R183" s="30"/>
    </row>
    <row r="184" spans="2:18" x14ac:dyDescent="0.2">
      <c r="B184" s="29"/>
      <c r="C184" s="29"/>
      <c r="D184" s="67"/>
      <c r="E184" s="30"/>
      <c r="F184" s="30"/>
      <c r="G184" s="30"/>
      <c r="H184" s="30"/>
      <c r="I184" s="30"/>
      <c r="J184" s="30"/>
      <c r="K184" s="30"/>
      <c r="L184" s="30"/>
      <c r="M184" s="30"/>
      <c r="N184" s="30"/>
      <c r="O184" s="30"/>
      <c r="P184" s="30"/>
      <c r="Q184" s="30"/>
      <c r="R184" s="30"/>
    </row>
    <row r="185" spans="2:18" x14ac:dyDescent="0.2">
      <c r="B185" s="29"/>
      <c r="C185" s="29"/>
      <c r="D185" s="67"/>
      <c r="E185" s="30"/>
      <c r="F185" s="30"/>
      <c r="G185" s="30"/>
      <c r="H185" s="30"/>
      <c r="I185" s="30"/>
      <c r="J185" s="30"/>
      <c r="K185" s="30"/>
      <c r="L185" s="30"/>
      <c r="M185" s="30"/>
      <c r="N185" s="30"/>
      <c r="O185" s="30"/>
      <c r="P185" s="30"/>
      <c r="Q185" s="30"/>
      <c r="R185" s="30"/>
    </row>
    <row r="186" spans="2:18" x14ac:dyDescent="0.2">
      <c r="B186" s="29"/>
      <c r="C186" s="29"/>
      <c r="D186" s="67"/>
      <c r="E186" s="30"/>
      <c r="F186" s="30"/>
      <c r="G186" s="30"/>
      <c r="H186" s="30"/>
      <c r="I186" s="30"/>
      <c r="J186" s="30"/>
      <c r="K186" s="30"/>
      <c r="L186" s="30"/>
      <c r="M186" s="30"/>
      <c r="N186" s="30"/>
      <c r="O186" s="30"/>
      <c r="P186" s="30"/>
      <c r="Q186" s="30"/>
      <c r="R186" s="30"/>
    </row>
    <row r="187" spans="2:18" x14ac:dyDescent="0.2">
      <c r="B187" s="29"/>
      <c r="C187" s="29"/>
      <c r="D187" s="67"/>
      <c r="E187" s="30"/>
      <c r="F187" s="30"/>
      <c r="G187" s="30"/>
      <c r="H187" s="30"/>
      <c r="I187" s="30"/>
      <c r="J187" s="30"/>
      <c r="K187" s="30"/>
      <c r="L187" s="30"/>
      <c r="M187" s="30"/>
      <c r="N187" s="30"/>
      <c r="O187" s="30"/>
      <c r="P187" s="30"/>
      <c r="Q187" s="30"/>
      <c r="R187" s="30"/>
    </row>
    <row r="188" spans="2:18" x14ac:dyDescent="0.2">
      <c r="B188" s="29"/>
      <c r="C188" s="29"/>
      <c r="D188" s="67"/>
      <c r="E188" s="30"/>
      <c r="F188" s="30"/>
      <c r="G188" s="30"/>
      <c r="H188" s="30"/>
      <c r="I188" s="30"/>
      <c r="J188" s="30"/>
      <c r="K188" s="30"/>
      <c r="L188" s="30"/>
      <c r="M188" s="30"/>
      <c r="N188" s="30"/>
      <c r="O188" s="30"/>
      <c r="P188" s="30"/>
      <c r="Q188" s="30"/>
      <c r="R188" s="30"/>
    </row>
    <row r="189" spans="2:18" x14ac:dyDescent="0.2">
      <c r="B189" s="29"/>
      <c r="C189" s="29"/>
      <c r="D189" s="67"/>
      <c r="E189" s="30"/>
      <c r="F189" s="30"/>
      <c r="G189" s="30"/>
      <c r="H189" s="30"/>
      <c r="I189" s="30"/>
      <c r="J189" s="30"/>
      <c r="K189" s="30"/>
      <c r="L189" s="30"/>
      <c r="M189" s="30"/>
      <c r="N189" s="30"/>
      <c r="O189" s="30"/>
      <c r="P189" s="30"/>
      <c r="Q189" s="30"/>
      <c r="R189" s="30"/>
    </row>
    <row r="190" spans="2:18" x14ac:dyDescent="0.2">
      <c r="B190" s="29"/>
      <c r="C190" s="29"/>
      <c r="D190" s="67"/>
      <c r="E190" s="30"/>
      <c r="F190" s="30"/>
      <c r="G190" s="30"/>
      <c r="H190" s="30"/>
      <c r="I190" s="30"/>
      <c r="J190" s="30"/>
      <c r="K190" s="30"/>
      <c r="L190" s="30"/>
      <c r="M190" s="30"/>
      <c r="N190" s="30"/>
      <c r="O190" s="30"/>
      <c r="P190" s="30"/>
      <c r="Q190" s="30"/>
      <c r="R190" s="30"/>
    </row>
    <row r="191" spans="2:18" x14ac:dyDescent="0.2">
      <c r="B191" s="29"/>
      <c r="C191" s="29"/>
      <c r="D191" s="67"/>
      <c r="E191" s="30"/>
      <c r="F191" s="30"/>
      <c r="G191" s="30"/>
      <c r="H191" s="30"/>
      <c r="I191" s="30"/>
      <c r="J191" s="30"/>
      <c r="K191" s="30"/>
      <c r="L191" s="30"/>
      <c r="M191" s="30"/>
      <c r="N191" s="30"/>
      <c r="O191" s="30"/>
      <c r="P191" s="30"/>
      <c r="Q191" s="30"/>
      <c r="R191" s="30"/>
    </row>
    <row r="192" spans="2:18" x14ac:dyDescent="0.2">
      <c r="B192" s="29"/>
      <c r="C192" s="29"/>
      <c r="D192" s="67"/>
      <c r="E192" s="30"/>
      <c r="F192" s="30"/>
      <c r="G192" s="30"/>
      <c r="H192" s="30"/>
      <c r="I192" s="30"/>
      <c r="J192" s="30"/>
      <c r="K192" s="30"/>
      <c r="L192" s="30"/>
      <c r="M192" s="30"/>
      <c r="N192" s="30"/>
      <c r="O192" s="30"/>
      <c r="P192" s="30"/>
      <c r="Q192" s="30"/>
      <c r="R192" s="30"/>
    </row>
    <row r="193" spans="2:18" x14ac:dyDescent="0.2">
      <c r="B193" s="29"/>
      <c r="C193" s="29"/>
      <c r="D193" s="67"/>
      <c r="E193" s="30"/>
      <c r="F193" s="30"/>
      <c r="G193" s="30"/>
      <c r="H193" s="30"/>
      <c r="I193" s="30"/>
      <c r="J193" s="30"/>
      <c r="K193" s="30"/>
      <c r="L193" s="30"/>
      <c r="M193" s="30"/>
      <c r="N193" s="30"/>
      <c r="O193" s="30"/>
      <c r="P193" s="30"/>
      <c r="Q193" s="30"/>
      <c r="R193" s="30"/>
    </row>
    <row r="194" spans="2:18" x14ac:dyDescent="0.2">
      <c r="B194" s="29"/>
      <c r="C194" s="29"/>
      <c r="D194" s="67"/>
      <c r="E194" s="30"/>
      <c r="F194" s="30"/>
      <c r="G194" s="30"/>
      <c r="H194" s="30"/>
      <c r="I194" s="30"/>
      <c r="J194" s="30"/>
      <c r="K194" s="30"/>
      <c r="L194" s="30"/>
      <c r="M194" s="30"/>
      <c r="N194" s="30"/>
      <c r="O194" s="30"/>
      <c r="P194" s="30"/>
      <c r="Q194" s="30"/>
      <c r="R194" s="30"/>
    </row>
    <row r="195" spans="2:18" x14ac:dyDescent="0.2">
      <c r="B195" s="29"/>
      <c r="C195" s="29"/>
      <c r="D195" s="67"/>
      <c r="E195" s="30"/>
      <c r="F195" s="30"/>
      <c r="G195" s="30"/>
      <c r="H195" s="30"/>
      <c r="I195" s="30"/>
      <c r="J195" s="30"/>
      <c r="K195" s="30"/>
      <c r="L195" s="30"/>
      <c r="M195" s="30"/>
      <c r="N195" s="30"/>
      <c r="O195" s="30"/>
      <c r="P195" s="30"/>
      <c r="Q195" s="30"/>
      <c r="R195" s="30"/>
    </row>
    <row r="196" spans="2:18" x14ac:dyDescent="0.2">
      <c r="B196" s="29"/>
      <c r="C196" s="29"/>
      <c r="D196" s="67"/>
      <c r="E196" s="30"/>
      <c r="F196" s="30"/>
      <c r="G196" s="30"/>
      <c r="H196" s="30"/>
      <c r="I196" s="30"/>
      <c r="J196" s="30"/>
      <c r="K196" s="30"/>
      <c r="L196" s="30"/>
      <c r="M196" s="30"/>
      <c r="N196" s="30"/>
      <c r="O196" s="30"/>
      <c r="P196" s="30"/>
      <c r="Q196" s="30"/>
      <c r="R196" s="30"/>
    </row>
    <row r="197" spans="2:18" x14ac:dyDescent="0.2">
      <c r="B197" s="29"/>
      <c r="C197" s="29"/>
      <c r="D197" s="67"/>
      <c r="E197" s="30"/>
      <c r="F197" s="30"/>
      <c r="G197" s="30"/>
      <c r="H197" s="30"/>
      <c r="I197" s="30"/>
      <c r="J197" s="30"/>
      <c r="K197" s="30"/>
      <c r="L197" s="30"/>
      <c r="M197" s="30"/>
      <c r="N197" s="30"/>
      <c r="O197" s="30"/>
      <c r="P197" s="30"/>
      <c r="Q197" s="30"/>
      <c r="R197" s="30"/>
    </row>
    <row r="198" spans="2:18" x14ac:dyDescent="0.2">
      <c r="B198" s="29"/>
      <c r="C198" s="29"/>
      <c r="D198" s="67"/>
      <c r="E198" s="30"/>
      <c r="F198" s="30"/>
      <c r="G198" s="30"/>
      <c r="H198" s="30"/>
      <c r="I198" s="30"/>
      <c r="J198" s="30"/>
      <c r="K198" s="30"/>
      <c r="L198" s="30"/>
      <c r="M198" s="30"/>
      <c r="N198" s="30"/>
      <c r="O198" s="30"/>
      <c r="P198" s="30"/>
      <c r="Q198" s="30"/>
      <c r="R198" s="30"/>
    </row>
    <row r="199" spans="2:18" x14ac:dyDescent="0.2">
      <c r="B199" s="29"/>
      <c r="C199" s="29"/>
      <c r="D199" s="67"/>
      <c r="E199" s="30"/>
      <c r="F199" s="30"/>
      <c r="G199" s="30"/>
      <c r="H199" s="30"/>
      <c r="I199" s="30"/>
      <c r="J199" s="30"/>
      <c r="K199" s="30"/>
      <c r="L199" s="30"/>
      <c r="M199" s="30"/>
      <c r="N199" s="30"/>
      <c r="O199" s="30"/>
      <c r="P199" s="30"/>
      <c r="Q199" s="30"/>
      <c r="R199" s="30"/>
    </row>
    <row r="200" spans="2:18" x14ac:dyDescent="0.2">
      <c r="B200" s="29"/>
      <c r="C200" s="29"/>
      <c r="D200" s="67"/>
      <c r="E200" s="30"/>
      <c r="F200" s="30"/>
      <c r="G200" s="30"/>
      <c r="H200" s="30"/>
      <c r="I200" s="30"/>
      <c r="J200" s="30"/>
      <c r="K200" s="30"/>
      <c r="L200" s="30"/>
      <c r="M200" s="30"/>
      <c r="N200" s="30"/>
      <c r="O200" s="30"/>
      <c r="P200" s="30"/>
      <c r="Q200" s="30"/>
      <c r="R200" s="30"/>
    </row>
    <row r="201" spans="2:18" x14ac:dyDescent="0.2">
      <c r="B201" s="29"/>
      <c r="C201" s="29"/>
      <c r="D201" s="67"/>
      <c r="E201" s="30"/>
      <c r="F201" s="30"/>
      <c r="G201" s="30"/>
      <c r="H201" s="30"/>
      <c r="I201" s="30"/>
      <c r="J201" s="30"/>
      <c r="K201" s="30"/>
      <c r="L201" s="30"/>
      <c r="M201" s="30"/>
      <c r="N201" s="30"/>
      <c r="O201" s="30"/>
      <c r="P201" s="30"/>
      <c r="Q201" s="30"/>
      <c r="R201" s="30"/>
    </row>
    <row r="202" spans="2:18" x14ac:dyDescent="0.2">
      <c r="B202" s="29"/>
      <c r="C202" s="29"/>
      <c r="D202" s="67"/>
      <c r="E202" s="30"/>
      <c r="F202" s="30"/>
      <c r="G202" s="30"/>
      <c r="H202" s="30"/>
      <c r="I202" s="30"/>
      <c r="J202" s="30"/>
      <c r="K202" s="30"/>
      <c r="L202" s="30"/>
      <c r="M202" s="30"/>
      <c r="N202" s="30"/>
      <c r="O202" s="30"/>
      <c r="P202" s="30"/>
      <c r="Q202" s="30"/>
      <c r="R202" s="30"/>
    </row>
    <row r="203" spans="2:18" x14ac:dyDescent="0.2">
      <c r="B203" s="29"/>
      <c r="C203" s="29"/>
      <c r="D203" s="67"/>
      <c r="E203" s="30"/>
      <c r="F203" s="30"/>
      <c r="G203" s="30"/>
      <c r="H203" s="30"/>
      <c r="I203" s="30"/>
      <c r="J203" s="30"/>
      <c r="K203" s="30"/>
      <c r="L203" s="30"/>
      <c r="M203" s="30"/>
      <c r="N203" s="30"/>
      <c r="O203" s="30"/>
      <c r="P203" s="30"/>
      <c r="Q203" s="30"/>
      <c r="R203" s="30"/>
    </row>
    <row r="204" spans="2:18" x14ac:dyDescent="0.2">
      <c r="B204" s="29"/>
      <c r="C204" s="29"/>
      <c r="D204" s="67"/>
      <c r="E204" s="30"/>
      <c r="F204" s="30"/>
      <c r="G204" s="30"/>
      <c r="H204" s="30"/>
      <c r="I204" s="30"/>
      <c r="J204" s="30"/>
      <c r="K204" s="30"/>
      <c r="L204" s="30"/>
      <c r="M204" s="30"/>
      <c r="N204" s="30"/>
      <c r="O204" s="30"/>
      <c r="P204" s="30"/>
      <c r="Q204" s="30"/>
      <c r="R204" s="30"/>
    </row>
    <row r="205" spans="2:18" x14ac:dyDescent="0.2">
      <c r="B205" s="29"/>
      <c r="C205" s="29"/>
      <c r="D205" s="67"/>
      <c r="E205" s="30"/>
      <c r="F205" s="30"/>
      <c r="G205" s="30"/>
      <c r="H205" s="30"/>
      <c r="I205" s="30"/>
      <c r="J205" s="30"/>
      <c r="K205" s="30"/>
      <c r="L205" s="30"/>
      <c r="M205" s="30"/>
      <c r="N205" s="30"/>
      <c r="O205" s="30"/>
      <c r="P205" s="30"/>
      <c r="Q205" s="30"/>
      <c r="R205" s="30"/>
    </row>
    <row r="206" spans="2:18" x14ac:dyDescent="0.2">
      <c r="B206" s="29"/>
      <c r="C206" s="29"/>
      <c r="D206" s="67"/>
      <c r="E206" s="30"/>
      <c r="F206" s="30"/>
      <c r="G206" s="30"/>
      <c r="H206" s="30"/>
      <c r="I206" s="30"/>
      <c r="J206" s="30"/>
      <c r="K206" s="30"/>
      <c r="L206" s="30"/>
      <c r="M206" s="30"/>
      <c r="N206" s="30"/>
      <c r="O206" s="30"/>
      <c r="P206" s="30"/>
      <c r="Q206" s="30"/>
      <c r="R206" s="30"/>
    </row>
    <row r="207" spans="2:18" x14ac:dyDescent="0.2">
      <c r="B207" s="29"/>
      <c r="C207" s="29"/>
      <c r="D207" s="67"/>
      <c r="E207" s="30"/>
      <c r="F207" s="30"/>
      <c r="G207" s="30"/>
      <c r="H207" s="30"/>
      <c r="I207" s="30"/>
      <c r="J207" s="30"/>
      <c r="K207" s="30"/>
      <c r="L207" s="30"/>
      <c r="M207" s="30"/>
      <c r="N207" s="30"/>
      <c r="O207" s="30"/>
      <c r="P207" s="30"/>
      <c r="Q207" s="30"/>
      <c r="R207" s="30"/>
    </row>
    <row r="208" spans="2:18" x14ac:dyDescent="0.2">
      <c r="B208" s="29"/>
      <c r="C208" s="29"/>
      <c r="D208" s="67"/>
      <c r="E208" s="30"/>
      <c r="F208" s="30"/>
      <c r="G208" s="30"/>
      <c r="H208" s="30"/>
      <c r="I208" s="30"/>
      <c r="J208" s="30"/>
      <c r="K208" s="30"/>
      <c r="L208" s="30"/>
      <c r="M208" s="30"/>
      <c r="N208" s="30"/>
      <c r="O208" s="30"/>
      <c r="P208" s="30"/>
      <c r="Q208" s="30"/>
      <c r="R208" s="30"/>
    </row>
    <row r="209" spans="2:18" x14ac:dyDescent="0.2">
      <c r="B209" s="29"/>
      <c r="C209" s="29"/>
      <c r="D209" s="67"/>
      <c r="E209" s="30"/>
      <c r="F209" s="30"/>
      <c r="G209" s="30"/>
      <c r="H209" s="30"/>
      <c r="I209" s="30"/>
      <c r="J209" s="30"/>
      <c r="K209" s="30"/>
      <c r="L209" s="30"/>
      <c r="M209" s="30"/>
      <c r="N209" s="30"/>
      <c r="O209" s="30"/>
      <c r="P209" s="30"/>
      <c r="Q209" s="30"/>
      <c r="R209" s="30"/>
    </row>
    <row r="210" spans="2:18" x14ac:dyDescent="0.2">
      <c r="B210" s="29"/>
      <c r="C210" s="29"/>
      <c r="D210" s="67"/>
      <c r="E210" s="30"/>
      <c r="F210" s="30"/>
      <c r="G210" s="30"/>
      <c r="H210" s="30"/>
      <c r="I210" s="30"/>
      <c r="J210" s="30"/>
      <c r="K210" s="30"/>
      <c r="L210" s="30"/>
      <c r="M210" s="30"/>
      <c r="N210" s="30"/>
      <c r="O210" s="30"/>
      <c r="P210" s="30"/>
      <c r="Q210" s="30"/>
      <c r="R210" s="30"/>
    </row>
    <row r="211" spans="2:18" x14ac:dyDescent="0.2">
      <c r="B211" s="29"/>
      <c r="C211" s="29"/>
      <c r="D211" s="67"/>
      <c r="E211" s="30"/>
      <c r="F211" s="30"/>
      <c r="G211" s="30"/>
      <c r="H211" s="30"/>
      <c r="I211" s="30"/>
      <c r="J211" s="30"/>
      <c r="K211" s="30"/>
      <c r="L211" s="30"/>
      <c r="M211" s="30"/>
      <c r="N211" s="30"/>
      <c r="O211" s="30"/>
      <c r="P211" s="30"/>
      <c r="Q211" s="30"/>
      <c r="R211" s="30"/>
    </row>
    <row r="212" spans="2:18" x14ac:dyDescent="0.2">
      <c r="B212" s="29"/>
      <c r="C212" s="29"/>
      <c r="D212" s="67"/>
      <c r="E212" s="30"/>
      <c r="F212" s="30"/>
      <c r="G212" s="30"/>
      <c r="H212" s="30"/>
      <c r="I212" s="30"/>
      <c r="J212" s="30"/>
      <c r="K212" s="30"/>
      <c r="L212" s="30"/>
      <c r="M212" s="30"/>
      <c r="N212" s="30"/>
      <c r="O212" s="30"/>
      <c r="P212" s="30"/>
      <c r="Q212" s="30"/>
      <c r="R212" s="30"/>
    </row>
    <row r="213" spans="2:18" x14ac:dyDescent="0.2">
      <c r="B213" s="29"/>
      <c r="C213" s="29"/>
      <c r="D213" s="67"/>
      <c r="E213" s="30"/>
      <c r="F213" s="30"/>
      <c r="G213" s="30"/>
      <c r="H213" s="30"/>
      <c r="I213" s="30"/>
      <c r="J213" s="30"/>
      <c r="K213" s="30"/>
      <c r="L213" s="30"/>
      <c r="M213" s="30"/>
      <c r="N213" s="30"/>
      <c r="O213" s="30"/>
      <c r="P213" s="30"/>
      <c r="Q213" s="30"/>
      <c r="R213" s="30"/>
    </row>
    <row r="214" spans="2:18" x14ac:dyDescent="0.2">
      <c r="B214" s="29"/>
      <c r="C214" s="29"/>
      <c r="D214" s="67"/>
      <c r="E214" s="30"/>
      <c r="F214" s="30"/>
      <c r="G214" s="30"/>
      <c r="H214" s="30"/>
      <c r="I214" s="30"/>
      <c r="J214" s="30"/>
      <c r="K214" s="30"/>
      <c r="L214" s="30"/>
      <c r="M214" s="30"/>
      <c r="N214" s="30"/>
      <c r="O214" s="30"/>
      <c r="P214" s="30"/>
      <c r="Q214" s="30"/>
      <c r="R214" s="30"/>
    </row>
    <row r="215" spans="2:18" x14ac:dyDescent="0.2">
      <c r="B215" s="29"/>
      <c r="C215" s="29"/>
      <c r="D215" s="67"/>
      <c r="E215" s="30"/>
      <c r="F215" s="30"/>
      <c r="G215" s="30"/>
      <c r="H215" s="30"/>
      <c r="I215" s="30"/>
      <c r="J215" s="30"/>
      <c r="K215" s="30"/>
      <c r="L215" s="30"/>
      <c r="M215" s="30"/>
      <c r="N215" s="30"/>
      <c r="O215" s="30"/>
      <c r="P215" s="30"/>
      <c r="Q215" s="30"/>
      <c r="R215" s="30"/>
    </row>
    <row r="216" spans="2:18" x14ac:dyDescent="0.2">
      <c r="B216" s="29"/>
      <c r="C216" s="29"/>
      <c r="D216" s="67"/>
      <c r="E216" s="30"/>
      <c r="F216" s="30"/>
      <c r="G216" s="30"/>
      <c r="H216" s="30"/>
      <c r="I216" s="30"/>
      <c r="J216" s="30"/>
      <c r="K216" s="30"/>
      <c r="L216" s="30"/>
      <c r="M216" s="30"/>
      <c r="N216" s="30"/>
      <c r="O216" s="30"/>
      <c r="P216" s="30"/>
      <c r="Q216" s="30"/>
      <c r="R216" s="30"/>
    </row>
    <row r="217" spans="2:18" x14ac:dyDescent="0.2">
      <c r="B217" s="29"/>
      <c r="C217" s="29"/>
      <c r="D217" s="67"/>
      <c r="E217" s="30"/>
      <c r="F217" s="30"/>
      <c r="G217" s="30"/>
      <c r="H217" s="30"/>
      <c r="I217" s="30"/>
      <c r="J217" s="30"/>
      <c r="K217" s="30"/>
      <c r="L217" s="30"/>
      <c r="M217" s="30"/>
      <c r="N217" s="30"/>
      <c r="O217" s="30"/>
      <c r="P217" s="30"/>
      <c r="Q217" s="30"/>
      <c r="R217" s="30"/>
    </row>
    <row r="218" spans="2:18" x14ac:dyDescent="0.2">
      <c r="B218" s="29"/>
      <c r="C218" s="29"/>
      <c r="D218" s="67"/>
      <c r="E218" s="30"/>
      <c r="F218" s="30"/>
      <c r="G218" s="30"/>
      <c r="H218" s="30"/>
      <c r="I218" s="30"/>
      <c r="J218" s="30"/>
      <c r="K218" s="30"/>
      <c r="L218" s="30"/>
      <c r="M218" s="30"/>
      <c r="N218" s="30"/>
      <c r="O218" s="30"/>
      <c r="P218" s="30"/>
      <c r="Q218" s="30"/>
      <c r="R218" s="30"/>
    </row>
    <row r="219" spans="2:18" x14ac:dyDescent="0.2">
      <c r="B219" s="29"/>
      <c r="C219" s="29"/>
      <c r="D219" s="67"/>
      <c r="E219" s="30"/>
      <c r="F219" s="30"/>
      <c r="G219" s="30"/>
      <c r="H219" s="30"/>
      <c r="I219" s="30"/>
      <c r="J219" s="30"/>
      <c r="K219" s="30"/>
      <c r="L219" s="30"/>
      <c r="M219" s="30"/>
      <c r="N219" s="30"/>
      <c r="O219" s="30"/>
      <c r="P219" s="30"/>
      <c r="Q219" s="30"/>
      <c r="R219" s="30"/>
    </row>
    <row r="220" spans="2:18" x14ac:dyDescent="0.2">
      <c r="B220" s="29"/>
      <c r="C220" s="29"/>
      <c r="D220" s="67"/>
      <c r="E220" s="30"/>
      <c r="F220" s="30"/>
      <c r="G220" s="30"/>
      <c r="H220" s="30"/>
      <c r="I220" s="30"/>
      <c r="J220" s="30"/>
      <c r="K220" s="30"/>
      <c r="L220" s="30"/>
      <c r="M220" s="30"/>
      <c r="N220" s="30"/>
      <c r="O220" s="30"/>
      <c r="P220" s="30"/>
      <c r="Q220" s="30"/>
      <c r="R220" s="30"/>
    </row>
    <row r="221" spans="2:18" x14ac:dyDescent="0.2">
      <c r="B221" s="29"/>
      <c r="C221" s="29"/>
      <c r="D221" s="67"/>
      <c r="E221" s="30"/>
      <c r="F221" s="30"/>
      <c r="G221" s="30"/>
      <c r="H221" s="30"/>
      <c r="I221" s="30"/>
      <c r="J221" s="30"/>
      <c r="K221" s="30"/>
      <c r="L221" s="30"/>
      <c r="M221" s="30"/>
      <c r="N221" s="30"/>
      <c r="O221" s="30"/>
      <c r="P221" s="30"/>
      <c r="Q221" s="30"/>
      <c r="R221" s="30"/>
    </row>
    <row r="222" spans="2:18" x14ac:dyDescent="0.2">
      <c r="B222" s="29"/>
      <c r="C222" s="29"/>
      <c r="D222" s="67"/>
      <c r="E222" s="30"/>
      <c r="F222" s="30"/>
      <c r="G222" s="30"/>
      <c r="H222" s="30"/>
      <c r="I222" s="30"/>
      <c r="J222" s="30"/>
      <c r="K222" s="30"/>
      <c r="L222" s="30"/>
      <c r="M222" s="30"/>
      <c r="N222" s="30"/>
      <c r="O222" s="30"/>
      <c r="P222" s="30"/>
      <c r="Q222" s="30"/>
      <c r="R222" s="30"/>
    </row>
    <row r="223" spans="2:18" x14ac:dyDescent="0.2">
      <c r="B223" s="29"/>
      <c r="C223" s="29"/>
      <c r="D223" s="67"/>
      <c r="E223" s="30"/>
      <c r="F223" s="30"/>
      <c r="G223" s="30"/>
      <c r="H223" s="30"/>
      <c r="I223" s="30"/>
      <c r="J223" s="30"/>
      <c r="K223" s="30"/>
      <c r="L223" s="30"/>
      <c r="M223" s="30"/>
      <c r="N223" s="30"/>
      <c r="O223" s="30"/>
      <c r="P223" s="30"/>
      <c r="Q223" s="30"/>
      <c r="R223" s="30"/>
    </row>
    <row r="224" spans="2:18" x14ac:dyDescent="0.2">
      <c r="B224" s="29"/>
      <c r="C224" s="29"/>
      <c r="D224" s="67"/>
      <c r="E224" s="30"/>
      <c r="F224" s="30"/>
      <c r="G224" s="30"/>
      <c r="H224" s="30"/>
      <c r="I224" s="30"/>
      <c r="J224" s="30"/>
      <c r="K224" s="30"/>
      <c r="L224" s="30"/>
      <c r="M224" s="30"/>
      <c r="N224" s="30"/>
      <c r="O224" s="30"/>
      <c r="P224" s="30"/>
      <c r="Q224" s="30"/>
      <c r="R224" s="30"/>
    </row>
    <row r="225" spans="2:18" x14ac:dyDescent="0.2">
      <c r="B225" s="29"/>
      <c r="C225" s="29"/>
      <c r="D225" s="67"/>
      <c r="E225" s="30"/>
      <c r="F225" s="30"/>
      <c r="G225" s="30"/>
      <c r="H225" s="30"/>
      <c r="I225" s="30"/>
      <c r="J225" s="30"/>
      <c r="K225" s="30"/>
      <c r="L225" s="30"/>
      <c r="M225" s="30"/>
      <c r="N225" s="30"/>
      <c r="O225" s="30"/>
      <c r="P225" s="30"/>
      <c r="Q225" s="30"/>
      <c r="R225" s="30"/>
    </row>
    <row r="226" spans="2:18" x14ac:dyDescent="0.2">
      <c r="B226" s="29"/>
      <c r="C226" s="29"/>
      <c r="D226" s="67"/>
      <c r="E226" s="30"/>
      <c r="F226" s="30"/>
      <c r="G226" s="30"/>
      <c r="H226" s="30"/>
      <c r="I226" s="30"/>
      <c r="J226" s="30"/>
      <c r="K226" s="30"/>
      <c r="L226" s="30"/>
      <c r="M226" s="30"/>
      <c r="N226" s="30"/>
      <c r="O226" s="30"/>
      <c r="P226" s="30"/>
      <c r="Q226" s="30"/>
      <c r="R226" s="30"/>
    </row>
    <row r="227" spans="2:18" x14ac:dyDescent="0.2">
      <c r="B227" s="29"/>
      <c r="C227" s="29"/>
      <c r="D227" s="67"/>
      <c r="E227" s="30"/>
      <c r="F227" s="30"/>
      <c r="G227" s="30"/>
      <c r="H227" s="30"/>
      <c r="I227" s="30"/>
      <c r="J227" s="30"/>
      <c r="K227" s="30"/>
      <c r="L227" s="30"/>
      <c r="M227" s="30"/>
      <c r="N227" s="30"/>
      <c r="O227" s="30"/>
      <c r="P227" s="30"/>
      <c r="Q227" s="30"/>
      <c r="R227" s="30"/>
    </row>
    <row r="228" spans="2:18" x14ac:dyDescent="0.2">
      <c r="B228" s="29"/>
      <c r="C228" s="29"/>
      <c r="D228" s="67"/>
      <c r="E228" s="30"/>
      <c r="F228" s="30"/>
      <c r="G228" s="30"/>
      <c r="H228" s="30"/>
      <c r="I228" s="30"/>
      <c r="J228" s="30"/>
      <c r="K228" s="30"/>
      <c r="L228" s="30"/>
      <c r="M228" s="30"/>
      <c r="N228" s="30"/>
      <c r="O228" s="30"/>
      <c r="P228" s="30"/>
      <c r="Q228" s="30"/>
      <c r="R228" s="30"/>
    </row>
    <row r="229" spans="2:18" x14ac:dyDescent="0.2">
      <c r="B229" s="29"/>
      <c r="C229" s="29"/>
      <c r="D229" s="67"/>
      <c r="E229" s="30"/>
      <c r="F229" s="30"/>
      <c r="G229" s="30"/>
      <c r="H229" s="30"/>
      <c r="I229" s="30"/>
      <c r="J229" s="30"/>
      <c r="K229" s="30"/>
      <c r="L229" s="30"/>
      <c r="M229" s="30"/>
      <c r="N229" s="30"/>
      <c r="O229" s="30"/>
      <c r="P229" s="30"/>
      <c r="Q229" s="30"/>
      <c r="R229" s="30"/>
    </row>
    <row r="230" spans="2:18" x14ac:dyDescent="0.2">
      <c r="B230" s="29"/>
      <c r="C230" s="29"/>
      <c r="D230" s="67"/>
      <c r="E230" s="30"/>
      <c r="F230" s="30"/>
      <c r="G230" s="30"/>
      <c r="H230" s="30"/>
      <c r="I230" s="30"/>
      <c r="J230" s="30"/>
      <c r="K230" s="30"/>
      <c r="L230" s="30"/>
      <c r="M230" s="30"/>
      <c r="N230" s="30"/>
      <c r="O230" s="30"/>
      <c r="P230" s="30"/>
      <c r="Q230" s="30"/>
      <c r="R230" s="30"/>
    </row>
    <row r="231" spans="2:18" x14ac:dyDescent="0.2">
      <c r="B231" s="29"/>
      <c r="C231" s="29"/>
      <c r="D231" s="67"/>
      <c r="E231" s="30"/>
      <c r="F231" s="30"/>
      <c r="G231" s="30"/>
      <c r="H231" s="30"/>
      <c r="I231" s="30"/>
      <c r="J231" s="30"/>
      <c r="K231" s="30"/>
      <c r="L231" s="30"/>
      <c r="M231" s="30"/>
      <c r="N231" s="30"/>
      <c r="O231" s="30"/>
      <c r="P231" s="30"/>
      <c r="Q231" s="30"/>
      <c r="R231" s="30"/>
    </row>
    <row r="232" spans="2:18" x14ac:dyDescent="0.2">
      <c r="B232" s="29"/>
      <c r="C232" s="29"/>
      <c r="D232" s="67"/>
      <c r="E232" s="30"/>
      <c r="F232" s="30"/>
      <c r="G232" s="30"/>
      <c r="H232" s="30"/>
      <c r="I232" s="30"/>
      <c r="J232" s="30"/>
      <c r="K232" s="30"/>
      <c r="L232" s="30"/>
      <c r="M232" s="30"/>
      <c r="N232" s="30"/>
      <c r="O232" s="30"/>
      <c r="P232" s="30"/>
      <c r="Q232" s="30"/>
      <c r="R232" s="30"/>
    </row>
    <row r="233" spans="2:18" x14ac:dyDescent="0.2">
      <c r="B233" s="29"/>
      <c r="C233" s="29"/>
      <c r="D233" s="67"/>
      <c r="E233" s="30"/>
      <c r="F233" s="30"/>
      <c r="G233" s="30"/>
      <c r="H233" s="30"/>
      <c r="I233" s="30"/>
      <c r="J233" s="30"/>
      <c r="K233" s="30"/>
      <c r="L233" s="30"/>
      <c r="M233" s="30"/>
      <c r="N233" s="30"/>
      <c r="O233" s="30"/>
      <c r="P233" s="30"/>
      <c r="Q233" s="30"/>
      <c r="R233" s="30"/>
    </row>
    <row r="234" spans="2:18" x14ac:dyDescent="0.2">
      <c r="B234" s="29"/>
      <c r="C234" s="29"/>
      <c r="D234" s="67"/>
      <c r="E234" s="30"/>
      <c r="F234" s="30"/>
      <c r="G234" s="30"/>
      <c r="H234" s="30"/>
      <c r="I234" s="30"/>
      <c r="J234" s="30"/>
      <c r="K234" s="30"/>
      <c r="L234" s="30"/>
      <c r="M234" s="30"/>
      <c r="N234" s="30"/>
      <c r="O234" s="30"/>
      <c r="P234" s="30"/>
      <c r="Q234" s="30"/>
      <c r="R234" s="30"/>
    </row>
    <row r="235" spans="2:18" x14ac:dyDescent="0.2">
      <c r="B235" s="29"/>
      <c r="C235" s="29"/>
      <c r="D235" s="67"/>
      <c r="E235" s="30"/>
      <c r="F235" s="30"/>
      <c r="G235" s="30"/>
      <c r="H235" s="30"/>
      <c r="I235" s="30"/>
      <c r="J235" s="30"/>
      <c r="K235" s="30"/>
      <c r="L235" s="30"/>
      <c r="M235" s="30"/>
      <c r="N235" s="30"/>
      <c r="O235" s="30"/>
      <c r="P235" s="30"/>
      <c r="Q235" s="30"/>
      <c r="R235" s="30"/>
    </row>
    <row r="236" spans="2:18" x14ac:dyDescent="0.2">
      <c r="B236" s="29"/>
      <c r="C236" s="29"/>
      <c r="D236" s="67"/>
      <c r="E236" s="30"/>
      <c r="F236" s="30"/>
      <c r="G236" s="30"/>
      <c r="H236" s="30"/>
      <c r="I236" s="30"/>
      <c r="J236" s="30"/>
      <c r="K236" s="30"/>
      <c r="L236" s="30"/>
      <c r="M236" s="30"/>
      <c r="N236" s="30"/>
      <c r="O236" s="30"/>
      <c r="P236" s="30"/>
      <c r="Q236" s="30"/>
      <c r="R236" s="30"/>
    </row>
    <row r="237" spans="2:18" x14ac:dyDescent="0.2">
      <c r="B237" s="29"/>
      <c r="C237" s="29"/>
      <c r="D237" s="67"/>
      <c r="E237" s="30"/>
      <c r="F237" s="30"/>
      <c r="G237" s="30"/>
      <c r="H237" s="30"/>
      <c r="I237" s="30"/>
      <c r="J237" s="30"/>
      <c r="K237" s="30"/>
      <c r="L237" s="30"/>
      <c r="M237" s="30"/>
      <c r="N237" s="30"/>
      <c r="O237" s="30"/>
      <c r="P237" s="30"/>
      <c r="Q237" s="30"/>
      <c r="R237" s="30"/>
    </row>
    <row r="238" spans="2:18" x14ac:dyDescent="0.2">
      <c r="B238" s="29"/>
      <c r="C238" s="29"/>
      <c r="D238" s="67"/>
      <c r="E238" s="30"/>
      <c r="F238" s="30"/>
      <c r="G238" s="30"/>
      <c r="H238" s="30"/>
      <c r="I238" s="30"/>
      <c r="J238" s="30"/>
      <c r="K238" s="30"/>
      <c r="L238" s="30"/>
      <c r="M238" s="30"/>
      <c r="N238" s="30"/>
      <c r="O238" s="30"/>
      <c r="P238" s="30"/>
      <c r="Q238" s="30"/>
      <c r="R238" s="30"/>
    </row>
    <row r="239" spans="2:18" x14ac:dyDescent="0.2">
      <c r="B239" s="29"/>
      <c r="C239" s="29"/>
      <c r="D239" s="67"/>
      <c r="E239" s="30"/>
      <c r="F239" s="30"/>
      <c r="G239" s="30"/>
      <c r="H239" s="30"/>
      <c r="I239" s="30"/>
      <c r="J239" s="30"/>
      <c r="K239" s="30"/>
      <c r="L239" s="30"/>
      <c r="M239" s="30"/>
      <c r="N239" s="30"/>
      <c r="O239" s="30"/>
      <c r="P239" s="30"/>
      <c r="Q239" s="30"/>
      <c r="R239" s="30"/>
    </row>
    <row r="240" spans="2:18" x14ac:dyDescent="0.2">
      <c r="B240" s="29"/>
      <c r="C240" s="29"/>
      <c r="D240" s="67"/>
      <c r="E240" s="30"/>
      <c r="F240" s="30"/>
      <c r="G240" s="30"/>
      <c r="H240" s="30"/>
      <c r="I240" s="30"/>
      <c r="J240" s="30"/>
      <c r="K240" s="30"/>
      <c r="L240" s="30"/>
      <c r="M240" s="30"/>
      <c r="N240" s="30"/>
      <c r="O240" s="30"/>
      <c r="P240" s="30"/>
      <c r="Q240" s="30"/>
      <c r="R240" s="30"/>
    </row>
    <row r="241" spans="2:18" x14ac:dyDescent="0.2">
      <c r="B241" s="29"/>
      <c r="C241" s="29"/>
      <c r="D241" s="67"/>
      <c r="E241" s="30"/>
      <c r="F241" s="30"/>
      <c r="G241" s="30"/>
      <c r="H241" s="30"/>
      <c r="I241" s="30"/>
      <c r="J241" s="30"/>
      <c r="K241" s="30"/>
      <c r="L241" s="30"/>
      <c r="M241" s="30"/>
      <c r="N241" s="30"/>
      <c r="O241" s="30"/>
      <c r="P241" s="30"/>
      <c r="Q241" s="30"/>
      <c r="R241" s="30"/>
    </row>
    <row r="242" spans="2:18" x14ac:dyDescent="0.2">
      <c r="B242" s="29"/>
      <c r="C242" s="29"/>
      <c r="D242" s="67"/>
      <c r="E242" s="30"/>
      <c r="F242" s="30"/>
      <c r="G242" s="30"/>
      <c r="H242" s="30"/>
      <c r="I242" s="30"/>
      <c r="J242" s="30"/>
      <c r="K242" s="30"/>
      <c r="L242" s="30"/>
      <c r="M242" s="30"/>
      <c r="N242" s="30"/>
      <c r="O242" s="30"/>
      <c r="P242" s="30"/>
      <c r="Q242" s="30"/>
      <c r="R242" s="30"/>
    </row>
    <row r="243" spans="2:18" x14ac:dyDescent="0.2">
      <c r="B243" s="29"/>
      <c r="C243" s="29"/>
      <c r="D243" s="67"/>
      <c r="E243" s="30"/>
      <c r="F243" s="30"/>
      <c r="G243" s="30"/>
      <c r="H243" s="30"/>
      <c r="I243" s="30"/>
      <c r="J243" s="30"/>
      <c r="K243" s="30"/>
      <c r="L243" s="30"/>
      <c r="M243" s="30"/>
      <c r="N243" s="30"/>
      <c r="O243" s="30"/>
      <c r="P243" s="30"/>
      <c r="Q243" s="30"/>
      <c r="R243" s="30"/>
    </row>
    <row r="244" spans="2:18" x14ac:dyDescent="0.2">
      <c r="B244" s="29"/>
      <c r="C244" s="29"/>
      <c r="D244" s="67"/>
      <c r="E244" s="30"/>
      <c r="F244" s="30"/>
      <c r="G244" s="30"/>
      <c r="H244" s="30"/>
      <c r="I244" s="30"/>
      <c r="J244" s="30"/>
      <c r="K244" s="30"/>
      <c r="L244" s="30"/>
      <c r="M244" s="30"/>
      <c r="N244" s="30"/>
      <c r="O244" s="30"/>
      <c r="P244" s="30"/>
      <c r="Q244" s="30"/>
      <c r="R244" s="30"/>
    </row>
    <row r="245" spans="2:18" x14ac:dyDescent="0.2">
      <c r="B245" s="29"/>
      <c r="C245" s="29"/>
      <c r="D245" s="67"/>
      <c r="E245" s="30"/>
      <c r="F245" s="30"/>
      <c r="G245" s="30"/>
      <c r="H245" s="30"/>
      <c r="I245" s="30"/>
      <c r="J245" s="30"/>
      <c r="K245" s="30"/>
      <c r="L245" s="30"/>
      <c r="M245" s="30"/>
      <c r="N245" s="30"/>
      <c r="O245" s="30"/>
      <c r="P245" s="30"/>
      <c r="Q245" s="30"/>
      <c r="R245" s="30"/>
    </row>
    <row r="246" spans="2:18" x14ac:dyDescent="0.2">
      <c r="B246" s="29"/>
      <c r="C246" s="29"/>
      <c r="D246" s="67"/>
      <c r="E246" s="30"/>
      <c r="F246" s="30"/>
      <c r="G246" s="30"/>
      <c r="H246" s="30"/>
      <c r="I246" s="30"/>
      <c r="J246" s="30"/>
      <c r="K246" s="30"/>
      <c r="L246" s="30"/>
      <c r="M246" s="30"/>
      <c r="N246" s="30"/>
      <c r="O246" s="30"/>
      <c r="P246" s="30"/>
      <c r="Q246" s="30"/>
      <c r="R246" s="30"/>
    </row>
    <row r="247" spans="2:18" x14ac:dyDescent="0.2">
      <c r="B247" s="29"/>
      <c r="C247" s="29"/>
      <c r="D247" s="67"/>
      <c r="E247" s="30"/>
      <c r="F247" s="30"/>
      <c r="G247" s="30"/>
      <c r="H247" s="30"/>
      <c r="I247" s="30"/>
      <c r="J247" s="30"/>
      <c r="K247" s="30"/>
      <c r="L247" s="30"/>
      <c r="M247" s="30"/>
      <c r="N247" s="30"/>
      <c r="O247" s="30"/>
      <c r="P247" s="30"/>
      <c r="Q247" s="30"/>
      <c r="R247" s="30"/>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Лист38">
    <tabColor indexed="12"/>
    <outlinePr applyStyles="1" summaryBelow="0"/>
    <pageSetUpPr fitToPage="1"/>
  </sheetPr>
  <dimension ref="A3:R217"/>
  <sheetViews>
    <sheetView workbookViewId="0">
      <selection activeCell="E8" sqref="E8"/>
    </sheetView>
  </sheetViews>
  <sheetFormatPr defaultColWidth="9.140625" defaultRowHeight="12.75" x14ac:dyDescent="0.2"/>
  <cols>
    <col min="1" max="1" width="56.7109375" style="26" bestFit="1" customWidth="1"/>
    <col min="2" max="2" width="13.85546875" style="27" bestFit="1" customWidth="1"/>
    <col min="3" max="3" width="14.7109375" style="27" bestFit="1" customWidth="1"/>
    <col min="4" max="4" width="17.42578125" style="27" bestFit="1" customWidth="1"/>
    <col min="5" max="5" width="15.42578125" style="27" bestFit="1" customWidth="1"/>
    <col min="6" max="6" width="16.28515625" style="26" hidden="1" customWidth="1"/>
    <col min="7" max="7" width="3.5703125" style="26" hidden="1" customWidth="1"/>
    <col min="8" max="8" width="2.28515625" style="26" hidden="1" customWidth="1"/>
    <col min="9" max="9" width="3.5703125" style="119" customWidth="1"/>
    <col min="10" max="10" width="2.42578125" style="119" customWidth="1"/>
    <col min="11" max="11" width="9.140625" style="26" customWidth="1"/>
    <col min="12" max="16384" width="9.140625" style="26"/>
  </cols>
  <sheetData>
    <row r="3" spans="1:18" ht="18.75" x14ac:dyDescent="0.3">
      <c r="A3" s="1" t="str">
        <f>DEBT_LAST_5_YEARS</f>
        <v>State debt and state guaranteed debt of Ukraine for the last 5 years</v>
      </c>
      <c r="B3" s="1"/>
      <c r="C3" s="1"/>
      <c r="D3" s="1"/>
      <c r="E3" s="1"/>
      <c r="F3" s="34"/>
      <c r="G3" s="34"/>
      <c r="H3" s="34"/>
    </row>
    <row r="4" spans="1:18" ht="18.75" x14ac:dyDescent="0.3">
      <c r="A4" s="1" t="str">
        <f>BY_AVERAGE_TERM</f>
        <v>(in terms of average term of circulation and average rate)</v>
      </c>
      <c r="B4" s="1"/>
      <c r="C4" s="1"/>
      <c r="D4" s="1"/>
      <c r="E4" s="1"/>
      <c r="F4" s="34"/>
      <c r="G4" s="34"/>
      <c r="H4" s="34"/>
    </row>
    <row r="5" spans="1:18" ht="18.75" x14ac:dyDescent="0.3">
      <c r="A5" s="6"/>
      <c r="B5" s="6"/>
      <c r="C5" s="6"/>
      <c r="D5" s="6"/>
      <c r="E5" s="6"/>
      <c r="F5" s="34"/>
      <c r="G5" s="34"/>
      <c r="H5" s="34"/>
    </row>
    <row r="6" spans="1:18" x14ac:dyDescent="0.2">
      <c r="B6" s="29"/>
      <c r="C6" s="29"/>
      <c r="D6" s="29"/>
      <c r="E6" s="29"/>
      <c r="F6" s="30"/>
      <c r="G6" s="30"/>
      <c r="H6" s="30"/>
      <c r="I6" s="120"/>
      <c r="J6" s="120"/>
      <c r="K6" s="30"/>
      <c r="L6" s="30"/>
      <c r="M6" s="30"/>
      <c r="N6" s="30"/>
      <c r="O6" s="30"/>
      <c r="P6" s="30"/>
      <c r="Q6" s="30"/>
      <c r="R6" s="30"/>
    </row>
    <row r="7" spans="1:18" s="31" customFormat="1" x14ac:dyDescent="0.2">
      <c r="B7" s="32"/>
      <c r="C7" s="32"/>
      <c r="D7" s="32"/>
      <c r="E7" s="32"/>
      <c r="I7" s="121"/>
      <c r="J7" s="121"/>
    </row>
    <row r="8" spans="1:18" s="42" customFormat="1" ht="35.25" customHeight="1" x14ac:dyDescent="0.2">
      <c r="A8" s="161" t="s">
        <v>3</v>
      </c>
      <c r="B8" s="161" t="str">
        <f>AVERAGE_RATE</f>
        <v>average rate,
%</v>
      </c>
      <c r="C8" s="161" t="str">
        <f>AVERAGE_CIRCULATION</f>
        <v>Average term of circulation, years.</v>
      </c>
      <c r="D8" s="161" t="str">
        <f>AVERAGE_TO_REPAYMENT</f>
        <v>Average term to repayment, years.</v>
      </c>
      <c r="E8" s="161" t="str">
        <f>AMOUNT_OF_DEBT &amp;" "&amp; VALVAL</f>
        <v>Amount of debt bn units</v>
      </c>
      <c r="F8" s="162" t="s">
        <v>4</v>
      </c>
      <c r="G8" s="162" t="s">
        <v>5</v>
      </c>
      <c r="H8" s="162" t="s">
        <v>6</v>
      </c>
      <c r="I8" s="163"/>
      <c r="J8" s="163"/>
    </row>
    <row r="9" spans="1:18" s="42" customFormat="1" ht="15.75" x14ac:dyDescent="0.2">
      <c r="A9" s="279" t="s">
        <v>7</v>
      </c>
      <c r="B9" s="280">
        <v>4.5469999999999997</v>
      </c>
      <c r="C9" s="280">
        <v>11.39</v>
      </c>
      <c r="D9" s="280">
        <v>10.220000000000001</v>
      </c>
      <c r="E9" s="280">
        <v>6960935814.5900002</v>
      </c>
      <c r="F9" s="281">
        <v>0</v>
      </c>
      <c r="G9" s="281">
        <v>0</v>
      </c>
      <c r="H9" s="281">
        <v>3</v>
      </c>
      <c r="I9" s="120" t="str">
        <f t="shared" ref="I9:I28" si="0">IF(A9="","",A9 &amp; "; " &amp;B9 &amp; "%; "&amp;C9 &amp;"р.")</f>
        <v>Державний та гарантований державою борг України; 4,547%; 11,39р.</v>
      </c>
      <c r="J9" s="122">
        <f>E9</f>
        <v>6960935814.5900002</v>
      </c>
    </row>
    <row r="10" spans="1:18" ht="15.75" x14ac:dyDescent="0.25">
      <c r="A10" s="282" t="s">
        <v>8</v>
      </c>
      <c r="B10" s="283">
        <v>4.5010000000000003</v>
      </c>
      <c r="C10" s="283">
        <v>11.48</v>
      </c>
      <c r="D10" s="283">
        <v>10.47</v>
      </c>
      <c r="E10" s="283">
        <v>6689483672.6300001</v>
      </c>
      <c r="F10" s="284">
        <v>0</v>
      </c>
      <c r="G10" s="284">
        <v>0</v>
      </c>
      <c r="H10" s="284">
        <v>2</v>
      </c>
      <c r="I10" s="120" t="str">
        <f t="shared" si="0"/>
        <v xml:space="preserve">    Державний борг; 4,501%; 11,48р.</v>
      </c>
      <c r="J10" s="122">
        <f t="shared" ref="J10:J61" si="1">E10</f>
        <v>6689483672.6300001</v>
      </c>
      <c r="K10" s="30"/>
      <c r="L10" s="30"/>
      <c r="M10" s="30"/>
      <c r="N10" s="30"/>
      <c r="O10" s="30"/>
      <c r="P10" s="30"/>
      <c r="Q10" s="30"/>
      <c r="R10" s="30"/>
    </row>
    <row r="11" spans="1:18" ht="15.75" x14ac:dyDescent="0.25">
      <c r="A11" s="235" t="s">
        <v>9</v>
      </c>
      <c r="B11" s="236">
        <v>13.502000000000001</v>
      </c>
      <c r="C11" s="236">
        <v>5.89</v>
      </c>
      <c r="D11" s="236">
        <v>5.29</v>
      </c>
      <c r="E11" s="236">
        <v>1781655523.03</v>
      </c>
      <c r="F11" s="234">
        <v>1</v>
      </c>
      <c r="G11" s="234">
        <v>0</v>
      </c>
      <c r="H11" s="234">
        <v>0</v>
      </c>
      <c r="I11" s="120" t="str">
        <f t="shared" si="0"/>
        <v xml:space="preserve">      Державний внутрішній борг; 13,502%; 5,89р.</v>
      </c>
      <c r="J11" s="122">
        <f t="shared" si="1"/>
        <v>1781655523.03</v>
      </c>
      <c r="K11" s="30"/>
      <c r="L11" s="30"/>
      <c r="M11" s="30"/>
      <c r="N11" s="30"/>
      <c r="O11" s="30"/>
      <c r="P11" s="30"/>
      <c r="Q11" s="30"/>
      <c r="R11" s="30"/>
    </row>
    <row r="12" spans="1:18" ht="15.75" x14ac:dyDescent="0.25">
      <c r="A12" s="232" t="s">
        <v>10</v>
      </c>
      <c r="B12" s="233">
        <v>13.509</v>
      </c>
      <c r="C12" s="233">
        <v>5.87</v>
      </c>
      <c r="D12" s="233">
        <v>5.29</v>
      </c>
      <c r="E12" s="233">
        <v>1780233808.4100001</v>
      </c>
      <c r="F12" s="234">
        <v>0</v>
      </c>
      <c r="G12" s="234">
        <v>0</v>
      </c>
      <c r="H12" s="234">
        <v>0</v>
      </c>
      <c r="I12" s="120" t="str">
        <f t="shared" si="0"/>
        <v xml:space="preserve">         в т.ч. ОВДП; 13,509%; 5,87р.</v>
      </c>
      <c r="J12" s="122">
        <f t="shared" si="1"/>
        <v>1780233808.4100001</v>
      </c>
      <c r="K12" s="30"/>
      <c r="L12" s="30"/>
      <c r="M12" s="30"/>
      <c r="N12" s="30"/>
      <c r="O12" s="30"/>
      <c r="P12" s="30"/>
      <c r="Q12" s="30"/>
      <c r="R12" s="30"/>
    </row>
    <row r="13" spans="1:18" ht="15.75" x14ac:dyDescent="0.25">
      <c r="A13" s="232" t="s">
        <v>11</v>
      </c>
      <c r="B13" s="233">
        <v>9.7959999999999994</v>
      </c>
      <c r="C13" s="233">
        <v>1.0900000000000001</v>
      </c>
      <c r="D13" s="233">
        <v>0.53</v>
      </c>
      <c r="E13" s="233">
        <v>232450348.41999999</v>
      </c>
      <c r="F13" s="234">
        <v>0</v>
      </c>
      <c r="G13" s="234">
        <v>1</v>
      </c>
      <c r="H13" s="234">
        <v>0</v>
      </c>
      <c r="I13" s="120" t="str">
        <f t="shared" si="0"/>
        <v xml:space="preserve">            ОВДП (1 - річні); 9,796%; 1,09р.</v>
      </c>
      <c r="J13" s="122">
        <f t="shared" si="1"/>
        <v>232450348.41999999</v>
      </c>
      <c r="K13" s="30"/>
      <c r="L13" s="30"/>
      <c r="M13" s="30"/>
      <c r="N13" s="30"/>
      <c r="O13" s="30"/>
      <c r="P13" s="30"/>
      <c r="Q13" s="30"/>
      <c r="R13" s="30"/>
    </row>
    <row r="14" spans="1:18" ht="15.75" x14ac:dyDescent="0.25">
      <c r="A14" s="232" t="s">
        <v>12</v>
      </c>
      <c r="B14" s="233">
        <v>9.0869999999999997</v>
      </c>
      <c r="C14" s="233">
        <v>7.35</v>
      </c>
      <c r="D14" s="233">
        <v>2.98</v>
      </c>
      <c r="E14" s="233">
        <v>53826441</v>
      </c>
      <c r="F14" s="234">
        <v>0</v>
      </c>
      <c r="G14" s="234">
        <v>1</v>
      </c>
      <c r="H14" s="234">
        <v>0</v>
      </c>
      <c r="I14" s="120" t="str">
        <f t="shared" si="0"/>
        <v xml:space="preserve">            ОВДП (10 - річні); 9,087%; 7,35р.</v>
      </c>
      <c r="J14" s="122">
        <f t="shared" si="1"/>
        <v>53826441</v>
      </c>
      <c r="K14" s="30"/>
      <c r="L14" s="30"/>
      <c r="M14" s="30"/>
      <c r="N14" s="30"/>
      <c r="O14" s="30"/>
      <c r="P14" s="30"/>
      <c r="Q14" s="30"/>
      <c r="R14" s="30"/>
    </row>
    <row r="15" spans="1:18" ht="15.75" x14ac:dyDescent="0.25">
      <c r="A15" s="232" t="s">
        <v>13</v>
      </c>
      <c r="B15" s="233">
        <v>11.252000000000001</v>
      </c>
      <c r="C15" s="233">
        <v>11</v>
      </c>
      <c r="D15" s="233">
        <v>1.62</v>
      </c>
      <c r="E15" s="233">
        <v>17533000</v>
      </c>
      <c r="F15" s="234">
        <v>0</v>
      </c>
      <c r="G15" s="234">
        <v>1</v>
      </c>
      <c r="H15" s="234">
        <v>0</v>
      </c>
      <c r="I15" s="120" t="str">
        <f t="shared" si="0"/>
        <v xml:space="preserve">            ОВДП (11 - річні); 11,252%; 11р.</v>
      </c>
      <c r="J15" s="122">
        <f t="shared" si="1"/>
        <v>17533000</v>
      </c>
      <c r="K15" s="30"/>
      <c r="L15" s="30"/>
      <c r="M15" s="30"/>
      <c r="N15" s="30"/>
      <c r="O15" s="30"/>
      <c r="P15" s="30"/>
      <c r="Q15" s="30"/>
      <c r="R15" s="30"/>
    </row>
    <row r="16" spans="1:18" ht="15.75" x14ac:dyDescent="0.25">
      <c r="A16" s="232" t="s">
        <v>14</v>
      </c>
      <c r="B16" s="233">
        <v>1.0640000000000001</v>
      </c>
      <c r="C16" s="233">
        <v>0.9</v>
      </c>
      <c r="D16" s="233">
        <v>0.7</v>
      </c>
      <c r="E16" s="233">
        <v>12368586.9</v>
      </c>
      <c r="F16" s="234">
        <v>0</v>
      </c>
      <c r="G16" s="234">
        <v>1</v>
      </c>
      <c r="H16" s="234">
        <v>0</v>
      </c>
      <c r="I16" s="120" t="str">
        <f t="shared" si="0"/>
        <v xml:space="preserve">            ОВДП (12 - місячні); 1,064%; 0,9р.</v>
      </c>
      <c r="J16" s="122">
        <f t="shared" si="1"/>
        <v>12368586.9</v>
      </c>
      <c r="K16" s="30"/>
      <c r="L16" s="30"/>
      <c r="M16" s="30"/>
      <c r="N16" s="30"/>
      <c r="O16" s="30"/>
      <c r="P16" s="30"/>
      <c r="Q16" s="30"/>
      <c r="R16" s="30"/>
    </row>
    <row r="17" spans="1:18" ht="15.75" x14ac:dyDescent="0.25">
      <c r="A17" s="232" t="s">
        <v>15</v>
      </c>
      <c r="B17" s="233">
        <v>10.031000000000001</v>
      </c>
      <c r="C17" s="233">
        <v>12.04</v>
      </c>
      <c r="D17" s="233">
        <v>5.25</v>
      </c>
      <c r="E17" s="233">
        <v>50000000</v>
      </c>
      <c r="F17" s="234">
        <v>0</v>
      </c>
      <c r="G17" s="234">
        <v>1</v>
      </c>
      <c r="H17" s="234">
        <v>0</v>
      </c>
      <c r="I17" s="120" t="str">
        <f t="shared" si="0"/>
        <v xml:space="preserve">            ОВДП (12 - річні); 10,031%; 12,04р.</v>
      </c>
      <c r="J17" s="122">
        <f t="shared" si="1"/>
        <v>50000000</v>
      </c>
      <c r="K17" s="30"/>
      <c r="L17" s="30"/>
      <c r="M17" s="30"/>
      <c r="N17" s="30"/>
      <c r="O17" s="30"/>
      <c r="P17" s="30"/>
      <c r="Q17" s="30"/>
      <c r="R17" s="30"/>
    </row>
    <row r="18" spans="1:18" ht="15.75" x14ac:dyDescent="0.25">
      <c r="A18" s="232" t="s">
        <v>16</v>
      </c>
      <c r="B18" s="233">
        <v>8.4979999999999993</v>
      </c>
      <c r="C18" s="233">
        <v>13.15</v>
      </c>
      <c r="D18" s="233">
        <v>5.6</v>
      </c>
      <c r="E18" s="233">
        <v>33700001</v>
      </c>
      <c r="F18" s="234">
        <v>0</v>
      </c>
      <c r="G18" s="234">
        <v>1</v>
      </c>
      <c r="H18" s="234">
        <v>0</v>
      </c>
      <c r="I18" s="120" t="str">
        <f t="shared" si="0"/>
        <v xml:space="preserve">            ОВДП (13 - річні); 8,498%; 13,15р.</v>
      </c>
      <c r="J18" s="122">
        <f t="shared" si="1"/>
        <v>33700001</v>
      </c>
      <c r="K18" s="30"/>
      <c r="L18" s="30"/>
      <c r="M18" s="30"/>
      <c r="N18" s="30"/>
      <c r="O18" s="30"/>
      <c r="P18" s="30"/>
      <c r="Q18" s="30"/>
      <c r="R18" s="30"/>
    </row>
    <row r="19" spans="1:18" ht="15.75" x14ac:dyDescent="0.25">
      <c r="A19" s="232" t="s">
        <v>17</v>
      </c>
      <c r="B19" s="233">
        <v>7.4379999999999997</v>
      </c>
      <c r="C19" s="233">
        <v>14.04</v>
      </c>
      <c r="D19" s="233">
        <v>5.67</v>
      </c>
      <c r="E19" s="233">
        <v>46900000</v>
      </c>
      <c r="F19" s="234">
        <v>0</v>
      </c>
      <c r="G19" s="234">
        <v>1</v>
      </c>
      <c r="H19" s="234">
        <v>0</v>
      </c>
      <c r="I19" s="120" t="str">
        <f t="shared" si="0"/>
        <v xml:space="preserve">            ОВДП (14 - річні); 7,438%; 14,04р.</v>
      </c>
      <c r="J19" s="122">
        <f t="shared" si="1"/>
        <v>46900000</v>
      </c>
      <c r="K19" s="30"/>
      <c r="L19" s="30"/>
      <c r="M19" s="30"/>
      <c r="N19" s="30"/>
      <c r="O19" s="30"/>
      <c r="P19" s="30"/>
      <c r="Q19" s="30"/>
      <c r="R19" s="30"/>
    </row>
    <row r="20" spans="1:18" ht="15.75" x14ac:dyDescent="0.25">
      <c r="A20" s="232" t="s">
        <v>18</v>
      </c>
      <c r="B20" s="233">
        <v>10.048999999999999</v>
      </c>
      <c r="C20" s="233">
        <v>14.69</v>
      </c>
      <c r="D20" s="233">
        <v>9.9</v>
      </c>
      <c r="E20" s="233">
        <v>225503117</v>
      </c>
      <c r="F20" s="234">
        <v>0</v>
      </c>
      <c r="G20" s="234">
        <v>1</v>
      </c>
      <c r="H20" s="234">
        <v>0</v>
      </c>
      <c r="I20" s="120" t="str">
        <f t="shared" si="0"/>
        <v xml:space="preserve">            ОВДП (15 - річні); 10,049%; 14,69р.</v>
      </c>
      <c r="J20" s="122">
        <f t="shared" si="1"/>
        <v>225503117</v>
      </c>
      <c r="K20" s="30"/>
      <c r="L20" s="30"/>
      <c r="M20" s="30"/>
      <c r="N20" s="30"/>
      <c r="O20" s="30"/>
      <c r="P20" s="30"/>
      <c r="Q20" s="30"/>
      <c r="R20" s="30"/>
    </row>
    <row r="21" spans="1:18" ht="15.75" x14ac:dyDescent="0.25">
      <c r="A21" s="232" t="s">
        <v>19</v>
      </c>
      <c r="B21" s="233">
        <v>8.5749999999999993</v>
      </c>
      <c r="C21" s="233">
        <v>15.85</v>
      </c>
      <c r="D21" s="233">
        <v>8.1999999999999993</v>
      </c>
      <c r="E21" s="233">
        <v>12097744</v>
      </c>
      <c r="F21" s="234">
        <v>0</v>
      </c>
      <c r="G21" s="234">
        <v>1</v>
      </c>
      <c r="H21" s="234">
        <v>0</v>
      </c>
      <c r="I21" s="120" t="str">
        <f t="shared" si="0"/>
        <v xml:space="preserve">            ОВДП (16 - річні); 8,575%; 15,85р.</v>
      </c>
      <c r="J21" s="122">
        <f t="shared" si="1"/>
        <v>12097744</v>
      </c>
      <c r="K21" s="30"/>
      <c r="L21" s="30"/>
      <c r="M21" s="30"/>
      <c r="N21" s="30"/>
      <c r="O21" s="30"/>
      <c r="P21" s="30"/>
      <c r="Q21" s="30"/>
      <c r="R21" s="30"/>
    </row>
    <row r="22" spans="1:18" ht="15.75" x14ac:dyDescent="0.25">
      <c r="A22" s="235" t="s">
        <v>20</v>
      </c>
      <c r="B22" s="236">
        <v>11.302</v>
      </c>
      <c r="C22" s="236">
        <v>16.899999999999999</v>
      </c>
      <c r="D22" s="236">
        <v>12.11</v>
      </c>
      <c r="E22" s="236">
        <v>27097744</v>
      </c>
      <c r="F22" s="234">
        <v>0</v>
      </c>
      <c r="G22" s="234">
        <v>1</v>
      </c>
      <c r="H22" s="234">
        <v>0</v>
      </c>
      <c r="I22" s="120" t="str">
        <f t="shared" si="0"/>
        <v xml:space="preserve">            ОВДП (17 - річні); 11,302%; 16,9р.</v>
      </c>
      <c r="J22" s="122">
        <f t="shared" si="1"/>
        <v>27097744</v>
      </c>
      <c r="K22" s="30"/>
      <c r="L22" s="30"/>
      <c r="M22" s="30"/>
      <c r="N22" s="30"/>
      <c r="O22" s="30"/>
      <c r="P22" s="30"/>
      <c r="Q22" s="30"/>
      <c r="R22" s="30"/>
    </row>
    <row r="23" spans="1:18" ht="15.75" x14ac:dyDescent="0.25">
      <c r="A23" s="232" t="s">
        <v>21</v>
      </c>
      <c r="B23" s="233">
        <v>14.021000000000001</v>
      </c>
      <c r="C23" s="233">
        <v>1.35</v>
      </c>
      <c r="D23" s="233">
        <v>0.83</v>
      </c>
      <c r="E23" s="233">
        <v>66682219.090000004</v>
      </c>
      <c r="F23" s="234">
        <v>0</v>
      </c>
      <c r="G23" s="234">
        <v>1</v>
      </c>
      <c r="H23" s="234">
        <v>0</v>
      </c>
      <c r="I23" s="120" t="str">
        <f t="shared" si="0"/>
        <v xml:space="preserve">            ОВДП (18 - місячні); 14,021%; 1,35р.</v>
      </c>
      <c r="J23" s="122">
        <f t="shared" si="1"/>
        <v>66682219.090000004</v>
      </c>
      <c r="K23" s="30"/>
      <c r="L23" s="30"/>
      <c r="M23" s="30"/>
      <c r="N23" s="30"/>
      <c r="O23" s="30"/>
      <c r="P23" s="30"/>
      <c r="Q23" s="30"/>
      <c r="R23" s="30"/>
    </row>
    <row r="24" spans="1:18" ht="15.75" x14ac:dyDescent="0.25">
      <c r="A24" s="232" t="s">
        <v>22</v>
      </c>
      <c r="B24" s="233">
        <v>8.17</v>
      </c>
      <c r="C24" s="233">
        <v>17.850000000000001</v>
      </c>
      <c r="D24" s="233">
        <v>10.199999999999999</v>
      </c>
      <c r="E24" s="233">
        <v>12097744</v>
      </c>
      <c r="F24" s="234">
        <v>0</v>
      </c>
      <c r="G24" s="234">
        <v>1</v>
      </c>
      <c r="H24" s="234">
        <v>0</v>
      </c>
      <c r="I24" s="120" t="str">
        <f t="shared" si="0"/>
        <v xml:space="preserve">            ОВДП (18 - річні); 8,17%; 17,85р.</v>
      </c>
      <c r="J24" s="122">
        <f t="shared" si="1"/>
        <v>12097744</v>
      </c>
      <c r="K24" s="30"/>
      <c r="L24" s="30"/>
      <c r="M24" s="30"/>
      <c r="N24" s="30"/>
      <c r="O24" s="30"/>
      <c r="P24" s="30"/>
      <c r="Q24" s="30"/>
      <c r="R24" s="30"/>
    </row>
    <row r="25" spans="1:18" ht="15.75" x14ac:dyDescent="0.25">
      <c r="A25" s="235" t="s">
        <v>23</v>
      </c>
      <c r="B25" s="236">
        <v>16.8</v>
      </c>
      <c r="C25" s="236">
        <v>18.850000000000001</v>
      </c>
      <c r="D25" s="236">
        <v>11.2</v>
      </c>
      <c r="E25" s="236">
        <v>12097744</v>
      </c>
      <c r="F25" s="234">
        <v>0</v>
      </c>
      <c r="G25" s="234">
        <v>1</v>
      </c>
      <c r="H25" s="234">
        <v>0</v>
      </c>
      <c r="I25" s="120" t="str">
        <f t="shared" si="0"/>
        <v xml:space="preserve">            ОВДП (19 - річні); 16,8%; 18,85р.</v>
      </c>
      <c r="J25" s="122">
        <f t="shared" si="1"/>
        <v>12097744</v>
      </c>
      <c r="K25" s="30"/>
      <c r="L25" s="30"/>
      <c r="M25" s="30"/>
      <c r="N25" s="30"/>
      <c r="O25" s="30"/>
      <c r="P25" s="30"/>
      <c r="Q25" s="30"/>
      <c r="R25" s="30"/>
    </row>
    <row r="26" spans="1:18" ht="15.75" x14ac:dyDescent="0.25">
      <c r="A26" s="235" t="s">
        <v>24</v>
      </c>
      <c r="B26" s="236">
        <v>17.134</v>
      </c>
      <c r="C26" s="236">
        <v>1.88</v>
      </c>
      <c r="D26" s="236">
        <v>1.01</v>
      </c>
      <c r="E26" s="236">
        <v>250808493</v>
      </c>
      <c r="F26" s="234">
        <v>0</v>
      </c>
      <c r="G26" s="234">
        <v>1</v>
      </c>
      <c r="H26" s="234">
        <v>0</v>
      </c>
      <c r="I26" s="120" t="str">
        <f t="shared" si="0"/>
        <v xml:space="preserve">            ОВДП (2 - річні); 17,134%; 1,88р.</v>
      </c>
      <c r="J26" s="122">
        <f t="shared" si="1"/>
        <v>250808493</v>
      </c>
      <c r="K26" s="30"/>
      <c r="L26" s="30"/>
      <c r="M26" s="30"/>
      <c r="N26" s="30"/>
      <c r="O26" s="30"/>
      <c r="P26" s="30"/>
      <c r="Q26" s="30"/>
      <c r="R26" s="30"/>
    </row>
    <row r="27" spans="1:18" ht="15.75" x14ac:dyDescent="0.25">
      <c r="A27" s="232" t="s">
        <v>25</v>
      </c>
      <c r="B27" s="233">
        <v>16.8</v>
      </c>
      <c r="C27" s="233">
        <v>19.850000000000001</v>
      </c>
      <c r="D27" s="233">
        <v>12.2</v>
      </c>
      <c r="E27" s="233">
        <v>12097744</v>
      </c>
      <c r="F27" s="234">
        <v>0</v>
      </c>
      <c r="G27" s="234">
        <v>1</v>
      </c>
      <c r="H27" s="234">
        <v>0</v>
      </c>
      <c r="I27" s="120" t="str">
        <f t="shared" si="0"/>
        <v xml:space="preserve">            ОВДП (20 - річні); 16,8%; 19,85р.</v>
      </c>
      <c r="J27" s="122">
        <f t="shared" si="1"/>
        <v>12097744</v>
      </c>
      <c r="K27" s="30"/>
      <c r="L27" s="30"/>
      <c r="M27" s="30"/>
      <c r="N27" s="30"/>
      <c r="O27" s="30"/>
      <c r="P27" s="30"/>
      <c r="Q27" s="30"/>
      <c r="R27" s="30"/>
    </row>
    <row r="28" spans="1:18" ht="15.75" x14ac:dyDescent="0.25">
      <c r="A28" s="237" t="s">
        <v>26</v>
      </c>
      <c r="B28" s="238">
        <v>16.8</v>
      </c>
      <c r="C28" s="238">
        <v>20.85</v>
      </c>
      <c r="D28" s="238">
        <v>13.2</v>
      </c>
      <c r="E28" s="238">
        <v>12097744</v>
      </c>
      <c r="F28" s="237">
        <v>0</v>
      </c>
      <c r="G28" s="237">
        <v>1</v>
      </c>
      <c r="H28" s="237">
        <v>0</v>
      </c>
      <c r="I28" s="120" t="str">
        <f t="shared" si="0"/>
        <v xml:space="preserve">            ОВДП (21 - річні); 16,8%; 20,85р.</v>
      </c>
      <c r="J28" s="122">
        <f t="shared" si="1"/>
        <v>12097744</v>
      </c>
      <c r="K28" s="30"/>
      <c r="L28" s="30"/>
      <c r="M28" s="30"/>
      <c r="N28" s="30"/>
      <c r="O28" s="30"/>
      <c r="P28" s="30"/>
      <c r="Q28" s="30"/>
      <c r="R28" s="30"/>
    </row>
    <row r="29" spans="1:18" ht="15.75" x14ac:dyDescent="0.25">
      <c r="A29" s="237" t="s">
        <v>27</v>
      </c>
      <c r="B29" s="238">
        <v>16.8</v>
      </c>
      <c r="C29" s="238">
        <v>21.85</v>
      </c>
      <c r="D29" s="238">
        <v>14.2</v>
      </c>
      <c r="E29" s="238">
        <v>12097744</v>
      </c>
      <c r="F29" s="237">
        <v>0</v>
      </c>
      <c r="G29" s="237">
        <v>1</v>
      </c>
      <c r="H29" s="237">
        <v>0</v>
      </c>
      <c r="I29" s="120" t="str">
        <f t="shared" ref="I29:I53" si="2">IF(A29="","",A29 &amp; "; " &amp;B29 &amp; "%; "&amp;C29 &amp;"р.")</f>
        <v xml:space="preserve">            ОВДП (22 - річні); 16,8%; 21,85р.</v>
      </c>
      <c r="J29" s="122">
        <f t="shared" si="1"/>
        <v>12097744</v>
      </c>
      <c r="K29" s="30"/>
      <c r="L29" s="30"/>
      <c r="M29" s="30"/>
      <c r="N29" s="30"/>
      <c r="O29" s="30"/>
      <c r="P29" s="30"/>
      <c r="Q29" s="30"/>
      <c r="R29" s="30"/>
    </row>
    <row r="30" spans="1:18" ht="15.75" x14ac:dyDescent="0.25">
      <c r="A30" s="237" t="s">
        <v>28</v>
      </c>
      <c r="B30" s="238">
        <v>16.8</v>
      </c>
      <c r="C30" s="238">
        <v>22.85</v>
      </c>
      <c r="D30" s="238">
        <v>15.2</v>
      </c>
      <c r="E30" s="238">
        <v>12097744</v>
      </c>
      <c r="F30" s="237">
        <v>0</v>
      </c>
      <c r="G30" s="237">
        <v>1</v>
      </c>
      <c r="H30" s="237">
        <v>0</v>
      </c>
      <c r="I30" s="120" t="str">
        <f t="shared" si="2"/>
        <v xml:space="preserve">            ОВДП (23 - річні); 16,8%; 22,85р.</v>
      </c>
      <c r="J30" s="122">
        <f t="shared" si="1"/>
        <v>12097744</v>
      </c>
      <c r="K30" s="30"/>
      <c r="L30" s="30"/>
      <c r="M30" s="30"/>
      <c r="N30" s="30"/>
      <c r="O30" s="30"/>
      <c r="P30" s="30"/>
      <c r="Q30" s="30"/>
      <c r="R30" s="30"/>
    </row>
    <row r="31" spans="1:18" ht="15.75" x14ac:dyDescent="0.25">
      <c r="A31" s="237" t="s">
        <v>29</v>
      </c>
      <c r="B31" s="238">
        <v>16.8</v>
      </c>
      <c r="C31" s="238">
        <v>23.85</v>
      </c>
      <c r="D31" s="238">
        <v>16.2</v>
      </c>
      <c r="E31" s="238">
        <v>12097744</v>
      </c>
      <c r="F31" s="237">
        <v>0</v>
      </c>
      <c r="G31" s="237">
        <v>1</v>
      </c>
      <c r="H31" s="237">
        <v>0</v>
      </c>
      <c r="I31" s="120" t="str">
        <f t="shared" si="2"/>
        <v xml:space="preserve">            ОВДП (24 - річні); 16,8%; 23,85р.</v>
      </c>
      <c r="J31" s="122">
        <f t="shared" si="1"/>
        <v>12097744</v>
      </c>
      <c r="K31" s="30"/>
      <c r="L31" s="30"/>
      <c r="M31" s="30"/>
      <c r="N31" s="30"/>
      <c r="O31" s="30"/>
      <c r="P31" s="30"/>
      <c r="Q31" s="30"/>
      <c r="R31" s="30"/>
    </row>
    <row r="32" spans="1:18" ht="15.75" x14ac:dyDescent="0.25">
      <c r="A32" s="237" t="s">
        <v>30</v>
      </c>
      <c r="B32" s="238">
        <v>16.8</v>
      </c>
      <c r="C32" s="238">
        <v>24.85</v>
      </c>
      <c r="D32" s="238">
        <v>17.2</v>
      </c>
      <c r="E32" s="238">
        <v>12097744</v>
      </c>
      <c r="F32" s="237">
        <v>0</v>
      </c>
      <c r="G32" s="237">
        <v>1</v>
      </c>
      <c r="H32" s="237">
        <v>0</v>
      </c>
      <c r="I32" s="120" t="str">
        <f t="shared" si="2"/>
        <v xml:space="preserve">            ОВДП (25 - річні); 16,8%; 24,85р.</v>
      </c>
      <c r="J32" s="122">
        <f t="shared" si="1"/>
        <v>12097744</v>
      </c>
      <c r="K32" s="30"/>
      <c r="L32" s="30"/>
      <c r="M32" s="30"/>
      <c r="N32" s="30"/>
      <c r="O32" s="30"/>
      <c r="P32" s="30"/>
      <c r="Q32" s="30"/>
      <c r="R32" s="30"/>
    </row>
    <row r="33" spans="1:18" ht="15.75" x14ac:dyDescent="0.25">
      <c r="A33" s="237" t="s">
        <v>31</v>
      </c>
      <c r="B33" s="238">
        <v>16.8</v>
      </c>
      <c r="C33" s="238">
        <v>25.85</v>
      </c>
      <c r="D33" s="238">
        <v>18.2</v>
      </c>
      <c r="E33" s="238">
        <v>12097744</v>
      </c>
      <c r="F33" s="237">
        <v>0</v>
      </c>
      <c r="G33" s="237">
        <v>1</v>
      </c>
      <c r="H33" s="237">
        <v>0</v>
      </c>
      <c r="I33" s="120" t="str">
        <f t="shared" si="2"/>
        <v xml:space="preserve">            ОВДП (26 - річні); 16,8%; 25,85р.</v>
      </c>
      <c r="J33" s="122">
        <f t="shared" si="1"/>
        <v>12097744</v>
      </c>
      <c r="K33" s="30"/>
      <c r="L33" s="30"/>
      <c r="M33" s="30"/>
      <c r="N33" s="30"/>
      <c r="O33" s="30"/>
      <c r="P33" s="30"/>
      <c r="Q33" s="30"/>
      <c r="R33" s="30"/>
    </row>
    <row r="34" spans="1:18" ht="15.75" x14ac:dyDescent="0.25">
      <c r="A34" s="237" t="s">
        <v>32</v>
      </c>
      <c r="B34" s="238">
        <v>16.8</v>
      </c>
      <c r="C34" s="238">
        <v>26.85</v>
      </c>
      <c r="D34" s="238">
        <v>19.2</v>
      </c>
      <c r="E34" s="238">
        <v>12097744</v>
      </c>
      <c r="F34" s="237">
        <v>0</v>
      </c>
      <c r="G34" s="237">
        <v>1</v>
      </c>
      <c r="H34" s="237">
        <v>0</v>
      </c>
      <c r="I34" s="120" t="str">
        <f t="shared" si="2"/>
        <v xml:space="preserve">            ОВДП (27 - річні); 16,8%; 26,85р.</v>
      </c>
      <c r="J34" s="122">
        <f t="shared" si="1"/>
        <v>12097744</v>
      </c>
      <c r="K34" s="30"/>
      <c r="L34" s="30"/>
      <c r="M34" s="30"/>
      <c r="N34" s="30"/>
      <c r="O34" s="30"/>
      <c r="P34" s="30"/>
      <c r="Q34" s="30"/>
      <c r="R34" s="30"/>
    </row>
    <row r="35" spans="1:18" ht="15.75" x14ac:dyDescent="0.25">
      <c r="A35" s="237" t="s">
        <v>33</v>
      </c>
      <c r="B35" s="238">
        <v>16.8</v>
      </c>
      <c r="C35" s="238">
        <v>27.85</v>
      </c>
      <c r="D35" s="238">
        <v>20.2</v>
      </c>
      <c r="E35" s="238">
        <v>12097744</v>
      </c>
      <c r="F35" s="237">
        <v>0</v>
      </c>
      <c r="G35" s="237">
        <v>1</v>
      </c>
      <c r="H35" s="237">
        <v>0</v>
      </c>
      <c r="I35" s="120" t="str">
        <f t="shared" si="2"/>
        <v xml:space="preserve">            ОВДП (28 - річні); 16,8%; 27,85р.</v>
      </c>
      <c r="J35" s="122">
        <f t="shared" si="1"/>
        <v>12097744</v>
      </c>
      <c r="K35" s="30"/>
      <c r="L35" s="30"/>
      <c r="M35" s="30"/>
      <c r="N35" s="30"/>
      <c r="O35" s="30"/>
      <c r="P35" s="30"/>
      <c r="Q35" s="30"/>
      <c r="R35" s="30"/>
    </row>
    <row r="36" spans="1:18" ht="15.75" x14ac:dyDescent="0.25">
      <c r="A36" s="237" t="s">
        <v>34</v>
      </c>
      <c r="B36" s="238">
        <v>16.8</v>
      </c>
      <c r="C36" s="238">
        <v>28.85</v>
      </c>
      <c r="D36" s="238">
        <v>21.2</v>
      </c>
      <c r="E36" s="238">
        <v>12097744</v>
      </c>
      <c r="F36" s="237">
        <v>0</v>
      </c>
      <c r="G36" s="237">
        <v>1</v>
      </c>
      <c r="H36" s="237">
        <v>0</v>
      </c>
      <c r="I36" s="120" t="str">
        <f t="shared" si="2"/>
        <v xml:space="preserve">            ОВДП (29 - річні); 16,8%; 28,85р.</v>
      </c>
      <c r="J36" s="122">
        <f t="shared" si="1"/>
        <v>12097744</v>
      </c>
      <c r="K36" s="30"/>
      <c r="L36" s="30"/>
      <c r="M36" s="30"/>
      <c r="N36" s="30"/>
      <c r="O36" s="30"/>
      <c r="P36" s="30"/>
      <c r="Q36" s="30"/>
      <c r="R36" s="30"/>
    </row>
    <row r="37" spans="1:18" ht="15.75" x14ac:dyDescent="0.25">
      <c r="A37" s="237" t="s">
        <v>35</v>
      </c>
      <c r="B37" s="238">
        <v>0</v>
      </c>
      <c r="C37" s="238">
        <v>0</v>
      </c>
      <c r="D37" s="238">
        <v>0</v>
      </c>
      <c r="E37" s="238">
        <v>0</v>
      </c>
      <c r="F37" s="237">
        <v>0</v>
      </c>
      <c r="G37" s="237">
        <v>1</v>
      </c>
      <c r="H37" s="237">
        <v>0</v>
      </c>
      <c r="I37" s="120" t="str">
        <f t="shared" si="2"/>
        <v xml:space="preserve">            ОВДП (3 - місячні); 0%; 0р.</v>
      </c>
      <c r="J37" s="122">
        <f t="shared" si="1"/>
        <v>0</v>
      </c>
      <c r="K37" s="30"/>
      <c r="L37" s="30"/>
      <c r="M37" s="30"/>
      <c r="N37" s="30"/>
      <c r="O37" s="30"/>
      <c r="P37" s="30"/>
      <c r="Q37" s="30"/>
      <c r="R37" s="30"/>
    </row>
    <row r="38" spans="1:18" ht="15.75" x14ac:dyDescent="0.25">
      <c r="A38" s="237" t="s">
        <v>36</v>
      </c>
      <c r="B38" s="238">
        <v>17.515999999999998</v>
      </c>
      <c r="C38" s="238">
        <v>2.7</v>
      </c>
      <c r="D38" s="238">
        <v>2.21</v>
      </c>
      <c r="E38" s="238">
        <v>314644508</v>
      </c>
      <c r="F38" s="237">
        <v>0</v>
      </c>
      <c r="G38" s="237">
        <v>1</v>
      </c>
      <c r="H38" s="237">
        <v>0</v>
      </c>
      <c r="I38" s="120" t="str">
        <f t="shared" si="2"/>
        <v xml:space="preserve">            ОВДП (3 - річні); 17,516%; 2,7р.</v>
      </c>
      <c r="J38" s="122">
        <f t="shared" si="1"/>
        <v>314644508</v>
      </c>
      <c r="K38" s="30"/>
      <c r="L38" s="30"/>
      <c r="M38" s="30"/>
      <c r="N38" s="30"/>
      <c r="O38" s="30"/>
      <c r="P38" s="30"/>
      <c r="Q38" s="30"/>
      <c r="R38" s="30"/>
    </row>
    <row r="39" spans="1:18" ht="15.75" x14ac:dyDescent="0.25">
      <c r="A39" s="237" t="s">
        <v>37</v>
      </c>
      <c r="B39" s="238">
        <v>13.872</v>
      </c>
      <c r="C39" s="238">
        <v>14.53</v>
      </c>
      <c r="D39" s="238">
        <v>11.47</v>
      </c>
      <c r="E39" s="238">
        <v>187097751</v>
      </c>
      <c r="F39" s="237">
        <v>0</v>
      </c>
      <c r="G39" s="237">
        <v>1</v>
      </c>
      <c r="H39" s="237">
        <v>0</v>
      </c>
      <c r="I39" s="120" t="str">
        <f t="shared" si="2"/>
        <v xml:space="preserve">            ОВДП (30 - річні); 13,872%; 14,53р.</v>
      </c>
      <c r="J39" s="122">
        <f t="shared" si="1"/>
        <v>187097751</v>
      </c>
      <c r="K39" s="30"/>
      <c r="L39" s="30"/>
      <c r="M39" s="30"/>
      <c r="N39" s="30"/>
      <c r="O39" s="30"/>
      <c r="P39" s="30"/>
      <c r="Q39" s="30"/>
      <c r="R39" s="30"/>
    </row>
    <row r="40" spans="1:18" ht="15.75" x14ac:dyDescent="0.25">
      <c r="A40" s="237" t="s">
        <v>38</v>
      </c>
      <c r="B40" s="238">
        <v>15.632999999999999</v>
      </c>
      <c r="C40" s="238">
        <v>3.3</v>
      </c>
      <c r="D40" s="238">
        <v>3.72</v>
      </c>
      <c r="E40" s="238">
        <v>35000000</v>
      </c>
      <c r="F40" s="237">
        <v>0</v>
      </c>
      <c r="G40" s="237">
        <v>1</v>
      </c>
      <c r="H40" s="237">
        <v>0</v>
      </c>
      <c r="I40" s="120" t="str">
        <f t="shared" si="2"/>
        <v xml:space="preserve">            ОВДП (4 - річні); 15,633%; 3,3р.</v>
      </c>
      <c r="J40" s="122">
        <f t="shared" si="1"/>
        <v>35000000</v>
      </c>
      <c r="K40" s="30"/>
      <c r="L40" s="30"/>
      <c r="M40" s="30"/>
      <c r="N40" s="30"/>
      <c r="O40" s="30"/>
      <c r="P40" s="30"/>
      <c r="Q40" s="30"/>
      <c r="R40" s="30"/>
    </row>
    <row r="41" spans="1:18" ht="15.75" x14ac:dyDescent="0.25">
      <c r="A41" s="237" t="s">
        <v>39</v>
      </c>
      <c r="B41" s="238">
        <v>17.425999999999998</v>
      </c>
      <c r="C41" s="238">
        <v>3.28</v>
      </c>
      <c r="D41" s="238">
        <v>2.39</v>
      </c>
      <c r="E41" s="238">
        <v>46069236</v>
      </c>
      <c r="F41" s="237">
        <v>0</v>
      </c>
      <c r="G41" s="237">
        <v>1</v>
      </c>
      <c r="H41" s="237">
        <v>0</v>
      </c>
      <c r="I41" s="120" t="str">
        <f t="shared" si="2"/>
        <v xml:space="preserve">            ОВДП (5 - річні); 17,426%; 3,28р.</v>
      </c>
      <c r="J41" s="122">
        <f t="shared" si="1"/>
        <v>46069236</v>
      </c>
      <c r="K41" s="30"/>
      <c r="L41" s="30"/>
      <c r="M41" s="30"/>
      <c r="N41" s="30"/>
      <c r="O41" s="30"/>
      <c r="P41" s="30"/>
      <c r="Q41" s="30"/>
      <c r="R41" s="30"/>
    </row>
    <row r="42" spans="1:18" ht="15.75" x14ac:dyDescent="0.25">
      <c r="A42" s="237" t="s">
        <v>40</v>
      </c>
      <c r="B42" s="238">
        <v>0</v>
      </c>
      <c r="C42" s="238">
        <v>0</v>
      </c>
      <c r="D42" s="238">
        <v>0</v>
      </c>
      <c r="E42" s="238">
        <v>0</v>
      </c>
      <c r="F42" s="237">
        <v>0</v>
      </c>
      <c r="G42" s="237">
        <v>1</v>
      </c>
      <c r="H42" s="237">
        <v>0</v>
      </c>
      <c r="I42" s="120" t="str">
        <f t="shared" si="2"/>
        <v xml:space="preserve">            ОВДП (6 - місячні); 0%; 0р.</v>
      </c>
      <c r="J42" s="122">
        <f t="shared" si="1"/>
        <v>0</v>
      </c>
      <c r="K42" s="30"/>
      <c r="L42" s="30"/>
      <c r="M42" s="30"/>
      <c r="N42" s="30"/>
      <c r="O42" s="30"/>
      <c r="P42" s="30"/>
      <c r="Q42" s="30"/>
      <c r="R42" s="30"/>
    </row>
    <row r="43" spans="1:18" ht="15.75" x14ac:dyDescent="0.25">
      <c r="A43" s="237" t="s">
        <v>41</v>
      </c>
      <c r="B43" s="238">
        <v>0</v>
      </c>
      <c r="C43" s="238">
        <v>0</v>
      </c>
      <c r="D43" s="238">
        <v>0</v>
      </c>
      <c r="E43" s="238">
        <v>0</v>
      </c>
      <c r="F43" s="237">
        <v>0</v>
      </c>
      <c r="G43" s="237">
        <v>1</v>
      </c>
      <c r="H43" s="237">
        <v>0</v>
      </c>
      <c r="I43" s="120" t="str">
        <f t="shared" si="2"/>
        <v xml:space="preserve">            ОВДП (6 - річні); 0%; 0р.</v>
      </c>
      <c r="J43" s="122">
        <f t="shared" si="1"/>
        <v>0</v>
      </c>
      <c r="K43" s="30"/>
      <c r="L43" s="30"/>
      <c r="M43" s="30"/>
      <c r="N43" s="30"/>
      <c r="O43" s="30"/>
      <c r="P43" s="30"/>
      <c r="Q43" s="30"/>
      <c r="R43" s="30"/>
    </row>
    <row r="44" spans="1:18" ht="15.75" x14ac:dyDescent="0.25">
      <c r="A44" s="237" t="s">
        <v>42</v>
      </c>
      <c r="B44" s="238">
        <v>9.7899999999999991</v>
      </c>
      <c r="C44" s="238">
        <v>5.63</v>
      </c>
      <c r="D44" s="238">
        <v>1.99</v>
      </c>
      <c r="E44" s="238">
        <v>15281691</v>
      </c>
      <c r="F44" s="237">
        <v>0</v>
      </c>
      <c r="G44" s="237">
        <v>1</v>
      </c>
      <c r="H44" s="237">
        <v>0</v>
      </c>
      <c r="I44" s="120" t="str">
        <f t="shared" si="2"/>
        <v xml:space="preserve">            ОВДП (7 - річні); 9,79%; 5,63р.</v>
      </c>
      <c r="J44" s="122">
        <f t="shared" si="1"/>
        <v>15281691</v>
      </c>
      <c r="K44" s="30"/>
      <c r="L44" s="30"/>
      <c r="M44" s="30"/>
      <c r="N44" s="30"/>
      <c r="O44" s="30"/>
      <c r="P44" s="30"/>
      <c r="Q44" s="30"/>
      <c r="R44" s="30"/>
    </row>
    <row r="45" spans="1:18" ht="15.75" x14ac:dyDescent="0.25">
      <c r="A45" s="237" t="s">
        <v>43</v>
      </c>
      <c r="B45" s="238">
        <v>11.29</v>
      </c>
      <c r="C45" s="238">
        <v>8.17</v>
      </c>
      <c r="D45" s="238">
        <v>0.45</v>
      </c>
      <c r="E45" s="238">
        <v>2500000</v>
      </c>
      <c r="F45" s="237">
        <v>0</v>
      </c>
      <c r="G45" s="237">
        <v>1</v>
      </c>
      <c r="H45" s="237">
        <v>0</v>
      </c>
      <c r="I45" s="120" t="str">
        <f t="shared" si="2"/>
        <v xml:space="preserve">            ОВДП (8 - річні); 11,29%; 8,17р.</v>
      </c>
      <c r="J45" s="122">
        <f t="shared" si="1"/>
        <v>2500000</v>
      </c>
      <c r="K45" s="30"/>
      <c r="L45" s="30"/>
      <c r="M45" s="30"/>
      <c r="N45" s="30"/>
      <c r="O45" s="30"/>
      <c r="P45" s="30"/>
      <c r="Q45" s="30"/>
      <c r="R45" s="30"/>
    </row>
    <row r="46" spans="1:18" ht="15.75" x14ac:dyDescent="0.25">
      <c r="A46" s="237" t="s">
        <v>44</v>
      </c>
      <c r="B46" s="238">
        <v>0</v>
      </c>
      <c r="C46" s="238">
        <v>0</v>
      </c>
      <c r="D46" s="238">
        <v>0</v>
      </c>
      <c r="E46" s="238">
        <v>0</v>
      </c>
      <c r="F46" s="237">
        <v>0</v>
      </c>
      <c r="G46" s="237">
        <v>1</v>
      </c>
      <c r="H46" s="237">
        <v>0</v>
      </c>
      <c r="I46" s="120" t="str">
        <f t="shared" si="2"/>
        <v xml:space="preserve">            ОВДП (9 - місячні); 0%; 0р.</v>
      </c>
      <c r="J46" s="122">
        <f t="shared" si="1"/>
        <v>0</v>
      </c>
      <c r="K46" s="30"/>
      <c r="L46" s="30"/>
      <c r="M46" s="30"/>
      <c r="N46" s="30"/>
      <c r="O46" s="30"/>
      <c r="P46" s="30"/>
      <c r="Q46" s="30"/>
      <c r="R46" s="30"/>
    </row>
    <row r="47" spans="1:18" ht="15.75" x14ac:dyDescent="0.25">
      <c r="A47" s="237" t="s">
        <v>45</v>
      </c>
      <c r="B47" s="238">
        <v>10.57</v>
      </c>
      <c r="C47" s="238">
        <v>9.2899999999999991</v>
      </c>
      <c r="D47" s="238">
        <v>1.95</v>
      </c>
      <c r="E47" s="238">
        <v>5500000</v>
      </c>
      <c r="F47" s="237">
        <v>0</v>
      </c>
      <c r="G47" s="237">
        <v>1</v>
      </c>
      <c r="H47" s="237">
        <v>0</v>
      </c>
      <c r="I47" s="120" t="str">
        <f t="shared" si="2"/>
        <v xml:space="preserve">            ОВДП (9 - річні); 10,57%; 9,29р.</v>
      </c>
      <c r="J47" s="122">
        <f t="shared" si="1"/>
        <v>5500000</v>
      </c>
      <c r="K47" s="30"/>
      <c r="L47" s="30"/>
      <c r="M47" s="30"/>
      <c r="N47" s="30"/>
      <c r="O47" s="30"/>
      <c r="P47" s="30"/>
      <c r="Q47" s="30"/>
      <c r="R47" s="30"/>
    </row>
    <row r="48" spans="1:18" ht="15.75" x14ac:dyDescent="0.25">
      <c r="A48" s="237" t="s">
        <v>46</v>
      </c>
      <c r="B48" s="238">
        <v>1.2330000000000001</v>
      </c>
      <c r="C48" s="238">
        <v>14.88</v>
      </c>
      <c r="D48" s="238">
        <v>12.35</v>
      </c>
      <c r="E48" s="238">
        <v>4907828149.6000004</v>
      </c>
      <c r="F48" s="237">
        <v>1</v>
      </c>
      <c r="G48" s="237">
        <v>0</v>
      </c>
      <c r="H48" s="237">
        <v>0</v>
      </c>
      <c r="I48" s="120" t="str">
        <f t="shared" si="2"/>
        <v xml:space="preserve">      Державний зовнішній борг; 1,233%; 14,88р.</v>
      </c>
      <c r="J48" s="122">
        <f t="shared" si="1"/>
        <v>4907828149.6000004</v>
      </c>
      <c r="K48" s="30"/>
      <c r="L48" s="30"/>
      <c r="M48" s="30"/>
      <c r="N48" s="30"/>
      <c r="O48" s="30"/>
      <c r="P48" s="30"/>
      <c r="Q48" s="30"/>
      <c r="R48" s="30"/>
    </row>
    <row r="49" spans="1:18" ht="15.75" x14ac:dyDescent="0.25">
      <c r="A49" s="237" t="s">
        <v>47</v>
      </c>
      <c r="B49" s="238">
        <v>0.95299999999999996</v>
      </c>
      <c r="C49" s="238">
        <v>9.9600000000000009</v>
      </c>
      <c r="D49" s="238">
        <v>9.02</v>
      </c>
      <c r="E49" s="238">
        <v>501188648.89999998</v>
      </c>
      <c r="F49" s="237">
        <v>0</v>
      </c>
      <c r="G49" s="237">
        <v>0</v>
      </c>
      <c r="H49" s="237">
        <v>0</v>
      </c>
      <c r="I49" s="120" t="str">
        <f t="shared" si="2"/>
        <v xml:space="preserve">         в т.ч. ОЗДП; 0,953%; 9,96р.</v>
      </c>
      <c r="J49" s="122">
        <f t="shared" si="1"/>
        <v>501188648.89999998</v>
      </c>
      <c r="K49" s="30"/>
      <c r="L49" s="30"/>
      <c r="M49" s="30"/>
      <c r="N49" s="30"/>
      <c r="O49" s="30"/>
      <c r="P49" s="30"/>
      <c r="Q49" s="30"/>
      <c r="R49" s="30"/>
    </row>
    <row r="50" spans="1:18" ht="15.75" x14ac:dyDescent="0.25">
      <c r="A50" s="285" t="s">
        <v>48</v>
      </c>
      <c r="B50" s="286">
        <v>5.6749999999999998</v>
      </c>
      <c r="C50" s="286">
        <v>9.25</v>
      </c>
      <c r="D50" s="286">
        <v>4.1900000000000004</v>
      </c>
      <c r="E50" s="286">
        <v>271452141.97000003</v>
      </c>
      <c r="F50" s="285">
        <v>0</v>
      </c>
      <c r="G50" s="285">
        <v>0</v>
      </c>
      <c r="H50" s="285">
        <v>2</v>
      </c>
      <c r="I50" s="120" t="str">
        <f t="shared" si="2"/>
        <v xml:space="preserve">   Гарантований борг; 5,675%; 9,25р.</v>
      </c>
      <c r="J50" s="122">
        <f t="shared" si="1"/>
        <v>271452141.97000003</v>
      </c>
      <c r="K50" s="30"/>
      <c r="L50" s="30"/>
      <c r="M50" s="30"/>
      <c r="N50" s="30"/>
      <c r="O50" s="30"/>
      <c r="P50" s="30"/>
      <c r="Q50" s="30"/>
      <c r="R50" s="30"/>
    </row>
    <row r="51" spans="1:18" ht="15.75" x14ac:dyDescent="0.25">
      <c r="A51" s="237" t="s">
        <v>49</v>
      </c>
      <c r="B51" s="238">
        <v>8.282</v>
      </c>
      <c r="C51" s="238">
        <v>5.09</v>
      </c>
      <c r="D51" s="238">
        <v>4.25</v>
      </c>
      <c r="E51" s="238">
        <v>78754240.099999994</v>
      </c>
      <c r="F51" s="237">
        <v>1</v>
      </c>
      <c r="G51" s="237">
        <v>0</v>
      </c>
      <c r="H51" s="237">
        <v>0</v>
      </c>
      <c r="I51" s="120" t="str">
        <f t="shared" si="2"/>
        <v xml:space="preserve">      Гарантований внутрішній борг; 8,282%; 5,09р.</v>
      </c>
      <c r="J51" s="122">
        <f t="shared" si="1"/>
        <v>78754240.099999994</v>
      </c>
      <c r="K51" s="30"/>
      <c r="L51" s="30"/>
      <c r="M51" s="30"/>
      <c r="N51" s="30"/>
      <c r="O51" s="30"/>
      <c r="P51" s="30"/>
      <c r="Q51" s="30"/>
      <c r="R51" s="30"/>
    </row>
    <row r="52" spans="1:18" ht="15.75" x14ac:dyDescent="0.25">
      <c r="A52" s="237" t="s">
        <v>50</v>
      </c>
      <c r="B52" s="238">
        <v>7.6280000000000001</v>
      </c>
      <c r="C52" s="238">
        <v>3.95</v>
      </c>
      <c r="D52" s="238">
        <v>2.69</v>
      </c>
      <c r="E52" s="238">
        <v>4475011.5999999996</v>
      </c>
      <c r="F52" s="237">
        <v>0</v>
      </c>
      <c r="G52" s="237">
        <v>0</v>
      </c>
      <c r="H52" s="237">
        <v>0</v>
      </c>
      <c r="I52" s="120" t="str">
        <f t="shared" si="2"/>
        <v xml:space="preserve">         в т.ч. Облігації; 7,628%; 3,95р.</v>
      </c>
      <c r="J52" s="122">
        <f t="shared" si="1"/>
        <v>4475011.5999999996</v>
      </c>
      <c r="K52" s="30"/>
      <c r="L52" s="30"/>
      <c r="M52" s="30"/>
      <c r="N52" s="30"/>
      <c r="O52" s="30"/>
      <c r="P52" s="30"/>
      <c r="Q52" s="30"/>
      <c r="R52" s="30"/>
    </row>
    <row r="53" spans="1:18" ht="15.75" x14ac:dyDescent="0.25">
      <c r="A53" s="237" t="s">
        <v>51</v>
      </c>
      <c r="B53" s="238">
        <v>4.609</v>
      </c>
      <c r="C53" s="238">
        <v>12.47</v>
      </c>
      <c r="D53" s="238">
        <v>4.17</v>
      </c>
      <c r="E53" s="238">
        <v>192697901.87</v>
      </c>
      <c r="F53" s="237">
        <v>1</v>
      </c>
      <c r="G53" s="237">
        <v>0</v>
      </c>
      <c r="H53" s="237">
        <v>0</v>
      </c>
      <c r="I53" s="120" t="str">
        <f t="shared" si="2"/>
        <v xml:space="preserve">      Гарантований зовнішній борг; 4,609%; 12,47р.</v>
      </c>
      <c r="J53" s="122">
        <f t="shared" si="1"/>
        <v>192697901.87</v>
      </c>
      <c r="K53" s="30"/>
      <c r="L53" s="30"/>
      <c r="M53" s="30"/>
      <c r="N53" s="30"/>
      <c r="O53" s="30"/>
      <c r="P53" s="30"/>
      <c r="Q53" s="30"/>
      <c r="R53" s="30"/>
    </row>
    <row r="54" spans="1:18" ht="15.75" x14ac:dyDescent="0.25">
      <c r="A54" s="237" t="s">
        <v>47</v>
      </c>
      <c r="B54" s="238">
        <v>6.875</v>
      </c>
      <c r="C54" s="238">
        <v>7.09</v>
      </c>
      <c r="D54" s="238">
        <v>3.44</v>
      </c>
      <c r="E54" s="238">
        <v>34261012.5</v>
      </c>
      <c r="F54" s="237">
        <v>0</v>
      </c>
      <c r="G54" s="237">
        <v>0</v>
      </c>
      <c r="H54" s="237">
        <v>0</v>
      </c>
      <c r="I54" s="120"/>
      <c r="J54" s="122">
        <f t="shared" si="1"/>
        <v>34261012.5</v>
      </c>
      <c r="K54" s="30"/>
      <c r="L54" s="30"/>
      <c r="M54" s="30"/>
      <c r="N54" s="30"/>
      <c r="O54" s="30"/>
      <c r="P54" s="30"/>
      <c r="Q54" s="30"/>
      <c r="R54" s="30"/>
    </row>
    <row r="55" spans="1:18" x14ac:dyDescent="0.2">
      <c r="B55" s="29"/>
      <c r="C55" s="29"/>
      <c r="D55" s="29"/>
      <c r="E55" s="29"/>
      <c r="F55" s="30"/>
      <c r="G55" s="30"/>
      <c r="H55" s="30"/>
      <c r="I55" s="120"/>
      <c r="J55" s="122">
        <f t="shared" si="1"/>
        <v>0</v>
      </c>
      <c r="K55" s="30"/>
      <c r="L55" s="30"/>
      <c r="M55" s="30"/>
      <c r="N55" s="30"/>
      <c r="O55" s="30"/>
      <c r="P55" s="30"/>
      <c r="Q55" s="30"/>
      <c r="R55" s="30"/>
    </row>
    <row r="56" spans="1:18" x14ac:dyDescent="0.2">
      <c r="B56" s="29"/>
      <c r="C56" s="29"/>
      <c r="D56" s="29"/>
      <c r="E56" s="29"/>
      <c r="F56" s="30"/>
      <c r="G56" s="30"/>
      <c r="H56" s="30"/>
      <c r="I56" s="120"/>
      <c r="J56" s="122">
        <f t="shared" si="1"/>
        <v>0</v>
      </c>
      <c r="K56" s="30"/>
      <c r="L56" s="30"/>
      <c r="M56" s="30"/>
      <c r="N56" s="30"/>
      <c r="O56" s="30"/>
      <c r="P56" s="30"/>
      <c r="Q56" s="30"/>
      <c r="R56" s="30"/>
    </row>
    <row r="57" spans="1:18" x14ac:dyDescent="0.2">
      <c r="B57" s="29"/>
      <c r="C57" s="29"/>
      <c r="D57" s="29"/>
      <c r="E57" s="29"/>
      <c r="F57" s="30"/>
      <c r="G57" s="30"/>
      <c r="H57" s="30"/>
      <c r="I57" s="120"/>
      <c r="J57" s="122">
        <f t="shared" si="1"/>
        <v>0</v>
      </c>
      <c r="K57" s="30"/>
      <c r="L57" s="30"/>
      <c r="M57" s="30"/>
      <c r="N57" s="30"/>
      <c r="O57" s="30"/>
      <c r="P57" s="30"/>
      <c r="Q57" s="30"/>
      <c r="R57" s="30"/>
    </row>
    <row r="58" spans="1:18" x14ac:dyDescent="0.2">
      <c r="B58" s="29"/>
      <c r="C58" s="29"/>
      <c r="D58" s="29"/>
      <c r="E58" s="29"/>
      <c r="F58" s="30"/>
      <c r="G58" s="30"/>
      <c r="H58" s="30"/>
      <c r="I58" s="120"/>
      <c r="J58" s="122">
        <f t="shared" si="1"/>
        <v>0</v>
      </c>
      <c r="K58" s="30"/>
      <c r="L58" s="30"/>
      <c r="M58" s="30"/>
      <c r="N58" s="30"/>
      <c r="O58" s="30"/>
      <c r="P58" s="30"/>
      <c r="Q58" s="30"/>
      <c r="R58" s="30"/>
    </row>
    <row r="59" spans="1:18" x14ac:dyDescent="0.2">
      <c r="B59" s="29"/>
      <c r="C59" s="29"/>
      <c r="D59" s="29"/>
      <c r="E59" s="29"/>
      <c r="F59" s="30"/>
      <c r="G59" s="30"/>
      <c r="H59" s="30"/>
      <c r="I59" s="120"/>
      <c r="J59" s="122">
        <f t="shared" si="1"/>
        <v>0</v>
      </c>
      <c r="K59" s="30"/>
      <c r="L59" s="30"/>
      <c r="M59" s="30"/>
      <c r="N59" s="30"/>
      <c r="O59" s="30"/>
      <c r="P59" s="30"/>
      <c r="Q59" s="30"/>
      <c r="R59" s="30"/>
    </row>
    <row r="60" spans="1:18" x14ac:dyDescent="0.2">
      <c r="B60" s="29"/>
      <c r="C60" s="29"/>
      <c r="D60" s="29"/>
      <c r="E60" s="29"/>
      <c r="F60" s="30"/>
      <c r="G60" s="30"/>
      <c r="H60" s="30"/>
      <c r="I60" s="120"/>
      <c r="J60" s="122">
        <f t="shared" si="1"/>
        <v>0</v>
      </c>
      <c r="K60" s="30"/>
      <c r="L60" s="30"/>
      <c r="M60" s="30"/>
      <c r="N60" s="30"/>
      <c r="O60" s="30"/>
      <c r="P60" s="30"/>
      <c r="Q60" s="30"/>
      <c r="R60" s="30"/>
    </row>
    <row r="61" spans="1:18" x14ac:dyDescent="0.2">
      <c r="B61" s="29"/>
      <c r="C61" s="29"/>
      <c r="D61" s="29"/>
      <c r="E61" s="29"/>
      <c r="F61" s="30"/>
      <c r="G61" s="30"/>
      <c r="H61" s="30"/>
      <c r="I61" s="120"/>
      <c r="J61" s="122">
        <f t="shared" si="1"/>
        <v>0</v>
      </c>
      <c r="K61" s="30"/>
      <c r="L61" s="30"/>
      <c r="M61" s="30"/>
      <c r="N61" s="30"/>
      <c r="O61" s="30"/>
      <c r="P61" s="30"/>
      <c r="Q61" s="30"/>
      <c r="R61" s="30"/>
    </row>
    <row r="62" spans="1:18" x14ac:dyDescent="0.2">
      <c r="B62" s="29"/>
      <c r="C62" s="29"/>
      <c r="D62" s="29"/>
      <c r="E62" s="29"/>
      <c r="F62" s="30"/>
      <c r="G62" s="30"/>
      <c r="H62" s="30"/>
      <c r="I62" s="120"/>
      <c r="J62" s="120"/>
      <c r="K62" s="30"/>
      <c r="L62" s="30"/>
      <c r="M62" s="30"/>
      <c r="N62" s="30"/>
      <c r="O62" s="30"/>
      <c r="P62" s="30"/>
      <c r="Q62" s="30"/>
      <c r="R62" s="30"/>
    </row>
    <row r="63" spans="1:18" x14ac:dyDescent="0.2">
      <c r="B63" s="29"/>
      <c r="C63" s="29"/>
      <c r="D63" s="29"/>
      <c r="E63" s="29"/>
      <c r="F63" s="30"/>
      <c r="G63" s="30"/>
      <c r="H63" s="30"/>
      <c r="I63" s="120"/>
      <c r="J63" s="120"/>
      <c r="K63" s="30"/>
      <c r="L63" s="30"/>
      <c r="M63" s="30"/>
      <c r="N63" s="30"/>
      <c r="O63" s="30"/>
      <c r="P63" s="30"/>
      <c r="Q63" s="30"/>
      <c r="R63" s="30"/>
    </row>
    <row r="64" spans="1:18" x14ac:dyDescent="0.2">
      <c r="B64" s="29"/>
      <c r="C64" s="29"/>
      <c r="D64" s="29"/>
      <c r="E64" s="29"/>
      <c r="F64" s="30"/>
      <c r="G64" s="30"/>
      <c r="H64" s="30"/>
      <c r="I64" s="120"/>
      <c r="J64" s="120"/>
      <c r="K64" s="30"/>
      <c r="L64" s="30"/>
      <c r="M64" s="30"/>
      <c r="N64" s="30"/>
      <c r="O64" s="30"/>
      <c r="P64" s="30"/>
      <c r="Q64" s="30"/>
      <c r="R64" s="30"/>
    </row>
    <row r="65" spans="2:18" x14ac:dyDescent="0.2">
      <c r="B65" s="29"/>
      <c r="C65" s="29"/>
      <c r="D65" s="29"/>
      <c r="E65" s="29"/>
      <c r="F65" s="30"/>
      <c r="G65" s="30"/>
      <c r="H65" s="30"/>
      <c r="I65" s="120"/>
      <c r="J65" s="120"/>
      <c r="K65" s="30"/>
      <c r="L65" s="30"/>
      <c r="M65" s="30"/>
      <c r="N65" s="30"/>
      <c r="O65" s="30"/>
      <c r="P65" s="30"/>
      <c r="Q65" s="30"/>
      <c r="R65" s="30"/>
    </row>
    <row r="66" spans="2:18" x14ac:dyDescent="0.2">
      <c r="B66" s="29"/>
      <c r="C66" s="29"/>
      <c r="D66" s="29"/>
      <c r="E66" s="29"/>
      <c r="F66" s="30"/>
      <c r="G66" s="30"/>
      <c r="H66" s="30"/>
      <c r="I66" s="120"/>
      <c r="J66" s="120"/>
      <c r="K66" s="30"/>
      <c r="L66" s="30"/>
      <c r="M66" s="30"/>
      <c r="N66" s="30"/>
      <c r="O66" s="30"/>
      <c r="P66" s="30"/>
      <c r="Q66" s="30"/>
      <c r="R66" s="30"/>
    </row>
    <row r="67" spans="2:18" x14ac:dyDescent="0.2">
      <c r="B67" s="29"/>
      <c r="C67" s="29"/>
      <c r="D67" s="29"/>
      <c r="E67" s="29"/>
      <c r="F67" s="30"/>
      <c r="G67" s="30"/>
      <c r="H67" s="30"/>
      <c r="I67" s="120"/>
      <c r="J67" s="120"/>
      <c r="K67" s="30"/>
      <c r="L67" s="30"/>
      <c r="M67" s="30"/>
      <c r="N67" s="30"/>
      <c r="O67" s="30"/>
      <c r="P67" s="30"/>
      <c r="Q67" s="30"/>
      <c r="R67" s="30"/>
    </row>
    <row r="68" spans="2:18" x14ac:dyDescent="0.2">
      <c r="B68" s="29"/>
      <c r="C68" s="29"/>
      <c r="D68" s="29"/>
      <c r="E68" s="29"/>
      <c r="F68" s="30"/>
      <c r="G68" s="30"/>
      <c r="H68" s="30"/>
      <c r="I68" s="120"/>
      <c r="J68" s="120"/>
      <c r="K68" s="30"/>
      <c r="L68" s="30"/>
      <c r="M68" s="30"/>
      <c r="N68" s="30"/>
      <c r="O68" s="30"/>
      <c r="P68" s="30"/>
      <c r="Q68" s="30"/>
      <c r="R68" s="30"/>
    </row>
    <row r="69" spans="2:18" x14ac:dyDescent="0.2">
      <c r="B69" s="29"/>
      <c r="C69" s="29"/>
      <c r="D69" s="29"/>
      <c r="E69" s="29"/>
      <c r="F69" s="30"/>
      <c r="G69" s="30"/>
      <c r="H69" s="30"/>
      <c r="I69" s="120"/>
      <c r="J69" s="120"/>
      <c r="K69" s="30"/>
      <c r="L69" s="30"/>
      <c r="M69" s="30"/>
      <c r="N69" s="30"/>
      <c r="O69" s="30"/>
      <c r="P69" s="30"/>
      <c r="Q69" s="30"/>
      <c r="R69" s="30"/>
    </row>
    <row r="70" spans="2:18" x14ac:dyDescent="0.2">
      <c r="B70" s="29"/>
      <c r="C70" s="29"/>
      <c r="D70" s="29"/>
      <c r="E70" s="29"/>
      <c r="F70" s="30"/>
      <c r="G70" s="30"/>
      <c r="H70" s="30"/>
      <c r="I70" s="120"/>
      <c r="J70" s="120"/>
      <c r="K70" s="30"/>
      <c r="L70" s="30"/>
      <c r="M70" s="30"/>
      <c r="N70" s="30"/>
      <c r="O70" s="30"/>
      <c r="P70" s="30"/>
      <c r="Q70" s="30"/>
      <c r="R70" s="30"/>
    </row>
    <row r="71" spans="2:18" x14ac:dyDescent="0.2">
      <c r="B71" s="29"/>
      <c r="C71" s="29"/>
      <c r="D71" s="29"/>
      <c r="E71" s="29"/>
      <c r="F71" s="30"/>
      <c r="G71" s="30"/>
      <c r="H71" s="30"/>
      <c r="I71" s="120"/>
      <c r="J71" s="120"/>
      <c r="K71" s="30"/>
      <c r="L71" s="30"/>
      <c r="M71" s="30"/>
      <c r="N71" s="30"/>
      <c r="O71" s="30"/>
      <c r="P71" s="30"/>
      <c r="Q71" s="30"/>
      <c r="R71" s="30"/>
    </row>
    <row r="72" spans="2:18" x14ac:dyDescent="0.2">
      <c r="B72" s="29"/>
      <c r="C72" s="29"/>
      <c r="D72" s="29"/>
      <c r="E72" s="29"/>
      <c r="F72" s="30"/>
      <c r="G72" s="30"/>
      <c r="H72" s="30"/>
      <c r="I72" s="120"/>
      <c r="J72" s="120"/>
      <c r="K72" s="30"/>
      <c r="L72" s="30"/>
      <c r="M72" s="30"/>
      <c r="N72" s="30"/>
      <c r="O72" s="30"/>
      <c r="P72" s="30"/>
      <c r="Q72" s="30"/>
      <c r="R72" s="30"/>
    </row>
    <row r="73" spans="2:18" x14ac:dyDescent="0.2">
      <c r="B73" s="29"/>
      <c r="C73" s="29"/>
      <c r="D73" s="29"/>
      <c r="E73" s="29"/>
      <c r="F73" s="30"/>
      <c r="G73" s="30"/>
      <c r="H73" s="30"/>
      <c r="I73" s="120"/>
      <c r="J73" s="120"/>
      <c r="K73" s="30"/>
      <c r="L73" s="30"/>
      <c r="M73" s="30"/>
      <c r="N73" s="30"/>
      <c r="O73" s="30"/>
      <c r="P73" s="30"/>
      <c r="Q73" s="30"/>
      <c r="R73" s="30"/>
    </row>
    <row r="74" spans="2:18" x14ac:dyDescent="0.2">
      <c r="B74" s="29"/>
      <c r="C74" s="29"/>
      <c r="D74" s="29"/>
      <c r="E74" s="29"/>
      <c r="F74" s="30"/>
      <c r="G74" s="30"/>
      <c r="H74" s="30"/>
      <c r="I74" s="120"/>
      <c r="J74" s="120"/>
      <c r="K74" s="30"/>
      <c r="L74" s="30"/>
      <c r="M74" s="30"/>
      <c r="N74" s="30"/>
      <c r="O74" s="30"/>
      <c r="P74" s="30"/>
      <c r="Q74" s="30"/>
      <c r="R74" s="30"/>
    </row>
    <row r="75" spans="2:18" x14ac:dyDescent="0.2">
      <c r="B75" s="29"/>
      <c r="C75" s="29"/>
      <c r="D75" s="29"/>
      <c r="E75" s="29"/>
      <c r="F75" s="30"/>
      <c r="G75" s="30"/>
      <c r="H75" s="30"/>
      <c r="I75" s="120"/>
      <c r="J75" s="120"/>
      <c r="K75" s="30"/>
      <c r="L75" s="30"/>
      <c r="M75" s="30"/>
      <c r="N75" s="30"/>
      <c r="O75" s="30"/>
      <c r="P75" s="30"/>
      <c r="Q75" s="30"/>
      <c r="R75" s="30"/>
    </row>
    <row r="76" spans="2:18" x14ac:dyDescent="0.2">
      <c r="B76" s="29"/>
      <c r="C76" s="29"/>
      <c r="D76" s="29"/>
      <c r="E76" s="29"/>
      <c r="F76" s="30"/>
      <c r="G76" s="30"/>
      <c r="H76" s="30"/>
      <c r="I76" s="120"/>
      <c r="J76" s="120"/>
      <c r="K76" s="30"/>
      <c r="L76" s="30"/>
      <c r="M76" s="30"/>
      <c r="N76" s="30"/>
      <c r="O76" s="30"/>
      <c r="P76" s="30"/>
      <c r="Q76" s="30"/>
      <c r="R76" s="30"/>
    </row>
    <row r="77" spans="2:18" x14ac:dyDescent="0.2">
      <c r="B77" s="29"/>
      <c r="C77" s="29"/>
      <c r="D77" s="29"/>
      <c r="E77" s="29"/>
      <c r="F77" s="30"/>
      <c r="G77" s="30"/>
      <c r="H77" s="30"/>
      <c r="I77" s="120"/>
      <c r="J77" s="120"/>
      <c r="K77" s="30"/>
      <c r="L77" s="30"/>
      <c r="M77" s="30"/>
      <c r="N77" s="30"/>
      <c r="O77" s="30"/>
      <c r="P77" s="30"/>
      <c r="Q77" s="30"/>
      <c r="R77" s="30"/>
    </row>
    <row r="78" spans="2:18" x14ac:dyDescent="0.2">
      <c r="B78" s="29"/>
      <c r="C78" s="29"/>
      <c r="D78" s="29"/>
      <c r="E78" s="29"/>
      <c r="F78" s="30"/>
      <c r="G78" s="30"/>
      <c r="H78" s="30"/>
      <c r="I78" s="120"/>
      <c r="J78" s="120"/>
      <c r="K78" s="30"/>
      <c r="L78" s="30"/>
      <c r="M78" s="30"/>
      <c r="N78" s="30"/>
      <c r="O78" s="30"/>
      <c r="P78" s="30"/>
      <c r="Q78" s="30"/>
      <c r="R78" s="30"/>
    </row>
    <row r="79" spans="2:18" x14ac:dyDescent="0.2">
      <c r="B79" s="29"/>
      <c r="C79" s="29"/>
      <c r="D79" s="29"/>
      <c r="E79" s="29"/>
      <c r="F79" s="30"/>
      <c r="G79" s="30"/>
      <c r="H79" s="30"/>
      <c r="I79" s="120"/>
      <c r="J79" s="120"/>
      <c r="K79" s="30"/>
      <c r="L79" s="30"/>
      <c r="M79" s="30"/>
      <c r="N79" s="30"/>
      <c r="O79" s="30"/>
      <c r="P79" s="30"/>
      <c r="Q79" s="30"/>
      <c r="R79" s="30"/>
    </row>
    <row r="80" spans="2:18" x14ac:dyDescent="0.2">
      <c r="B80" s="29"/>
      <c r="C80" s="29"/>
      <c r="D80" s="29"/>
      <c r="E80" s="29"/>
      <c r="F80" s="30"/>
      <c r="G80" s="30"/>
      <c r="H80" s="30"/>
      <c r="I80" s="120"/>
      <c r="J80" s="120"/>
      <c r="K80" s="30"/>
      <c r="L80" s="30"/>
      <c r="M80" s="30"/>
      <c r="N80" s="30"/>
      <c r="O80" s="30"/>
      <c r="P80" s="30"/>
      <c r="Q80" s="30"/>
      <c r="R80" s="30"/>
    </row>
    <row r="81" spans="2:18" x14ac:dyDescent="0.2">
      <c r="B81" s="29"/>
      <c r="C81" s="29"/>
      <c r="D81" s="29"/>
      <c r="E81" s="29"/>
      <c r="F81" s="30"/>
      <c r="G81" s="30"/>
      <c r="H81" s="30"/>
      <c r="I81" s="120"/>
      <c r="J81" s="120"/>
      <c r="K81" s="30"/>
      <c r="L81" s="30"/>
      <c r="M81" s="30"/>
      <c r="N81" s="30"/>
      <c r="O81" s="30"/>
      <c r="P81" s="30"/>
      <c r="Q81" s="30"/>
      <c r="R81" s="30"/>
    </row>
    <row r="82" spans="2:18" x14ac:dyDescent="0.2">
      <c r="B82" s="29"/>
      <c r="C82" s="29"/>
      <c r="D82" s="29"/>
      <c r="E82" s="29"/>
      <c r="F82" s="30"/>
      <c r="G82" s="30"/>
      <c r="H82" s="30"/>
      <c r="I82" s="120"/>
      <c r="J82" s="120"/>
      <c r="K82" s="30"/>
      <c r="L82" s="30"/>
      <c r="M82" s="30"/>
      <c r="N82" s="30"/>
      <c r="O82" s="30"/>
      <c r="P82" s="30"/>
      <c r="Q82" s="30"/>
      <c r="R82" s="30"/>
    </row>
    <row r="83" spans="2:18" x14ac:dyDescent="0.2">
      <c r="B83" s="29"/>
      <c r="C83" s="29"/>
      <c r="D83" s="29"/>
      <c r="E83" s="29"/>
      <c r="F83" s="30"/>
      <c r="G83" s="30"/>
      <c r="H83" s="30"/>
      <c r="I83" s="120"/>
      <c r="J83" s="120"/>
      <c r="K83" s="30"/>
      <c r="L83" s="30"/>
      <c r="M83" s="30"/>
      <c r="N83" s="30"/>
      <c r="O83" s="30"/>
      <c r="P83" s="30"/>
      <c r="Q83" s="30"/>
      <c r="R83" s="30"/>
    </row>
    <row r="84" spans="2:18" x14ac:dyDescent="0.2">
      <c r="B84" s="29"/>
      <c r="C84" s="29"/>
      <c r="D84" s="29"/>
      <c r="E84" s="29"/>
      <c r="F84" s="30"/>
      <c r="G84" s="30"/>
      <c r="H84" s="30"/>
      <c r="I84" s="120"/>
      <c r="J84" s="120"/>
      <c r="K84" s="30"/>
      <c r="L84" s="30"/>
      <c r="M84" s="30"/>
      <c r="N84" s="30"/>
      <c r="O84" s="30"/>
      <c r="P84" s="30"/>
      <c r="Q84" s="30"/>
      <c r="R84" s="30"/>
    </row>
    <row r="85" spans="2:18" x14ac:dyDescent="0.2">
      <c r="B85" s="29"/>
      <c r="C85" s="29"/>
      <c r="D85" s="29"/>
      <c r="E85" s="29"/>
      <c r="F85" s="30"/>
      <c r="G85" s="30"/>
      <c r="H85" s="30"/>
      <c r="I85" s="120"/>
      <c r="J85" s="120"/>
      <c r="K85" s="30"/>
      <c r="L85" s="30"/>
      <c r="M85" s="30"/>
      <c r="N85" s="30"/>
      <c r="O85" s="30"/>
      <c r="P85" s="30"/>
      <c r="Q85" s="30"/>
      <c r="R85" s="30"/>
    </row>
    <row r="86" spans="2:18" x14ac:dyDescent="0.2">
      <c r="B86" s="29"/>
      <c r="C86" s="29"/>
      <c r="D86" s="29"/>
      <c r="E86" s="29"/>
      <c r="F86" s="30"/>
      <c r="G86" s="30"/>
      <c r="H86" s="30"/>
      <c r="I86" s="120"/>
      <c r="J86" s="120"/>
      <c r="K86" s="30"/>
      <c r="L86" s="30"/>
      <c r="M86" s="30"/>
      <c r="N86" s="30"/>
      <c r="O86" s="30"/>
      <c r="P86" s="30"/>
      <c r="Q86" s="30"/>
      <c r="R86" s="30"/>
    </row>
    <row r="87" spans="2:18" x14ac:dyDescent="0.2">
      <c r="B87" s="29"/>
      <c r="C87" s="29"/>
      <c r="D87" s="29"/>
      <c r="E87" s="29"/>
      <c r="F87" s="30"/>
      <c r="G87" s="30"/>
      <c r="H87" s="30"/>
      <c r="I87" s="120"/>
      <c r="J87" s="120"/>
      <c r="K87" s="30"/>
      <c r="L87" s="30"/>
      <c r="M87" s="30"/>
      <c r="N87" s="30"/>
      <c r="O87" s="30"/>
      <c r="P87" s="30"/>
      <c r="Q87" s="30"/>
      <c r="R87" s="30"/>
    </row>
    <row r="88" spans="2:18" x14ac:dyDescent="0.2">
      <c r="B88" s="29"/>
      <c r="C88" s="29"/>
      <c r="D88" s="29"/>
      <c r="E88" s="29"/>
      <c r="F88" s="30"/>
      <c r="G88" s="30"/>
      <c r="H88" s="30"/>
      <c r="I88" s="120"/>
      <c r="J88" s="120"/>
      <c r="K88" s="30"/>
      <c r="L88" s="30"/>
      <c r="M88" s="30"/>
      <c r="N88" s="30"/>
      <c r="O88" s="30"/>
      <c r="P88" s="30"/>
      <c r="Q88" s="30"/>
      <c r="R88" s="30"/>
    </row>
    <row r="89" spans="2:18" x14ac:dyDescent="0.2">
      <c r="B89" s="29"/>
      <c r="C89" s="29"/>
      <c r="D89" s="29"/>
      <c r="E89" s="29"/>
      <c r="F89" s="30"/>
      <c r="G89" s="30"/>
      <c r="H89" s="30"/>
      <c r="I89" s="120"/>
      <c r="J89" s="120"/>
      <c r="K89" s="30"/>
      <c r="L89" s="30"/>
      <c r="M89" s="30"/>
      <c r="N89" s="30"/>
      <c r="O89" s="30"/>
      <c r="P89" s="30"/>
      <c r="Q89" s="30"/>
      <c r="R89" s="30"/>
    </row>
    <row r="90" spans="2:18" x14ac:dyDescent="0.2">
      <c r="B90" s="29"/>
      <c r="C90" s="29"/>
      <c r="D90" s="29"/>
      <c r="E90" s="29"/>
      <c r="F90" s="30"/>
      <c r="G90" s="30"/>
      <c r="H90" s="30"/>
      <c r="I90" s="120"/>
      <c r="J90" s="120"/>
      <c r="K90" s="30"/>
      <c r="L90" s="30"/>
      <c r="M90" s="30"/>
      <c r="N90" s="30"/>
      <c r="O90" s="30"/>
      <c r="P90" s="30"/>
      <c r="Q90" s="30"/>
      <c r="R90" s="30"/>
    </row>
    <row r="91" spans="2:18" x14ac:dyDescent="0.2">
      <c r="B91" s="29"/>
      <c r="C91" s="29"/>
      <c r="D91" s="29"/>
      <c r="E91" s="29"/>
      <c r="F91" s="30"/>
      <c r="G91" s="30"/>
      <c r="H91" s="30"/>
      <c r="I91" s="120"/>
      <c r="J91" s="120"/>
      <c r="K91" s="30"/>
      <c r="L91" s="30"/>
      <c r="M91" s="30"/>
      <c r="N91" s="30"/>
      <c r="O91" s="30"/>
      <c r="P91" s="30"/>
      <c r="Q91" s="30"/>
      <c r="R91" s="30"/>
    </row>
    <row r="92" spans="2:18" x14ac:dyDescent="0.2">
      <c r="B92" s="29"/>
      <c r="C92" s="29"/>
      <c r="D92" s="29"/>
      <c r="E92" s="29"/>
      <c r="F92" s="30"/>
      <c r="G92" s="30"/>
      <c r="H92" s="30"/>
      <c r="I92" s="120"/>
      <c r="J92" s="120"/>
      <c r="K92" s="30"/>
      <c r="L92" s="30"/>
      <c r="M92" s="30"/>
      <c r="N92" s="30"/>
      <c r="O92" s="30"/>
      <c r="P92" s="30"/>
      <c r="Q92" s="30"/>
      <c r="R92" s="30"/>
    </row>
    <row r="93" spans="2:18" x14ac:dyDescent="0.2">
      <c r="B93" s="29"/>
      <c r="C93" s="29"/>
      <c r="D93" s="29"/>
      <c r="E93" s="29"/>
      <c r="F93" s="30"/>
      <c r="G93" s="30"/>
      <c r="H93" s="30"/>
      <c r="I93" s="120"/>
      <c r="J93" s="120"/>
      <c r="K93" s="30"/>
      <c r="L93" s="30"/>
      <c r="M93" s="30"/>
      <c r="N93" s="30"/>
      <c r="O93" s="30"/>
      <c r="P93" s="30"/>
      <c r="Q93" s="30"/>
      <c r="R93" s="30"/>
    </row>
    <row r="94" spans="2:18" x14ac:dyDescent="0.2">
      <c r="B94" s="29"/>
      <c r="C94" s="29"/>
      <c r="D94" s="29"/>
      <c r="E94" s="29"/>
      <c r="F94" s="30"/>
      <c r="G94" s="30"/>
      <c r="H94" s="30"/>
      <c r="I94" s="120"/>
      <c r="J94" s="120"/>
      <c r="K94" s="30"/>
      <c r="L94" s="30"/>
      <c r="M94" s="30"/>
      <c r="N94" s="30"/>
      <c r="O94" s="30"/>
      <c r="P94" s="30"/>
      <c r="Q94" s="30"/>
      <c r="R94" s="30"/>
    </row>
    <row r="95" spans="2:18" x14ac:dyDescent="0.2">
      <c r="B95" s="29"/>
      <c r="C95" s="29"/>
      <c r="D95" s="29"/>
      <c r="E95" s="29"/>
      <c r="F95" s="30"/>
      <c r="G95" s="30"/>
      <c r="H95" s="30"/>
      <c r="I95" s="120"/>
      <c r="J95" s="120"/>
      <c r="K95" s="30"/>
      <c r="L95" s="30"/>
      <c r="M95" s="30"/>
      <c r="N95" s="30"/>
      <c r="O95" s="30"/>
      <c r="P95" s="30"/>
      <c r="Q95" s="30"/>
      <c r="R95" s="30"/>
    </row>
    <row r="96" spans="2:18" x14ac:dyDescent="0.2">
      <c r="B96" s="29"/>
      <c r="C96" s="29"/>
      <c r="D96" s="29"/>
      <c r="E96" s="29"/>
      <c r="F96" s="30"/>
      <c r="G96" s="30"/>
      <c r="H96" s="30"/>
      <c r="I96" s="120"/>
      <c r="J96" s="120"/>
      <c r="K96" s="30"/>
      <c r="L96" s="30"/>
      <c r="M96" s="30"/>
      <c r="N96" s="30"/>
      <c r="O96" s="30"/>
      <c r="P96" s="30"/>
      <c r="Q96" s="30"/>
      <c r="R96" s="30"/>
    </row>
    <row r="97" spans="2:18" x14ac:dyDescent="0.2">
      <c r="B97" s="29"/>
      <c r="C97" s="29"/>
      <c r="D97" s="29"/>
      <c r="E97" s="29"/>
      <c r="F97" s="30"/>
      <c r="G97" s="30"/>
      <c r="H97" s="30"/>
      <c r="I97" s="120"/>
      <c r="J97" s="120"/>
      <c r="K97" s="30"/>
      <c r="L97" s="30"/>
      <c r="M97" s="30"/>
      <c r="N97" s="30"/>
      <c r="O97" s="30"/>
      <c r="P97" s="30"/>
      <c r="Q97" s="30"/>
      <c r="R97" s="30"/>
    </row>
    <row r="98" spans="2:18" x14ac:dyDescent="0.2">
      <c r="B98" s="29"/>
      <c r="C98" s="29"/>
      <c r="D98" s="29"/>
      <c r="E98" s="29"/>
      <c r="F98" s="30"/>
      <c r="G98" s="30"/>
      <c r="H98" s="30"/>
      <c r="I98" s="120"/>
      <c r="J98" s="120"/>
      <c r="K98" s="30"/>
      <c r="L98" s="30"/>
      <c r="M98" s="30"/>
      <c r="N98" s="30"/>
      <c r="O98" s="30"/>
      <c r="P98" s="30"/>
      <c r="Q98" s="30"/>
      <c r="R98" s="30"/>
    </row>
    <row r="99" spans="2:18" x14ac:dyDescent="0.2">
      <c r="B99" s="29"/>
      <c r="C99" s="29"/>
      <c r="D99" s="29"/>
      <c r="E99" s="29"/>
      <c r="F99" s="30"/>
      <c r="G99" s="30"/>
      <c r="H99" s="30"/>
      <c r="I99" s="120"/>
      <c r="J99" s="120"/>
      <c r="K99" s="30"/>
      <c r="L99" s="30"/>
      <c r="M99" s="30"/>
      <c r="N99" s="30"/>
      <c r="O99" s="30"/>
      <c r="P99" s="30"/>
      <c r="Q99" s="30"/>
      <c r="R99" s="30"/>
    </row>
    <row r="100" spans="2:18" x14ac:dyDescent="0.2">
      <c r="B100" s="29"/>
      <c r="C100" s="29"/>
      <c r="D100" s="29"/>
      <c r="E100" s="29"/>
      <c r="F100" s="30"/>
      <c r="G100" s="30"/>
      <c r="H100" s="30"/>
      <c r="I100" s="120"/>
      <c r="J100" s="120"/>
      <c r="K100" s="30"/>
      <c r="L100" s="30"/>
      <c r="M100" s="30"/>
      <c r="N100" s="30"/>
      <c r="O100" s="30"/>
      <c r="P100" s="30"/>
      <c r="Q100" s="30"/>
      <c r="R100" s="30"/>
    </row>
    <row r="101" spans="2:18" x14ac:dyDescent="0.2">
      <c r="B101" s="29"/>
      <c r="C101" s="29"/>
      <c r="D101" s="29"/>
      <c r="E101" s="29"/>
      <c r="F101" s="30"/>
      <c r="G101" s="30"/>
      <c r="H101" s="30"/>
      <c r="I101" s="120"/>
      <c r="J101" s="120"/>
      <c r="K101" s="30"/>
      <c r="L101" s="30"/>
      <c r="M101" s="30"/>
      <c r="N101" s="30"/>
      <c r="O101" s="30"/>
      <c r="P101" s="30"/>
      <c r="Q101" s="30"/>
      <c r="R101" s="30"/>
    </row>
    <row r="102" spans="2:18" x14ac:dyDescent="0.2">
      <c r="B102" s="29"/>
      <c r="C102" s="29"/>
      <c r="D102" s="29"/>
      <c r="E102" s="29"/>
      <c r="F102" s="30"/>
      <c r="G102" s="30"/>
      <c r="H102" s="30"/>
      <c r="I102" s="120"/>
      <c r="J102" s="120"/>
      <c r="K102" s="30"/>
      <c r="L102" s="30"/>
      <c r="M102" s="30"/>
      <c r="N102" s="30"/>
      <c r="O102" s="30"/>
      <c r="P102" s="30"/>
      <c r="Q102" s="30"/>
      <c r="R102" s="30"/>
    </row>
    <row r="103" spans="2:18" x14ac:dyDescent="0.2">
      <c r="B103" s="29"/>
      <c r="C103" s="29"/>
      <c r="D103" s="29"/>
      <c r="E103" s="29"/>
      <c r="F103" s="30"/>
      <c r="G103" s="30"/>
      <c r="H103" s="30"/>
      <c r="I103" s="120"/>
      <c r="J103" s="120"/>
      <c r="K103" s="30"/>
      <c r="L103" s="30"/>
      <c r="M103" s="30"/>
      <c r="N103" s="30"/>
      <c r="O103" s="30"/>
      <c r="P103" s="30"/>
      <c r="Q103" s="30"/>
      <c r="R103" s="30"/>
    </row>
    <row r="104" spans="2:18" x14ac:dyDescent="0.2">
      <c r="B104" s="29"/>
      <c r="C104" s="29"/>
      <c r="D104" s="29"/>
      <c r="E104" s="29"/>
      <c r="F104" s="30"/>
      <c r="G104" s="30"/>
      <c r="H104" s="30"/>
      <c r="I104" s="120"/>
      <c r="J104" s="120"/>
      <c r="K104" s="30"/>
      <c r="L104" s="30"/>
      <c r="M104" s="30"/>
      <c r="N104" s="30"/>
      <c r="O104" s="30"/>
      <c r="P104" s="30"/>
      <c r="Q104" s="30"/>
      <c r="R104" s="30"/>
    </row>
    <row r="105" spans="2:18" x14ac:dyDescent="0.2">
      <c r="B105" s="29"/>
      <c r="C105" s="29"/>
      <c r="D105" s="29"/>
      <c r="E105" s="29"/>
      <c r="F105" s="30"/>
      <c r="G105" s="30"/>
      <c r="H105" s="30"/>
      <c r="I105" s="120"/>
      <c r="J105" s="120"/>
      <c r="K105" s="30"/>
      <c r="L105" s="30"/>
      <c r="M105" s="30"/>
      <c r="N105" s="30"/>
      <c r="O105" s="30"/>
      <c r="P105" s="30"/>
      <c r="Q105" s="30"/>
      <c r="R105" s="30"/>
    </row>
    <row r="106" spans="2:18" x14ac:dyDescent="0.2">
      <c r="B106" s="29"/>
      <c r="C106" s="29"/>
      <c r="D106" s="29"/>
      <c r="E106" s="29"/>
      <c r="F106" s="30"/>
      <c r="G106" s="30"/>
      <c r="H106" s="30"/>
      <c r="I106" s="120"/>
      <c r="J106" s="120"/>
      <c r="K106" s="30"/>
      <c r="L106" s="30"/>
      <c r="M106" s="30"/>
      <c r="N106" s="30"/>
      <c r="O106" s="30"/>
      <c r="P106" s="30"/>
      <c r="Q106" s="30"/>
      <c r="R106" s="30"/>
    </row>
    <row r="107" spans="2:18" x14ac:dyDescent="0.2">
      <c r="B107" s="29"/>
      <c r="C107" s="29"/>
      <c r="D107" s="29"/>
      <c r="E107" s="29"/>
      <c r="F107" s="30"/>
      <c r="G107" s="30"/>
      <c r="H107" s="30"/>
      <c r="I107" s="120"/>
      <c r="J107" s="120"/>
      <c r="K107" s="30"/>
      <c r="L107" s="30"/>
      <c r="M107" s="30"/>
      <c r="N107" s="30"/>
      <c r="O107" s="30"/>
      <c r="P107" s="30"/>
      <c r="Q107" s="30"/>
      <c r="R107" s="30"/>
    </row>
    <row r="108" spans="2:18" x14ac:dyDescent="0.2">
      <c r="B108" s="29"/>
      <c r="C108" s="29"/>
      <c r="D108" s="29"/>
      <c r="E108" s="29"/>
      <c r="F108" s="30"/>
      <c r="G108" s="30"/>
      <c r="H108" s="30"/>
      <c r="I108" s="120"/>
      <c r="J108" s="120"/>
      <c r="K108" s="30"/>
      <c r="L108" s="30"/>
      <c r="M108" s="30"/>
      <c r="N108" s="30"/>
      <c r="O108" s="30"/>
      <c r="P108" s="30"/>
      <c r="Q108" s="30"/>
      <c r="R108" s="30"/>
    </row>
    <row r="109" spans="2:18" x14ac:dyDescent="0.2">
      <c r="B109" s="29"/>
      <c r="C109" s="29"/>
      <c r="D109" s="29"/>
      <c r="E109" s="29"/>
      <c r="F109" s="30"/>
      <c r="G109" s="30"/>
      <c r="H109" s="30"/>
      <c r="I109" s="120"/>
      <c r="J109" s="120"/>
      <c r="K109" s="30"/>
      <c r="L109" s="30"/>
      <c r="M109" s="30"/>
      <c r="N109" s="30"/>
      <c r="O109" s="30"/>
      <c r="P109" s="30"/>
      <c r="Q109" s="30"/>
      <c r="R109" s="30"/>
    </row>
    <row r="110" spans="2:18" x14ac:dyDescent="0.2">
      <c r="B110" s="29"/>
      <c r="C110" s="29"/>
      <c r="D110" s="29"/>
      <c r="E110" s="29"/>
      <c r="F110" s="30"/>
      <c r="G110" s="30"/>
      <c r="H110" s="30"/>
      <c r="I110" s="120"/>
      <c r="J110" s="120"/>
      <c r="K110" s="30"/>
      <c r="L110" s="30"/>
      <c r="M110" s="30"/>
      <c r="N110" s="30"/>
      <c r="O110" s="30"/>
      <c r="P110" s="30"/>
      <c r="Q110" s="30"/>
      <c r="R110" s="30"/>
    </row>
    <row r="111" spans="2:18" x14ac:dyDescent="0.2">
      <c r="B111" s="29"/>
      <c r="C111" s="29"/>
      <c r="D111" s="29"/>
      <c r="E111" s="29"/>
      <c r="F111" s="30"/>
      <c r="G111" s="30"/>
      <c r="H111" s="30"/>
      <c r="I111" s="120"/>
      <c r="J111" s="120"/>
      <c r="K111" s="30"/>
      <c r="L111" s="30"/>
      <c r="M111" s="30"/>
      <c r="N111" s="30"/>
      <c r="O111" s="30"/>
      <c r="P111" s="30"/>
      <c r="Q111" s="30"/>
      <c r="R111" s="30"/>
    </row>
    <row r="112" spans="2:18" x14ac:dyDescent="0.2">
      <c r="B112" s="29"/>
      <c r="C112" s="29"/>
      <c r="D112" s="29"/>
      <c r="E112" s="29"/>
      <c r="F112" s="30"/>
      <c r="G112" s="30"/>
      <c r="H112" s="30"/>
      <c r="I112" s="120"/>
      <c r="J112" s="120"/>
      <c r="K112" s="30"/>
      <c r="L112" s="30"/>
      <c r="M112" s="30"/>
      <c r="N112" s="30"/>
      <c r="O112" s="30"/>
      <c r="P112" s="30"/>
      <c r="Q112" s="30"/>
      <c r="R112" s="30"/>
    </row>
    <row r="113" spans="2:18" x14ac:dyDescent="0.2">
      <c r="B113" s="29"/>
      <c r="C113" s="29"/>
      <c r="D113" s="29"/>
      <c r="E113" s="29"/>
      <c r="F113" s="30"/>
      <c r="G113" s="30"/>
      <c r="H113" s="30"/>
      <c r="I113" s="120"/>
      <c r="J113" s="120"/>
      <c r="K113" s="30"/>
      <c r="L113" s="30"/>
      <c r="M113" s="30"/>
      <c r="N113" s="30"/>
      <c r="O113" s="30"/>
      <c r="P113" s="30"/>
      <c r="Q113" s="30"/>
      <c r="R113" s="30"/>
    </row>
    <row r="114" spans="2:18" x14ac:dyDescent="0.2">
      <c r="B114" s="29"/>
      <c r="C114" s="29"/>
      <c r="D114" s="29"/>
      <c r="E114" s="29"/>
      <c r="F114" s="30"/>
      <c r="G114" s="30"/>
      <c r="H114" s="30"/>
      <c r="I114" s="120"/>
      <c r="J114" s="120"/>
      <c r="K114" s="30"/>
      <c r="L114" s="30"/>
      <c r="M114" s="30"/>
      <c r="N114" s="30"/>
      <c r="O114" s="30"/>
      <c r="P114" s="30"/>
      <c r="Q114" s="30"/>
      <c r="R114" s="30"/>
    </row>
    <row r="115" spans="2:18" x14ac:dyDescent="0.2">
      <c r="B115" s="29"/>
      <c r="C115" s="29"/>
      <c r="D115" s="29"/>
      <c r="E115" s="29"/>
      <c r="F115" s="30"/>
      <c r="G115" s="30"/>
      <c r="H115" s="30"/>
      <c r="I115" s="120"/>
      <c r="J115" s="120"/>
      <c r="K115" s="30"/>
      <c r="L115" s="30"/>
      <c r="M115" s="30"/>
      <c r="N115" s="30"/>
      <c r="O115" s="30"/>
      <c r="P115" s="30"/>
      <c r="Q115" s="30"/>
      <c r="R115" s="30"/>
    </row>
    <row r="116" spans="2:18" x14ac:dyDescent="0.2">
      <c r="B116" s="29"/>
      <c r="C116" s="29"/>
      <c r="D116" s="29"/>
      <c r="E116" s="29"/>
      <c r="F116" s="30"/>
      <c r="G116" s="30"/>
      <c r="H116" s="30"/>
      <c r="I116" s="120"/>
      <c r="J116" s="120"/>
      <c r="K116" s="30"/>
      <c r="L116" s="30"/>
      <c r="M116" s="30"/>
      <c r="N116" s="30"/>
      <c r="O116" s="30"/>
      <c r="P116" s="30"/>
      <c r="Q116" s="30"/>
      <c r="R116" s="30"/>
    </row>
    <row r="117" spans="2:18" x14ac:dyDescent="0.2">
      <c r="B117" s="29"/>
      <c r="C117" s="29"/>
      <c r="D117" s="29"/>
      <c r="E117" s="29"/>
      <c r="F117" s="30"/>
      <c r="G117" s="30"/>
      <c r="H117" s="30"/>
      <c r="I117" s="120"/>
      <c r="J117" s="120"/>
      <c r="K117" s="30"/>
      <c r="L117" s="30"/>
      <c r="M117" s="30"/>
      <c r="N117" s="30"/>
      <c r="O117" s="30"/>
      <c r="P117" s="30"/>
      <c r="Q117" s="30"/>
      <c r="R117" s="30"/>
    </row>
    <row r="118" spans="2:18" x14ac:dyDescent="0.2">
      <c r="B118" s="29"/>
      <c r="C118" s="29"/>
      <c r="D118" s="29"/>
      <c r="E118" s="29"/>
      <c r="F118" s="30"/>
      <c r="G118" s="30"/>
      <c r="H118" s="30"/>
      <c r="I118" s="120"/>
      <c r="J118" s="120"/>
      <c r="K118" s="30"/>
      <c r="L118" s="30"/>
      <c r="M118" s="30"/>
      <c r="N118" s="30"/>
      <c r="O118" s="30"/>
      <c r="P118" s="30"/>
      <c r="Q118" s="30"/>
      <c r="R118" s="30"/>
    </row>
    <row r="119" spans="2:18" x14ac:dyDescent="0.2">
      <c r="B119" s="29"/>
      <c r="C119" s="29"/>
      <c r="D119" s="29"/>
      <c r="E119" s="29"/>
      <c r="F119" s="30"/>
      <c r="G119" s="30"/>
      <c r="H119" s="30"/>
      <c r="I119" s="120"/>
      <c r="J119" s="120"/>
      <c r="K119" s="30"/>
      <c r="L119" s="30"/>
      <c r="M119" s="30"/>
      <c r="N119" s="30"/>
      <c r="O119" s="30"/>
      <c r="P119" s="30"/>
      <c r="Q119" s="30"/>
      <c r="R119" s="30"/>
    </row>
    <row r="120" spans="2:18" x14ac:dyDescent="0.2">
      <c r="B120" s="29"/>
      <c r="C120" s="29"/>
      <c r="D120" s="29"/>
      <c r="E120" s="29"/>
      <c r="F120" s="30"/>
      <c r="G120" s="30"/>
      <c r="H120" s="30"/>
      <c r="I120" s="120"/>
      <c r="J120" s="120"/>
      <c r="K120" s="30"/>
      <c r="L120" s="30"/>
      <c r="M120" s="30"/>
      <c r="N120" s="30"/>
      <c r="O120" s="30"/>
      <c r="P120" s="30"/>
      <c r="Q120" s="30"/>
      <c r="R120" s="30"/>
    </row>
    <row r="121" spans="2:18" x14ac:dyDescent="0.2">
      <c r="B121" s="29"/>
      <c r="C121" s="29"/>
      <c r="D121" s="29"/>
      <c r="E121" s="29"/>
      <c r="F121" s="30"/>
      <c r="G121" s="30"/>
      <c r="H121" s="30"/>
      <c r="I121" s="120"/>
      <c r="J121" s="120"/>
      <c r="K121" s="30"/>
      <c r="L121" s="30"/>
      <c r="M121" s="30"/>
      <c r="N121" s="30"/>
      <c r="O121" s="30"/>
      <c r="P121" s="30"/>
      <c r="Q121" s="30"/>
      <c r="R121" s="30"/>
    </row>
    <row r="122" spans="2:18" x14ac:dyDescent="0.2">
      <c r="B122" s="29"/>
      <c r="C122" s="29"/>
      <c r="D122" s="29"/>
      <c r="E122" s="29"/>
      <c r="F122" s="30"/>
      <c r="G122" s="30"/>
      <c r="H122" s="30"/>
      <c r="I122" s="120"/>
      <c r="J122" s="120"/>
      <c r="K122" s="30"/>
      <c r="L122" s="30"/>
      <c r="M122" s="30"/>
      <c r="N122" s="30"/>
      <c r="O122" s="30"/>
      <c r="P122" s="30"/>
      <c r="Q122" s="30"/>
      <c r="R122" s="30"/>
    </row>
    <row r="123" spans="2:18" x14ac:dyDescent="0.2">
      <c r="B123" s="29"/>
      <c r="C123" s="29"/>
      <c r="D123" s="29"/>
      <c r="E123" s="29"/>
      <c r="F123" s="30"/>
      <c r="G123" s="30"/>
      <c r="H123" s="30"/>
      <c r="I123" s="120"/>
      <c r="J123" s="120"/>
      <c r="K123" s="30"/>
      <c r="L123" s="30"/>
      <c r="M123" s="30"/>
      <c r="N123" s="30"/>
      <c r="O123" s="30"/>
      <c r="P123" s="30"/>
      <c r="Q123" s="30"/>
      <c r="R123" s="30"/>
    </row>
    <row r="124" spans="2:18" x14ac:dyDescent="0.2">
      <c r="B124" s="29"/>
      <c r="C124" s="29"/>
      <c r="D124" s="29"/>
      <c r="E124" s="29"/>
      <c r="F124" s="30"/>
      <c r="G124" s="30"/>
      <c r="H124" s="30"/>
      <c r="I124" s="120"/>
      <c r="J124" s="120"/>
      <c r="K124" s="30"/>
      <c r="L124" s="30"/>
      <c r="M124" s="30"/>
      <c r="N124" s="30"/>
      <c r="O124" s="30"/>
      <c r="P124" s="30"/>
      <c r="Q124" s="30"/>
      <c r="R124" s="30"/>
    </row>
    <row r="125" spans="2:18" x14ac:dyDescent="0.2">
      <c r="B125" s="29"/>
      <c r="C125" s="29"/>
      <c r="D125" s="29"/>
      <c r="E125" s="29"/>
      <c r="F125" s="30"/>
      <c r="G125" s="30"/>
      <c r="H125" s="30"/>
      <c r="I125" s="120"/>
      <c r="J125" s="120"/>
      <c r="K125" s="30"/>
      <c r="L125" s="30"/>
      <c r="M125" s="30"/>
      <c r="N125" s="30"/>
      <c r="O125" s="30"/>
      <c r="P125" s="30"/>
      <c r="Q125" s="30"/>
      <c r="R125" s="30"/>
    </row>
    <row r="126" spans="2:18" x14ac:dyDescent="0.2">
      <c r="B126" s="29"/>
      <c r="C126" s="29"/>
      <c r="D126" s="29"/>
      <c r="E126" s="29"/>
      <c r="F126" s="30"/>
      <c r="G126" s="30"/>
      <c r="H126" s="30"/>
      <c r="I126" s="120"/>
      <c r="J126" s="120"/>
      <c r="K126" s="30"/>
      <c r="L126" s="30"/>
      <c r="M126" s="30"/>
      <c r="N126" s="30"/>
      <c r="O126" s="30"/>
      <c r="P126" s="30"/>
      <c r="Q126" s="30"/>
      <c r="R126" s="30"/>
    </row>
    <row r="127" spans="2:18" x14ac:dyDescent="0.2">
      <c r="B127" s="29"/>
      <c r="C127" s="29"/>
      <c r="D127" s="29"/>
      <c r="E127" s="29"/>
      <c r="F127" s="30"/>
      <c r="G127" s="30"/>
      <c r="H127" s="30"/>
      <c r="I127" s="120"/>
      <c r="J127" s="120"/>
      <c r="K127" s="30"/>
      <c r="L127" s="30"/>
      <c r="M127" s="30"/>
      <c r="N127" s="30"/>
      <c r="O127" s="30"/>
      <c r="P127" s="30"/>
      <c r="Q127" s="30"/>
      <c r="R127" s="30"/>
    </row>
    <row r="128" spans="2:18" x14ac:dyDescent="0.2">
      <c r="B128" s="29"/>
      <c r="C128" s="29"/>
      <c r="D128" s="29"/>
      <c r="E128" s="29"/>
      <c r="F128" s="30"/>
      <c r="G128" s="30"/>
      <c r="H128" s="30"/>
      <c r="I128" s="120"/>
      <c r="J128" s="120"/>
      <c r="K128" s="30"/>
      <c r="L128" s="30"/>
      <c r="M128" s="30"/>
      <c r="N128" s="30"/>
      <c r="O128" s="30"/>
      <c r="P128" s="30"/>
      <c r="Q128" s="30"/>
      <c r="R128" s="30"/>
    </row>
    <row r="129" spans="2:18" x14ac:dyDescent="0.2">
      <c r="B129" s="29"/>
      <c r="C129" s="29"/>
      <c r="D129" s="29"/>
      <c r="E129" s="29"/>
      <c r="F129" s="30"/>
      <c r="G129" s="30"/>
      <c r="H129" s="30"/>
      <c r="I129" s="120"/>
      <c r="J129" s="120"/>
      <c r="K129" s="30"/>
      <c r="L129" s="30"/>
      <c r="M129" s="30"/>
      <c r="N129" s="30"/>
      <c r="O129" s="30"/>
      <c r="P129" s="30"/>
      <c r="Q129" s="30"/>
      <c r="R129" s="30"/>
    </row>
    <row r="130" spans="2:18" x14ac:dyDescent="0.2">
      <c r="B130" s="29"/>
      <c r="C130" s="29"/>
      <c r="D130" s="29"/>
      <c r="E130" s="29"/>
      <c r="F130" s="30"/>
      <c r="G130" s="30"/>
      <c r="H130" s="30"/>
      <c r="I130" s="120"/>
      <c r="J130" s="120"/>
      <c r="K130" s="30"/>
      <c r="L130" s="30"/>
      <c r="M130" s="30"/>
      <c r="N130" s="30"/>
      <c r="O130" s="30"/>
      <c r="P130" s="30"/>
      <c r="Q130" s="30"/>
      <c r="R130" s="30"/>
    </row>
    <row r="131" spans="2:18" x14ac:dyDescent="0.2">
      <c r="B131" s="29"/>
      <c r="C131" s="29"/>
      <c r="D131" s="29"/>
      <c r="E131" s="29"/>
      <c r="F131" s="30"/>
      <c r="G131" s="30"/>
      <c r="H131" s="30"/>
      <c r="I131" s="120"/>
      <c r="J131" s="120"/>
      <c r="K131" s="30"/>
      <c r="L131" s="30"/>
      <c r="M131" s="30"/>
      <c r="N131" s="30"/>
      <c r="O131" s="30"/>
      <c r="P131" s="30"/>
      <c r="Q131" s="30"/>
      <c r="R131" s="30"/>
    </row>
    <row r="132" spans="2:18" x14ac:dyDescent="0.2">
      <c r="B132" s="29"/>
      <c r="C132" s="29"/>
      <c r="D132" s="29"/>
      <c r="E132" s="29"/>
      <c r="F132" s="30"/>
      <c r="G132" s="30"/>
      <c r="H132" s="30"/>
      <c r="I132" s="120"/>
      <c r="J132" s="120"/>
      <c r="K132" s="30"/>
      <c r="L132" s="30"/>
      <c r="M132" s="30"/>
      <c r="N132" s="30"/>
      <c r="O132" s="30"/>
      <c r="P132" s="30"/>
      <c r="Q132" s="30"/>
      <c r="R132" s="30"/>
    </row>
    <row r="133" spans="2:18" x14ac:dyDescent="0.2">
      <c r="B133" s="29"/>
      <c r="C133" s="29"/>
      <c r="D133" s="29"/>
      <c r="E133" s="29"/>
      <c r="F133" s="30"/>
      <c r="G133" s="30"/>
      <c r="H133" s="30"/>
      <c r="I133" s="120"/>
      <c r="J133" s="120"/>
      <c r="K133" s="30"/>
      <c r="L133" s="30"/>
      <c r="M133" s="30"/>
      <c r="N133" s="30"/>
      <c r="O133" s="30"/>
      <c r="P133" s="30"/>
      <c r="Q133" s="30"/>
      <c r="R133" s="30"/>
    </row>
    <row r="134" spans="2:18" x14ac:dyDescent="0.2">
      <c r="B134" s="29"/>
      <c r="C134" s="29"/>
      <c r="D134" s="29"/>
      <c r="E134" s="29"/>
      <c r="F134" s="30"/>
      <c r="G134" s="30"/>
      <c r="H134" s="30"/>
      <c r="I134" s="120"/>
      <c r="J134" s="120"/>
      <c r="K134" s="30"/>
      <c r="L134" s="30"/>
      <c r="M134" s="30"/>
      <c r="N134" s="30"/>
      <c r="O134" s="30"/>
      <c r="P134" s="30"/>
      <c r="Q134" s="30"/>
      <c r="R134" s="30"/>
    </row>
    <row r="135" spans="2:18" x14ac:dyDescent="0.2">
      <c r="B135" s="29"/>
      <c r="C135" s="29"/>
      <c r="D135" s="29"/>
      <c r="E135" s="29"/>
      <c r="F135" s="30"/>
      <c r="G135" s="30"/>
      <c r="H135" s="30"/>
      <c r="I135" s="120"/>
      <c r="J135" s="120"/>
      <c r="K135" s="30"/>
      <c r="L135" s="30"/>
      <c r="M135" s="30"/>
      <c r="N135" s="30"/>
      <c r="O135" s="30"/>
      <c r="P135" s="30"/>
      <c r="Q135" s="30"/>
      <c r="R135" s="30"/>
    </row>
    <row r="136" spans="2:18" x14ac:dyDescent="0.2">
      <c r="B136" s="29"/>
      <c r="C136" s="29"/>
      <c r="D136" s="29"/>
      <c r="E136" s="29"/>
      <c r="F136" s="30"/>
      <c r="G136" s="30"/>
      <c r="H136" s="30"/>
      <c r="I136" s="120"/>
      <c r="J136" s="120"/>
      <c r="K136" s="30"/>
      <c r="L136" s="30"/>
      <c r="M136" s="30"/>
      <c r="N136" s="30"/>
      <c r="O136" s="30"/>
      <c r="P136" s="30"/>
      <c r="Q136" s="30"/>
      <c r="R136" s="30"/>
    </row>
    <row r="137" spans="2:18" x14ac:dyDescent="0.2">
      <c r="B137" s="29"/>
      <c r="C137" s="29"/>
      <c r="D137" s="29"/>
      <c r="E137" s="29"/>
      <c r="F137" s="30"/>
      <c r="G137" s="30"/>
      <c r="H137" s="30"/>
      <c r="I137" s="120"/>
      <c r="J137" s="120"/>
      <c r="K137" s="30"/>
      <c r="L137" s="30"/>
      <c r="M137" s="30"/>
      <c r="N137" s="30"/>
      <c r="O137" s="30"/>
      <c r="P137" s="30"/>
      <c r="Q137" s="30"/>
      <c r="R137" s="30"/>
    </row>
    <row r="138" spans="2:18" x14ac:dyDescent="0.2">
      <c r="B138" s="29"/>
      <c r="C138" s="29"/>
      <c r="D138" s="29"/>
      <c r="E138" s="29"/>
      <c r="F138" s="30"/>
      <c r="G138" s="30"/>
      <c r="H138" s="30"/>
      <c r="I138" s="120"/>
      <c r="J138" s="120"/>
      <c r="K138" s="30"/>
      <c r="L138" s="30"/>
      <c r="M138" s="30"/>
      <c r="N138" s="30"/>
      <c r="O138" s="30"/>
      <c r="P138" s="30"/>
      <c r="Q138" s="30"/>
      <c r="R138" s="30"/>
    </row>
    <row r="139" spans="2:18" x14ac:dyDescent="0.2">
      <c r="B139" s="29"/>
      <c r="C139" s="29"/>
      <c r="D139" s="29"/>
      <c r="E139" s="29"/>
      <c r="F139" s="30"/>
      <c r="G139" s="30"/>
      <c r="H139" s="30"/>
      <c r="I139" s="120"/>
      <c r="J139" s="120"/>
      <c r="K139" s="30"/>
      <c r="L139" s="30"/>
      <c r="M139" s="30"/>
      <c r="N139" s="30"/>
      <c r="O139" s="30"/>
      <c r="P139" s="30"/>
      <c r="Q139" s="30"/>
      <c r="R139" s="30"/>
    </row>
    <row r="140" spans="2:18" x14ac:dyDescent="0.2">
      <c r="B140" s="29"/>
      <c r="C140" s="29"/>
      <c r="D140" s="29"/>
      <c r="E140" s="29"/>
      <c r="F140" s="30"/>
      <c r="G140" s="30"/>
      <c r="H140" s="30"/>
      <c r="I140" s="120"/>
      <c r="J140" s="120"/>
      <c r="K140" s="30"/>
      <c r="L140" s="30"/>
      <c r="M140" s="30"/>
      <c r="N140" s="30"/>
      <c r="O140" s="30"/>
      <c r="P140" s="30"/>
      <c r="Q140" s="30"/>
      <c r="R140" s="30"/>
    </row>
    <row r="141" spans="2:18" x14ac:dyDescent="0.2">
      <c r="B141" s="29"/>
      <c r="C141" s="29"/>
      <c r="D141" s="29"/>
      <c r="E141" s="29"/>
      <c r="F141" s="30"/>
      <c r="G141" s="30"/>
      <c r="H141" s="30"/>
      <c r="I141" s="120"/>
      <c r="J141" s="120"/>
      <c r="K141" s="30"/>
      <c r="L141" s="30"/>
      <c r="M141" s="30"/>
      <c r="N141" s="30"/>
      <c r="O141" s="30"/>
      <c r="P141" s="30"/>
      <c r="Q141" s="30"/>
      <c r="R141" s="30"/>
    </row>
    <row r="142" spans="2:18" x14ac:dyDescent="0.2">
      <c r="B142" s="29"/>
      <c r="C142" s="29"/>
      <c r="D142" s="29"/>
      <c r="E142" s="29"/>
      <c r="F142" s="30"/>
      <c r="G142" s="30"/>
      <c r="H142" s="30"/>
      <c r="I142" s="120"/>
      <c r="J142" s="120"/>
      <c r="K142" s="30"/>
      <c r="L142" s="30"/>
      <c r="M142" s="30"/>
      <c r="N142" s="30"/>
      <c r="O142" s="30"/>
      <c r="P142" s="30"/>
      <c r="Q142" s="30"/>
      <c r="R142" s="30"/>
    </row>
    <row r="143" spans="2:18" x14ac:dyDescent="0.2">
      <c r="B143" s="29"/>
      <c r="C143" s="29"/>
      <c r="D143" s="29"/>
      <c r="E143" s="29"/>
      <c r="F143" s="30"/>
      <c r="G143" s="30"/>
      <c r="H143" s="30"/>
      <c r="I143" s="120"/>
      <c r="J143" s="120"/>
      <c r="K143" s="30"/>
      <c r="L143" s="30"/>
      <c r="M143" s="30"/>
      <c r="N143" s="30"/>
      <c r="O143" s="30"/>
      <c r="P143" s="30"/>
      <c r="Q143" s="30"/>
      <c r="R143" s="30"/>
    </row>
    <row r="144" spans="2:18" x14ac:dyDescent="0.2">
      <c r="B144" s="29"/>
      <c r="C144" s="29"/>
      <c r="D144" s="29"/>
      <c r="E144" s="29"/>
      <c r="F144" s="30"/>
      <c r="G144" s="30"/>
      <c r="H144" s="30"/>
      <c r="I144" s="120"/>
      <c r="J144" s="120"/>
      <c r="K144" s="30"/>
      <c r="L144" s="30"/>
      <c r="M144" s="30"/>
      <c r="N144" s="30"/>
      <c r="O144" s="30"/>
      <c r="P144" s="30"/>
      <c r="Q144" s="30"/>
      <c r="R144" s="30"/>
    </row>
    <row r="145" spans="2:18" x14ac:dyDescent="0.2">
      <c r="B145" s="29"/>
      <c r="C145" s="29"/>
      <c r="D145" s="29"/>
      <c r="E145" s="29"/>
      <c r="F145" s="30"/>
      <c r="G145" s="30"/>
      <c r="H145" s="30"/>
      <c r="I145" s="120"/>
      <c r="J145" s="120"/>
      <c r="K145" s="30"/>
      <c r="L145" s="30"/>
      <c r="M145" s="30"/>
      <c r="N145" s="30"/>
      <c r="O145" s="30"/>
      <c r="P145" s="30"/>
      <c r="Q145" s="30"/>
      <c r="R145" s="30"/>
    </row>
    <row r="146" spans="2:18" x14ac:dyDescent="0.2">
      <c r="B146" s="29"/>
      <c r="C146" s="29"/>
      <c r="D146" s="29"/>
      <c r="E146" s="29"/>
      <c r="F146" s="30"/>
      <c r="G146" s="30"/>
      <c r="H146" s="30"/>
      <c r="I146" s="120"/>
      <c r="J146" s="120"/>
      <c r="K146" s="30"/>
      <c r="L146" s="30"/>
      <c r="M146" s="30"/>
      <c r="N146" s="30"/>
      <c r="O146" s="30"/>
      <c r="P146" s="30"/>
      <c r="Q146" s="30"/>
      <c r="R146" s="30"/>
    </row>
    <row r="147" spans="2:18" x14ac:dyDescent="0.2">
      <c r="B147" s="29"/>
      <c r="C147" s="29"/>
      <c r="D147" s="29"/>
      <c r="E147" s="29"/>
      <c r="F147" s="30"/>
      <c r="G147" s="30"/>
      <c r="H147" s="30"/>
      <c r="I147" s="120"/>
      <c r="J147" s="120"/>
      <c r="K147" s="30"/>
      <c r="L147" s="30"/>
      <c r="M147" s="30"/>
      <c r="N147" s="30"/>
      <c r="O147" s="30"/>
      <c r="P147" s="30"/>
      <c r="Q147" s="30"/>
      <c r="R147" s="30"/>
    </row>
    <row r="148" spans="2:18" x14ac:dyDescent="0.2">
      <c r="B148" s="29"/>
      <c r="C148" s="29"/>
      <c r="D148" s="29"/>
      <c r="E148" s="29"/>
      <c r="F148" s="30"/>
      <c r="G148" s="30"/>
      <c r="H148" s="30"/>
      <c r="I148" s="120"/>
      <c r="J148" s="120"/>
      <c r="K148" s="30"/>
      <c r="L148" s="30"/>
      <c r="M148" s="30"/>
      <c r="N148" s="30"/>
      <c r="O148" s="30"/>
      <c r="P148" s="30"/>
      <c r="Q148" s="30"/>
      <c r="R148" s="30"/>
    </row>
    <row r="149" spans="2:18" x14ac:dyDescent="0.2">
      <c r="B149" s="29"/>
      <c r="C149" s="29"/>
      <c r="D149" s="29"/>
      <c r="E149" s="29"/>
      <c r="F149" s="30"/>
      <c r="G149" s="30"/>
      <c r="H149" s="30"/>
      <c r="I149" s="120"/>
      <c r="J149" s="120"/>
      <c r="K149" s="30"/>
      <c r="L149" s="30"/>
      <c r="M149" s="30"/>
      <c r="N149" s="30"/>
      <c r="O149" s="30"/>
      <c r="P149" s="30"/>
      <c r="Q149" s="30"/>
      <c r="R149" s="30"/>
    </row>
    <row r="150" spans="2:18" x14ac:dyDescent="0.2">
      <c r="B150" s="29"/>
      <c r="C150" s="29"/>
      <c r="D150" s="29"/>
      <c r="E150" s="29"/>
      <c r="F150" s="30"/>
      <c r="G150" s="30"/>
      <c r="H150" s="30"/>
      <c r="I150" s="120"/>
      <c r="J150" s="120"/>
      <c r="K150" s="30"/>
      <c r="L150" s="30"/>
      <c r="M150" s="30"/>
      <c r="N150" s="30"/>
      <c r="O150" s="30"/>
      <c r="P150" s="30"/>
      <c r="Q150" s="30"/>
      <c r="R150" s="30"/>
    </row>
    <row r="151" spans="2:18" x14ac:dyDescent="0.2">
      <c r="B151" s="29"/>
      <c r="C151" s="29"/>
      <c r="D151" s="29"/>
      <c r="E151" s="29"/>
      <c r="F151" s="30"/>
      <c r="G151" s="30"/>
      <c r="H151" s="30"/>
      <c r="I151" s="120"/>
      <c r="J151" s="120"/>
      <c r="K151" s="30"/>
      <c r="L151" s="30"/>
      <c r="M151" s="30"/>
      <c r="N151" s="30"/>
      <c r="O151" s="30"/>
      <c r="P151" s="30"/>
      <c r="Q151" s="30"/>
      <c r="R151" s="30"/>
    </row>
    <row r="152" spans="2:18" x14ac:dyDescent="0.2">
      <c r="B152" s="29"/>
      <c r="C152" s="29"/>
      <c r="D152" s="29"/>
      <c r="E152" s="29"/>
      <c r="F152" s="30"/>
      <c r="G152" s="30"/>
      <c r="H152" s="30"/>
      <c r="I152" s="120"/>
      <c r="J152" s="120"/>
      <c r="K152" s="30"/>
      <c r="L152" s="30"/>
      <c r="M152" s="30"/>
      <c r="N152" s="30"/>
      <c r="O152" s="30"/>
      <c r="P152" s="30"/>
      <c r="Q152" s="30"/>
      <c r="R152" s="30"/>
    </row>
    <row r="153" spans="2:18" x14ac:dyDescent="0.2">
      <c r="B153" s="29"/>
      <c r="C153" s="29"/>
      <c r="D153" s="29"/>
      <c r="E153" s="29"/>
      <c r="F153" s="30"/>
      <c r="G153" s="30"/>
      <c r="H153" s="30"/>
      <c r="I153" s="120"/>
      <c r="J153" s="120"/>
      <c r="K153" s="30"/>
      <c r="L153" s="30"/>
      <c r="M153" s="30"/>
      <c r="N153" s="30"/>
      <c r="O153" s="30"/>
      <c r="P153" s="30"/>
      <c r="Q153" s="30"/>
      <c r="R153" s="30"/>
    </row>
    <row r="154" spans="2:18" x14ac:dyDescent="0.2">
      <c r="B154" s="29"/>
      <c r="C154" s="29"/>
      <c r="D154" s="29"/>
      <c r="E154" s="29"/>
      <c r="F154" s="30"/>
      <c r="G154" s="30"/>
      <c r="H154" s="30"/>
      <c r="I154" s="120"/>
      <c r="J154" s="120"/>
      <c r="K154" s="30"/>
      <c r="L154" s="30"/>
      <c r="M154" s="30"/>
      <c r="N154" s="30"/>
      <c r="O154" s="30"/>
      <c r="P154" s="30"/>
      <c r="Q154" s="30"/>
      <c r="R154" s="30"/>
    </row>
    <row r="155" spans="2:18" x14ac:dyDescent="0.2">
      <c r="B155" s="29"/>
      <c r="C155" s="29"/>
      <c r="D155" s="29"/>
      <c r="E155" s="29"/>
      <c r="F155" s="30"/>
      <c r="G155" s="30"/>
      <c r="H155" s="30"/>
      <c r="I155" s="120"/>
      <c r="J155" s="120"/>
      <c r="K155" s="30"/>
      <c r="L155" s="30"/>
      <c r="M155" s="30"/>
      <c r="N155" s="30"/>
      <c r="O155" s="30"/>
      <c r="P155" s="30"/>
      <c r="Q155" s="30"/>
      <c r="R155" s="30"/>
    </row>
    <row r="156" spans="2:18" x14ac:dyDescent="0.2">
      <c r="B156" s="29"/>
      <c r="C156" s="29"/>
      <c r="D156" s="29"/>
      <c r="E156" s="29"/>
      <c r="F156" s="30"/>
      <c r="G156" s="30"/>
      <c r="H156" s="30"/>
      <c r="I156" s="120"/>
      <c r="J156" s="120"/>
      <c r="K156" s="30"/>
      <c r="L156" s="30"/>
      <c r="M156" s="30"/>
      <c r="N156" s="30"/>
      <c r="O156" s="30"/>
      <c r="P156" s="30"/>
      <c r="Q156" s="30"/>
      <c r="R156" s="30"/>
    </row>
    <row r="157" spans="2:18" x14ac:dyDescent="0.2">
      <c r="B157" s="29"/>
      <c r="C157" s="29"/>
      <c r="D157" s="29"/>
      <c r="E157" s="29"/>
      <c r="F157" s="30"/>
      <c r="G157" s="30"/>
      <c r="H157" s="30"/>
      <c r="I157" s="120"/>
      <c r="J157" s="120"/>
      <c r="K157" s="30"/>
      <c r="L157" s="30"/>
      <c r="M157" s="30"/>
      <c r="N157" s="30"/>
      <c r="O157" s="30"/>
      <c r="P157" s="30"/>
      <c r="Q157" s="30"/>
      <c r="R157" s="30"/>
    </row>
    <row r="158" spans="2:18" x14ac:dyDescent="0.2">
      <c r="B158" s="29"/>
      <c r="C158" s="29"/>
      <c r="D158" s="29"/>
      <c r="E158" s="29"/>
      <c r="F158" s="30"/>
      <c r="G158" s="30"/>
      <c r="H158" s="30"/>
      <c r="I158" s="120"/>
      <c r="J158" s="120"/>
      <c r="K158" s="30"/>
      <c r="L158" s="30"/>
      <c r="M158" s="30"/>
      <c r="N158" s="30"/>
      <c r="O158" s="30"/>
      <c r="P158" s="30"/>
      <c r="Q158" s="30"/>
      <c r="R158" s="30"/>
    </row>
    <row r="159" spans="2:18" x14ac:dyDescent="0.2">
      <c r="B159" s="29"/>
      <c r="C159" s="29"/>
      <c r="D159" s="29"/>
      <c r="E159" s="29"/>
      <c r="F159" s="30"/>
      <c r="G159" s="30"/>
      <c r="H159" s="30"/>
      <c r="I159" s="120"/>
      <c r="J159" s="120"/>
      <c r="K159" s="30"/>
      <c r="L159" s="30"/>
      <c r="M159" s="30"/>
      <c r="N159" s="30"/>
      <c r="O159" s="30"/>
      <c r="P159" s="30"/>
      <c r="Q159" s="30"/>
      <c r="R159" s="30"/>
    </row>
    <row r="160" spans="2:18" x14ac:dyDescent="0.2">
      <c r="B160" s="29"/>
      <c r="C160" s="29"/>
      <c r="D160" s="29"/>
      <c r="E160" s="29"/>
      <c r="F160" s="30"/>
      <c r="G160" s="30"/>
      <c r="H160" s="30"/>
      <c r="I160" s="120"/>
      <c r="J160" s="120"/>
      <c r="K160" s="30"/>
      <c r="L160" s="30"/>
      <c r="M160" s="30"/>
      <c r="N160" s="30"/>
      <c r="O160" s="30"/>
      <c r="P160" s="30"/>
      <c r="Q160" s="30"/>
      <c r="R160" s="30"/>
    </row>
    <row r="161" spans="2:18" x14ac:dyDescent="0.2">
      <c r="B161" s="29"/>
      <c r="C161" s="29"/>
      <c r="D161" s="29"/>
      <c r="E161" s="29"/>
      <c r="F161" s="30"/>
      <c r="G161" s="30"/>
      <c r="H161" s="30"/>
      <c r="I161" s="120"/>
      <c r="J161" s="120"/>
      <c r="K161" s="30"/>
      <c r="L161" s="30"/>
      <c r="M161" s="30"/>
      <c r="N161" s="30"/>
      <c r="O161" s="30"/>
      <c r="P161" s="30"/>
      <c r="Q161" s="30"/>
      <c r="R161" s="30"/>
    </row>
    <row r="162" spans="2:18" x14ac:dyDescent="0.2">
      <c r="B162" s="29"/>
      <c r="C162" s="29"/>
      <c r="D162" s="29"/>
      <c r="E162" s="29"/>
      <c r="F162" s="30"/>
      <c r="G162" s="30"/>
      <c r="H162" s="30"/>
      <c r="I162" s="120"/>
      <c r="J162" s="120"/>
      <c r="K162" s="30"/>
      <c r="L162" s="30"/>
      <c r="M162" s="30"/>
      <c r="N162" s="30"/>
      <c r="O162" s="30"/>
      <c r="P162" s="30"/>
      <c r="Q162" s="30"/>
      <c r="R162" s="30"/>
    </row>
    <row r="163" spans="2:18" x14ac:dyDescent="0.2">
      <c r="B163" s="29"/>
      <c r="C163" s="29"/>
      <c r="D163" s="29"/>
      <c r="E163" s="29"/>
      <c r="F163" s="30"/>
      <c r="G163" s="30"/>
      <c r="H163" s="30"/>
      <c r="I163" s="120"/>
      <c r="J163" s="120"/>
      <c r="K163" s="30"/>
      <c r="L163" s="30"/>
      <c r="M163" s="30"/>
      <c r="N163" s="30"/>
      <c r="O163" s="30"/>
      <c r="P163" s="30"/>
      <c r="Q163" s="30"/>
      <c r="R163" s="30"/>
    </row>
    <row r="164" spans="2:18" x14ac:dyDescent="0.2">
      <c r="B164" s="29"/>
      <c r="C164" s="29"/>
      <c r="D164" s="29"/>
      <c r="E164" s="29"/>
      <c r="F164" s="30"/>
      <c r="G164" s="30"/>
      <c r="H164" s="30"/>
      <c r="I164" s="120"/>
      <c r="J164" s="120"/>
      <c r="K164" s="30"/>
      <c r="L164" s="30"/>
      <c r="M164" s="30"/>
      <c r="N164" s="30"/>
      <c r="O164" s="30"/>
      <c r="P164" s="30"/>
      <c r="Q164" s="30"/>
      <c r="R164" s="30"/>
    </row>
    <row r="165" spans="2:18" x14ac:dyDescent="0.2">
      <c r="B165" s="29"/>
      <c r="C165" s="29"/>
      <c r="D165" s="29"/>
      <c r="E165" s="29"/>
      <c r="F165" s="30"/>
      <c r="G165" s="30"/>
      <c r="H165" s="30"/>
      <c r="I165" s="120"/>
      <c r="J165" s="120"/>
      <c r="K165" s="30"/>
      <c r="L165" s="30"/>
      <c r="M165" s="30"/>
      <c r="N165" s="30"/>
      <c r="O165" s="30"/>
      <c r="P165" s="30"/>
      <c r="Q165" s="30"/>
      <c r="R165" s="30"/>
    </row>
    <row r="166" spans="2:18" x14ac:dyDescent="0.2">
      <c r="B166" s="29"/>
      <c r="C166" s="29"/>
      <c r="D166" s="29"/>
      <c r="E166" s="29"/>
      <c r="F166" s="30"/>
      <c r="G166" s="30"/>
      <c r="H166" s="30"/>
      <c r="I166" s="120"/>
      <c r="J166" s="120"/>
      <c r="K166" s="30"/>
      <c r="L166" s="30"/>
      <c r="M166" s="30"/>
      <c r="N166" s="30"/>
      <c r="O166" s="30"/>
      <c r="P166" s="30"/>
      <c r="Q166" s="30"/>
      <c r="R166" s="30"/>
    </row>
    <row r="167" spans="2:18" x14ac:dyDescent="0.2">
      <c r="B167" s="29"/>
      <c r="C167" s="29"/>
      <c r="D167" s="29"/>
      <c r="E167" s="29"/>
      <c r="F167" s="30"/>
      <c r="G167" s="30"/>
      <c r="H167" s="30"/>
      <c r="I167" s="120"/>
      <c r="J167" s="120"/>
      <c r="K167" s="30"/>
      <c r="L167" s="30"/>
      <c r="M167" s="30"/>
      <c r="N167" s="30"/>
      <c r="O167" s="30"/>
      <c r="P167" s="30"/>
      <c r="Q167" s="30"/>
      <c r="R167" s="30"/>
    </row>
    <row r="168" spans="2:18" x14ac:dyDescent="0.2">
      <c r="B168" s="29"/>
      <c r="C168" s="29"/>
      <c r="D168" s="29"/>
      <c r="E168" s="29"/>
      <c r="F168" s="30"/>
      <c r="G168" s="30"/>
      <c r="H168" s="30"/>
      <c r="I168" s="120"/>
      <c r="J168" s="120"/>
      <c r="K168" s="30"/>
      <c r="L168" s="30"/>
      <c r="M168" s="30"/>
      <c r="N168" s="30"/>
      <c r="O168" s="30"/>
      <c r="P168" s="30"/>
      <c r="Q168" s="30"/>
      <c r="R168" s="30"/>
    </row>
    <row r="169" spans="2:18" x14ac:dyDescent="0.2">
      <c r="B169" s="29"/>
      <c r="C169" s="29"/>
      <c r="D169" s="29"/>
      <c r="E169" s="29"/>
      <c r="F169" s="30"/>
      <c r="G169" s="30"/>
      <c r="H169" s="30"/>
      <c r="I169" s="120"/>
      <c r="J169" s="120"/>
      <c r="K169" s="30"/>
      <c r="L169" s="30"/>
      <c r="M169" s="30"/>
      <c r="N169" s="30"/>
      <c r="O169" s="30"/>
      <c r="P169" s="30"/>
      <c r="Q169" s="30"/>
      <c r="R169" s="30"/>
    </row>
    <row r="170" spans="2:18" x14ac:dyDescent="0.2">
      <c r="B170" s="29"/>
      <c r="C170" s="29"/>
      <c r="D170" s="29"/>
      <c r="E170" s="29"/>
      <c r="F170" s="30"/>
      <c r="G170" s="30"/>
      <c r="H170" s="30"/>
      <c r="I170" s="120"/>
      <c r="J170" s="120"/>
      <c r="K170" s="30"/>
      <c r="L170" s="30"/>
      <c r="M170" s="30"/>
      <c r="N170" s="30"/>
      <c r="O170" s="30"/>
      <c r="P170" s="30"/>
      <c r="Q170" s="30"/>
      <c r="R170" s="30"/>
    </row>
    <row r="171" spans="2:18" x14ac:dyDescent="0.2">
      <c r="B171" s="29"/>
      <c r="C171" s="29"/>
      <c r="D171" s="29"/>
      <c r="E171" s="29"/>
      <c r="F171" s="30"/>
      <c r="G171" s="30"/>
      <c r="H171" s="30"/>
      <c r="I171" s="120"/>
      <c r="J171" s="120"/>
      <c r="K171" s="30"/>
      <c r="L171" s="30"/>
      <c r="M171" s="30"/>
      <c r="N171" s="30"/>
      <c r="O171" s="30"/>
      <c r="P171" s="30"/>
      <c r="Q171" s="30"/>
      <c r="R171" s="30"/>
    </row>
    <row r="172" spans="2:18" x14ac:dyDescent="0.2">
      <c r="B172" s="29"/>
      <c r="C172" s="29"/>
      <c r="D172" s="29"/>
      <c r="E172" s="29"/>
      <c r="F172" s="30"/>
      <c r="G172" s="30"/>
      <c r="H172" s="30"/>
      <c r="I172" s="120"/>
      <c r="J172" s="120"/>
      <c r="K172" s="30"/>
      <c r="L172" s="30"/>
      <c r="M172" s="30"/>
      <c r="N172" s="30"/>
      <c r="O172" s="30"/>
      <c r="P172" s="30"/>
      <c r="Q172" s="30"/>
      <c r="R172" s="30"/>
    </row>
    <row r="173" spans="2:18" x14ac:dyDescent="0.2">
      <c r="B173" s="29"/>
      <c r="C173" s="29"/>
      <c r="D173" s="29"/>
      <c r="E173" s="29"/>
      <c r="F173" s="30"/>
      <c r="G173" s="30"/>
      <c r="H173" s="30"/>
      <c r="I173" s="120"/>
      <c r="J173" s="120"/>
      <c r="K173" s="30"/>
      <c r="L173" s="30"/>
      <c r="M173" s="30"/>
      <c r="N173" s="30"/>
      <c r="O173" s="30"/>
      <c r="P173" s="30"/>
      <c r="Q173" s="30"/>
      <c r="R173" s="30"/>
    </row>
    <row r="174" spans="2:18" x14ac:dyDescent="0.2">
      <c r="B174" s="29"/>
      <c r="C174" s="29"/>
      <c r="D174" s="29"/>
      <c r="E174" s="29"/>
      <c r="F174" s="30"/>
      <c r="G174" s="30"/>
      <c r="H174" s="30"/>
      <c r="I174" s="120"/>
      <c r="J174" s="120"/>
      <c r="K174" s="30"/>
      <c r="L174" s="30"/>
      <c r="M174" s="30"/>
      <c r="N174" s="30"/>
      <c r="O174" s="30"/>
      <c r="P174" s="30"/>
      <c r="Q174" s="30"/>
      <c r="R174" s="30"/>
    </row>
    <row r="175" spans="2:18" x14ac:dyDescent="0.2">
      <c r="B175" s="29"/>
      <c r="C175" s="29"/>
      <c r="D175" s="29"/>
      <c r="E175" s="29"/>
      <c r="F175" s="30"/>
      <c r="G175" s="30"/>
      <c r="H175" s="30"/>
      <c r="I175" s="120"/>
      <c r="J175" s="120"/>
      <c r="K175" s="30"/>
      <c r="L175" s="30"/>
      <c r="M175" s="30"/>
      <c r="N175" s="30"/>
      <c r="O175" s="30"/>
      <c r="P175" s="30"/>
      <c r="Q175" s="30"/>
      <c r="R175" s="30"/>
    </row>
    <row r="176" spans="2:18" x14ac:dyDescent="0.2">
      <c r="B176" s="29"/>
      <c r="C176" s="29"/>
      <c r="D176" s="29"/>
      <c r="E176" s="29"/>
      <c r="F176" s="30"/>
      <c r="G176" s="30"/>
      <c r="H176" s="30"/>
      <c r="I176" s="120"/>
      <c r="J176" s="120"/>
      <c r="K176" s="30"/>
      <c r="L176" s="30"/>
      <c r="M176" s="30"/>
      <c r="N176" s="30"/>
      <c r="O176" s="30"/>
      <c r="P176" s="30"/>
      <c r="Q176" s="30"/>
      <c r="R176" s="30"/>
    </row>
    <row r="177" spans="2:18" x14ac:dyDescent="0.2">
      <c r="B177" s="29"/>
      <c r="C177" s="29"/>
      <c r="D177" s="29"/>
      <c r="E177" s="29"/>
      <c r="F177" s="30"/>
      <c r="G177" s="30"/>
      <c r="H177" s="30"/>
      <c r="I177" s="120"/>
      <c r="J177" s="120"/>
      <c r="K177" s="30"/>
      <c r="L177" s="30"/>
      <c r="M177" s="30"/>
      <c r="N177" s="30"/>
      <c r="O177" s="30"/>
      <c r="P177" s="30"/>
      <c r="Q177" s="30"/>
      <c r="R177" s="30"/>
    </row>
    <row r="178" spans="2:18" x14ac:dyDescent="0.2">
      <c r="B178" s="29"/>
      <c r="C178" s="29"/>
      <c r="D178" s="29"/>
      <c r="E178" s="29"/>
      <c r="F178" s="30"/>
      <c r="G178" s="30"/>
      <c r="H178" s="30"/>
      <c r="I178" s="120"/>
      <c r="J178" s="120"/>
      <c r="K178" s="30"/>
      <c r="L178" s="30"/>
      <c r="M178" s="30"/>
      <c r="N178" s="30"/>
      <c r="O178" s="30"/>
      <c r="P178" s="30"/>
      <c r="Q178" s="30"/>
      <c r="R178" s="30"/>
    </row>
    <row r="179" spans="2:18" x14ac:dyDescent="0.2">
      <c r="B179" s="29"/>
      <c r="C179" s="29"/>
      <c r="D179" s="29"/>
      <c r="E179" s="29"/>
      <c r="F179" s="30"/>
      <c r="G179" s="30"/>
      <c r="H179" s="30"/>
      <c r="I179" s="120"/>
      <c r="J179" s="120"/>
      <c r="K179" s="30"/>
      <c r="L179" s="30"/>
      <c r="M179" s="30"/>
      <c r="N179" s="30"/>
      <c r="O179" s="30"/>
      <c r="P179" s="30"/>
      <c r="Q179" s="30"/>
      <c r="R179" s="30"/>
    </row>
    <row r="180" spans="2:18" x14ac:dyDescent="0.2">
      <c r="B180" s="29"/>
      <c r="C180" s="29"/>
      <c r="D180" s="29"/>
      <c r="E180" s="29"/>
      <c r="F180" s="30"/>
      <c r="G180" s="30"/>
      <c r="H180" s="30"/>
      <c r="I180" s="120"/>
      <c r="J180" s="120"/>
      <c r="K180" s="30"/>
      <c r="L180" s="30"/>
      <c r="M180" s="30"/>
      <c r="N180" s="30"/>
      <c r="O180" s="30"/>
      <c r="P180" s="30"/>
      <c r="Q180" s="30"/>
      <c r="R180" s="30"/>
    </row>
    <row r="181" spans="2:18" x14ac:dyDescent="0.2">
      <c r="B181" s="29"/>
      <c r="C181" s="29"/>
      <c r="D181" s="29"/>
      <c r="E181" s="29"/>
      <c r="F181" s="30"/>
      <c r="G181" s="30"/>
      <c r="H181" s="30"/>
      <c r="I181" s="120"/>
      <c r="J181" s="120"/>
      <c r="K181" s="30"/>
      <c r="L181" s="30"/>
      <c r="M181" s="30"/>
      <c r="N181" s="30"/>
      <c r="O181" s="30"/>
      <c r="P181" s="30"/>
      <c r="Q181" s="30"/>
      <c r="R181" s="30"/>
    </row>
    <row r="182" spans="2:18" x14ac:dyDescent="0.2">
      <c r="B182" s="29"/>
      <c r="C182" s="29"/>
      <c r="D182" s="29"/>
      <c r="E182" s="29"/>
      <c r="F182" s="30"/>
      <c r="G182" s="30"/>
      <c r="H182" s="30"/>
      <c r="I182" s="120"/>
      <c r="J182" s="120"/>
      <c r="K182" s="30"/>
      <c r="L182" s="30"/>
      <c r="M182" s="30"/>
      <c r="N182" s="30"/>
      <c r="O182" s="30"/>
      <c r="P182" s="30"/>
      <c r="Q182" s="30"/>
      <c r="R182" s="30"/>
    </row>
    <row r="183" spans="2:18" x14ac:dyDescent="0.2">
      <c r="B183" s="29"/>
      <c r="C183" s="29"/>
      <c r="D183" s="29"/>
      <c r="E183" s="29"/>
      <c r="F183" s="30"/>
      <c r="G183" s="30"/>
      <c r="H183" s="30"/>
      <c r="I183" s="120"/>
      <c r="J183" s="120"/>
      <c r="K183" s="30"/>
      <c r="L183" s="30"/>
      <c r="M183" s="30"/>
      <c r="N183" s="30"/>
      <c r="O183" s="30"/>
      <c r="P183" s="30"/>
      <c r="Q183" s="30"/>
      <c r="R183" s="30"/>
    </row>
    <row r="184" spans="2:18" x14ac:dyDescent="0.2">
      <c r="B184" s="29"/>
      <c r="C184" s="29"/>
      <c r="D184" s="29"/>
      <c r="E184" s="29"/>
      <c r="F184" s="30"/>
      <c r="G184" s="30"/>
      <c r="H184" s="30"/>
      <c r="I184" s="120"/>
      <c r="J184" s="120"/>
      <c r="K184" s="30"/>
      <c r="L184" s="30"/>
      <c r="M184" s="30"/>
      <c r="N184" s="30"/>
      <c r="O184" s="30"/>
      <c r="P184" s="30"/>
      <c r="Q184" s="30"/>
      <c r="R184" s="30"/>
    </row>
    <row r="185" spans="2:18" x14ac:dyDescent="0.2">
      <c r="B185" s="29"/>
      <c r="C185" s="29"/>
      <c r="D185" s="29"/>
      <c r="E185" s="29"/>
      <c r="F185" s="30"/>
      <c r="G185" s="30"/>
      <c r="H185" s="30"/>
      <c r="I185" s="120"/>
      <c r="J185" s="120"/>
      <c r="K185" s="30"/>
      <c r="L185" s="30"/>
      <c r="M185" s="30"/>
      <c r="N185" s="30"/>
      <c r="O185" s="30"/>
      <c r="P185" s="30"/>
      <c r="Q185" s="30"/>
      <c r="R185" s="30"/>
    </row>
    <row r="186" spans="2:18" x14ac:dyDescent="0.2">
      <c r="B186" s="29"/>
      <c r="C186" s="29"/>
      <c r="D186" s="29"/>
      <c r="E186" s="29"/>
      <c r="F186" s="30"/>
      <c r="G186" s="30"/>
      <c r="H186" s="30"/>
      <c r="I186" s="120"/>
      <c r="J186" s="120"/>
      <c r="K186" s="30"/>
      <c r="L186" s="30"/>
      <c r="M186" s="30"/>
      <c r="N186" s="30"/>
      <c r="O186" s="30"/>
      <c r="P186" s="30"/>
      <c r="Q186" s="30"/>
      <c r="R186" s="30"/>
    </row>
    <row r="187" spans="2:18" x14ac:dyDescent="0.2">
      <c r="B187" s="29"/>
      <c r="C187" s="29"/>
      <c r="D187" s="29"/>
      <c r="E187" s="29"/>
      <c r="F187" s="30"/>
      <c r="G187" s="30"/>
      <c r="H187" s="30"/>
      <c r="I187" s="120"/>
      <c r="J187" s="120"/>
      <c r="K187" s="30"/>
      <c r="L187" s="30"/>
      <c r="M187" s="30"/>
      <c r="N187" s="30"/>
      <c r="O187" s="30"/>
      <c r="P187" s="30"/>
      <c r="Q187" s="30"/>
      <c r="R187" s="30"/>
    </row>
    <row r="188" spans="2:18" x14ac:dyDescent="0.2">
      <c r="B188" s="29"/>
      <c r="C188" s="29"/>
      <c r="D188" s="29"/>
      <c r="E188" s="29"/>
      <c r="F188" s="30"/>
      <c r="G188" s="30"/>
      <c r="H188" s="30"/>
      <c r="I188" s="120"/>
      <c r="J188" s="120"/>
      <c r="K188" s="30"/>
      <c r="L188" s="30"/>
      <c r="M188" s="30"/>
      <c r="N188" s="30"/>
      <c r="O188" s="30"/>
      <c r="P188" s="30"/>
      <c r="Q188" s="30"/>
      <c r="R188" s="30"/>
    </row>
    <row r="189" spans="2:18" x14ac:dyDescent="0.2">
      <c r="B189" s="29"/>
      <c r="C189" s="29"/>
      <c r="D189" s="29"/>
      <c r="E189" s="29"/>
      <c r="F189" s="30"/>
      <c r="G189" s="30"/>
      <c r="H189" s="30"/>
      <c r="I189" s="120"/>
      <c r="J189" s="120"/>
      <c r="K189" s="30"/>
      <c r="L189" s="30"/>
      <c r="M189" s="30"/>
      <c r="N189" s="30"/>
      <c r="O189" s="30"/>
      <c r="P189" s="30"/>
      <c r="Q189" s="30"/>
      <c r="R189" s="30"/>
    </row>
    <row r="190" spans="2:18" x14ac:dyDescent="0.2">
      <c r="B190" s="29"/>
      <c r="C190" s="29"/>
      <c r="D190" s="29"/>
      <c r="E190" s="29"/>
      <c r="F190" s="30"/>
      <c r="G190" s="30"/>
      <c r="H190" s="30"/>
      <c r="I190" s="120"/>
      <c r="J190" s="120"/>
      <c r="K190" s="30"/>
      <c r="L190" s="30"/>
      <c r="M190" s="30"/>
      <c r="N190" s="30"/>
      <c r="O190" s="30"/>
      <c r="P190" s="30"/>
      <c r="Q190" s="30"/>
      <c r="R190" s="30"/>
    </row>
    <row r="191" spans="2:18" x14ac:dyDescent="0.2">
      <c r="B191" s="29"/>
      <c r="C191" s="29"/>
      <c r="D191" s="29"/>
      <c r="E191" s="29"/>
      <c r="F191" s="30"/>
      <c r="G191" s="30"/>
      <c r="H191" s="30"/>
      <c r="I191" s="120"/>
      <c r="J191" s="120"/>
      <c r="K191" s="30"/>
      <c r="L191" s="30"/>
      <c r="M191" s="30"/>
      <c r="N191" s="30"/>
      <c r="O191" s="30"/>
      <c r="P191" s="30"/>
      <c r="Q191" s="30"/>
      <c r="R191" s="30"/>
    </row>
    <row r="192" spans="2:18" x14ac:dyDescent="0.2">
      <c r="B192" s="29"/>
      <c r="C192" s="29"/>
      <c r="D192" s="29"/>
      <c r="E192" s="29"/>
      <c r="F192" s="30"/>
      <c r="G192" s="30"/>
      <c r="H192" s="30"/>
      <c r="I192" s="120"/>
      <c r="J192" s="120"/>
      <c r="K192" s="30"/>
      <c r="L192" s="30"/>
      <c r="M192" s="30"/>
      <c r="N192" s="30"/>
      <c r="O192" s="30"/>
      <c r="P192" s="30"/>
      <c r="Q192" s="30"/>
      <c r="R192" s="30"/>
    </row>
    <row r="193" spans="2:18" x14ac:dyDescent="0.2">
      <c r="B193" s="29"/>
      <c r="C193" s="29"/>
      <c r="D193" s="29"/>
      <c r="E193" s="29"/>
      <c r="F193" s="30"/>
      <c r="G193" s="30"/>
      <c r="H193" s="30"/>
      <c r="I193" s="120"/>
      <c r="J193" s="120"/>
      <c r="K193" s="30"/>
      <c r="L193" s="30"/>
      <c r="M193" s="30"/>
      <c r="N193" s="30"/>
      <c r="O193" s="30"/>
      <c r="P193" s="30"/>
      <c r="Q193" s="30"/>
      <c r="R193" s="30"/>
    </row>
    <row r="194" spans="2:18" x14ac:dyDescent="0.2">
      <c r="B194" s="29"/>
      <c r="C194" s="29"/>
      <c r="D194" s="29"/>
      <c r="E194" s="29"/>
      <c r="F194" s="30"/>
      <c r="G194" s="30"/>
      <c r="H194" s="30"/>
      <c r="I194" s="120"/>
      <c r="J194" s="120"/>
      <c r="K194" s="30"/>
      <c r="L194" s="30"/>
      <c r="M194" s="30"/>
      <c r="N194" s="30"/>
      <c r="O194" s="30"/>
      <c r="P194" s="30"/>
      <c r="Q194" s="30"/>
      <c r="R194" s="30"/>
    </row>
    <row r="195" spans="2:18" x14ac:dyDescent="0.2">
      <c r="B195" s="29"/>
      <c r="C195" s="29"/>
      <c r="D195" s="29"/>
      <c r="E195" s="29"/>
      <c r="F195" s="30"/>
      <c r="G195" s="30"/>
      <c r="H195" s="30"/>
      <c r="I195" s="120"/>
      <c r="J195" s="120"/>
      <c r="K195" s="30"/>
      <c r="L195" s="30"/>
      <c r="M195" s="30"/>
      <c r="N195" s="30"/>
      <c r="O195" s="30"/>
      <c r="P195" s="30"/>
      <c r="Q195" s="30"/>
      <c r="R195" s="30"/>
    </row>
    <row r="196" spans="2:18" x14ac:dyDescent="0.2">
      <c r="B196" s="29"/>
      <c r="C196" s="29"/>
      <c r="D196" s="29"/>
      <c r="E196" s="29"/>
      <c r="F196" s="30"/>
      <c r="G196" s="30"/>
      <c r="H196" s="30"/>
      <c r="I196" s="120"/>
      <c r="J196" s="120"/>
      <c r="K196" s="30"/>
      <c r="L196" s="30"/>
      <c r="M196" s="30"/>
      <c r="N196" s="30"/>
      <c r="O196" s="30"/>
      <c r="P196" s="30"/>
      <c r="Q196" s="30"/>
      <c r="R196" s="30"/>
    </row>
    <row r="197" spans="2:18" x14ac:dyDescent="0.2">
      <c r="B197" s="29"/>
      <c r="C197" s="29"/>
      <c r="D197" s="29"/>
      <c r="E197" s="29"/>
      <c r="F197" s="30"/>
      <c r="G197" s="30"/>
      <c r="H197" s="30"/>
      <c r="I197" s="120"/>
      <c r="J197" s="120"/>
      <c r="K197" s="30"/>
      <c r="L197" s="30"/>
      <c r="M197" s="30"/>
      <c r="N197" s="30"/>
      <c r="O197" s="30"/>
      <c r="P197" s="30"/>
      <c r="Q197" s="30"/>
      <c r="R197" s="30"/>
    </row>
    <row r="198" spans="2:18" x14ac:dyDescent="0.2">
      <c r="B198" s="29"/>
      <c r="C198" s="29"/>
      <c r="D198" s="29"/>
      <c r="E198" s="29"/>
      <c r="F198" s="30"/>
      <c r="G198" s="30"/>
      <c r="H198" s="30"/>
      <c r="I198" s="120"/>
      <c r="J198" s="120"/>
      <c r="K198" s="30"/>
      <c r="L198" s="30"/>
      <c r="M198" s="30"/>
      <c r="N198" s="30"/>
      <c r="O198" s="30"/>
      <c r="P198" s="30"/>
      <c r="Q198" s="30"/>
      <c r="R198" s="30"/>
    </row>
    <row r="199" spans="2:18" x14ac:dyDescent="0.2">
      <c r="B199" s="29"/>
      <c r="C199" s="29"/>
      <c r="D199" s="29"/>
      <c r="E199" s="29"/>
      <c r="F199" s="30"/>
      <c r="G199" s="30"/>
      <c r="H199" s="30"/>
      <c r="I199" s="120"/>
      <c r="J199" s="120"/>
      <c r="K199" s="30"/>
      <c r="L199" s="30"/>
      <c r="M199" s="30"/>
      <c r="N199" s="30"/>
      <c r="O199" s="30"/>
      <c r="P199" s="30"/>
      <c r="Q199" s="30"/>
      <c r="R199" s="30"/>
    </row>
    <row r="200" spans="2:18" x14ac:dyDescent="0.2">
      <c r="B200" s="29"/>
      <c r="C200" s="29"/>
      <c r="D200" s="29"/>
      <c r="E200" s="29"/>
      <c r="F200" s="30"/>
      <c r="G200" s="30"/>
      <c r="H200" s="30"/>
      <c r="I200" s="120"/>
      <c r="J200" s="120"/>
      <c r="K200" s="30"/>
      <c r="L200" s="30"/>
      <c r="M200" s="30"/>
      <c r="N200" s="30"/>
      <c r="O200" s="30"/>
      <c r="P200" s="30"/>
      <c r="Q200" s="30"/>
      <c r="R200" s="30"/>
    </row>
    <row r="201" spans="2:18" x14ac:dyDescent="0.2">
      <c r="B201" s="29"/>
      <c r="C201" s="29"/>
      <c r="D201" s="29"/>
      <c r="E201" s="29"/>
      <c r="F201" s="30"/>
      <c r="G201" s="30"/>
      <c r="H201" s="30"/>
      <c r="I201" s="120"/>
      <c r="J201" s="120"/>
      <c r="K201" s="30"/>
      <c r="L201" s="30"/>
      <c r="M201" s="30"/>
      <c r="N201" s="30"/>
      <c r="O201" s="30"/>
      <c r="P201" s="30"/>
      <c r="Q201" s="30"/>
      <c r="R201" s="30"/>
    </row>
    <row r="202" spans="2:18" x14ac:dyDescent="0.2">
      <c r="B202" s="29"/>
      <c r="C202" s="29"/>
      <c r="D202" s="29"/>
      <c r="E202" s="29"/>
      <c r="F202" s="30"/>
      <c r="G202" s="30"/>
      <c r="H202" s="30"/>
      <c r="I202" s="120"/>
      <c r="J202" s="120"/>
      <c r="K202" s="30"/>
      <c r="L202" s="30"/>
      <c r="M202" s="30"/>
      <c r="N202" s="30"/>
      <c r="O202" s="30"/>
      <c r="P202" s="30"/>
      <c r="Q202" s="30"/>
      <c r="R202" s="30"/>
    </row>
    <row r="203" spans="2:18" x14ac:dyDescent="0.2">
      <c r="B203" s="29"/>
      <c r="C203" s="29"/>
      <c r="D203" s="29"/>
      <c r="E203" s="29"/>
      <c r="F203" s="30"/>
      <c r="G203" s="30"/>
      <c r="H203" s="30"/>
      <c r="I203" s="120"/>
      <c r="J203" s="120"/>
      <c r="K203" s="30"/>
      <c r="L203" s="30"/>
      <c r="M203" s="30"/>
      <c r="N203" s="30"/>
      <c r="O203" s="30"/>
      <c r="P203" s="30"/>
      <c r="Q203" s="30"/>
      <c r="R203" s="30"/>
    </row>
    <row r="204" spans="2:18" x14ac:dyDescent="0.2">
      <c r="B204" s="29"/>
      <c r="C204" s="29"/>
      <c r="D204" s="29"/>
      <c r="E204" s="29"/>
      <c r="F204" s="30"/>
      <c r="G204" s="30"/>
      <c r="H204" s="30"/>
      <c r="I204" s="120"/>
      <c r="J204" s="120"/>
      <c r="K204" s="30"/>
      <c r="L204" s="30"/>
      <c r="M204" s="30"/>
      <c r="N204" s="30"/>
      <c r="O204" s="30"/>
      <c r="P204" s="30"/>
      <c r="Q204" s="30"/>
      <c r="R204" s="30"/>
    </row>
    <row r="205" spans="2:18" x14ac:dyDescent="0.2">
      <c r="B205" s="29"/>
      <c r="C205" s="29"/>
      <c r="D205" s="29"/>
      <c r="E205" s="29"/>
      <c r="F205" s="30"/>
      <c r="G205" s="30"/>
      <c r="H205" s="30"/>
      <c r="I205" s="120"/>
      <c r="J205" s="120"/>
      <c r="K205" s="30"/>
      <c r="L205" s="30"/>
      <c r="M205" s="30"/>
      <c r="N205" s="30"/>
      <c r="O205" s="30"/>
      <c r="P205" s="30"/>
      <c r="Q205" s="30"/>
      <c r="R205" s="30"/>
    </row>
    <row r="206" spans="2:18" x14ac:dyDescent="0.2">
      <c r="B206" s="29"/>
      <c r="C206" s="29"/>
      <c r="D206" s="29"/>
      <c r="E206" s="29"/>
      <c r="F206" s="30"/>
      <c r="G206" s="30"/>
      <c r="H206" s="30"/>
      <c r="I206" s="120"/>
      <c r="J206" s="120"/>
      <c r="K206" s="30"/>
      <c r="L206" s="30"/>
      <c r="M206" s="30"/>
      <c r="N206" s="30"/>
      <c r="O206" s="30"/>
      <c r="P206" s="30"/>
      <c r="Q206" s="30"/>
      <c r="R206" s="30"/>
    </row>
    <row r="207" spans="2:18" x14ac:dyDescent="0.2">
      <c r="B207" s="29"/>
      <c r="C207" s="29"/>
      <c r="D207" s="29"/>
      <c r="E207" s="29"/>
      <c r="F207" s="30"/>
      <c r="G207" s="30"/>
      <c r="H207" s="30"/>
      <c r="I207" s="120"/>
      <c r="J207" s="120"/>
      <c r="K207" s="30"/>
      <c r="L207" s="30"/>
      <c r="M207" s="30"/>
      <c r="N207" s="30"/>
      <c r="O207" s="30"/>
      <c r="P207" s="30"/>
      <c r="Q207" s="30"/>
      <c r="R207" s="30"/>
    </row>
    <row r="208" spans="2:18" x14ac:dyDescent="0.2">
      <c r="B208" s="29"/>
      <c r="C208" s="29"/>
      <c r="D208" s="29"/>
      <c r="E208" s="29"/>
      <c r="F208" s="30"/>
      <c r="G208" s="30"/>
      <c r="H208" s="30"/>
      <c r="I208" s="120"/>
      <c r="J208" s="120"/>
      <c r="K208" s="30"/>
      <c r="L208" s="30"/>
      <c r="M208" s="30"/>
      <c r="N208" s="30"/>
      <c r="O208" s="30"/>
      <c r="P208" s="30"/>
      <c r="Q208" s="30"/>
      <c r="R208" s="30"/>
    </row>
    <row r="209" spans="2:18" x14ac:dyDescent="0.2">
      <c r="B209" s="29"/>
      <c r="C209" s="29"/>
      <c r="D209" s="29"/>
      <c r="E209" s="29"/>
      <c r="F209" s="30"/>
      <c r="G209" s="30"/>
      <c r="H209" s="30"/>
      <c r="I209" s="120"/>
      <c r="J209" s="120"/>
      <c r="K209" s="30"/>
      <c r="L209" s="30"/>
      <c r="M209" s="30"/>
      <c r="N209" s="30"/>
      <c r="O209" s="30"/>
      <c r="P209" s="30"/>
      <c r="Q209" s="30"/>
      <c r="R209" s="30"/>
    </row>
    <row r="210" spans="2:18" x14ac:dyDescent="0.2">
      <c r="B210" s="29"/>
      <c r="C210" s="29"/>
      <c r="D210" s="29"/>
      <c r="E210" s="29"/>
      <c r="F210" s="30"/>
      <c r="G210" s="30"/>
      <c r="H210" s="30"/>
      <c r="I210" s="120"/>
      <c r="J210" s="120"/>
      <c r="K210" s="30"/>
      <c r="L210" s="30"/>
      <c r="M210" s="30"/>
      <c r="N210" s="30"/>
      <c r="O210" s="30"/>
      <c r="P210" s="30"/>
      <c r="Q210" s="30"/>
      <c r="R210" s="30"/>
    </row>
    <row r="211" spans="2:18" x14ac:dyDescent="0.2">
      <c r="B211" s="29"/>
      <c r="C211" s="29"/>
      <c r="D211" s="29"/>
      <c r="E211" s="29"/>
      <c r="F211" s="30"/>
      <c r="G211" s="30"/>
      <c r="H211" s="30"/>
      <c r="I211" s="120"/>
      <c r="J211" s="120"/>
      <c r="K211" s="30"/>
      <c r="L211" s="30"/>
      <c r="M211" s="30"/>
      <c r="N211" s="30"/>
      <c r="O211" s="30"/>
      <c r="P211" s="30"/>
      <c r="Q211" s="30"/>
      <c r="R211" s="30"/>
    </row>
    <row r="212" spans="2:18" x14ac:dyDescent="0.2">
      <c r="B212" s="29"/>
      <c r="C212" s="29"/>
      <c r="D212" s="29"/>
      <c r="E212" s="29"/>
      <c r="F212" s="30"/>
      <c r="G212" s="30"/>
      <c r="H212" s="30"/>
      <c r="I212" s="120"/>
      <c r="J212" s="120"/>
      <c r="K212" s="30"/>
      <c r="L212" s="30"/>
      <c r="M212" s="30"/>
      <c r="N212" s="30"/>
      <c r="O212" s="30"/>
      <c r="P212" s="30"/>
      <c r="Q212" s="30"/>
      <c r="R212" s="30"/>
    </row>
    <row r="213" spans="2:18" x14ac:dyDescent="0.2">
      <c r="B213" s="29"/>
      <c r="C213" s="29"/>
      <c r="D213" s="29"/>
      <c r="E213" s="29"/>
      <c r="F213" s="30"/>
      <c r="G213" s="30"/>
      <c r="H213" s="30"/>
      <c r="I213" s="120"/>
      <c r="J213" s="120"/>
      <c r="K213" s="30"/>
      <c r="L213" s="30"/>
      <c r="M213" s="30"/>
      <c r="N213" s="30"/>
      <c r="O213" s="30"/>
      <c r="P213" s="30"/>
      <c r="Q213" s="30"/>
      <c r="R213" s="30"/>
    </row>
    <row r="214" spans="2:18" x14ac:dyDescent="0.2">
      <c r="B214" s="29"/>
      <c r="C214" s="29"/>
      <c r="D214" s="29"/>
      <c r="E214" s="29"/>
      <c r="F214" s="30"/>
      <c r="G214" s="30"/>
      <c r="H214" s="30"/>
      <c r="I214" s="120"/>
      <c r="J214" s="120"/>
      <c r="K214" s="30"/>
      <c r="L214" s="30"/>
      <c r="M214" s="30"/>
      <c r="N214" s="30"/>
      <c r="O214" s="30"/>
      <c r="P214" s="30"/>
      <c r="Q214" s="30"/>
      <c r="R214" s="30"/>
    </row>
    <row r="215" spans="2:18" x14ac:dyDescent="0.2">
      <c r="B215" s="29"/>
      <c r="C215" s="29"/>
      <c r="D215" s="29"/>
      <c r="E215" s="29"/>
      <c r="F215" s="30"/>
      <c r="G215" s="30"/>
      <c r="H215" s="30"/>
      <c r="I215" s="120"/>
      <c r="J215" s="120"/>
      <c r="K215" s="30"/>
      <c r="L215" s="30"/>
      <c r="M215" s="30"/>
      <c r="N215" s="30"/>
      <c r="O215" s="30"/>
      <c r="P215" s="30"/>
      <c r="Q215" s="30"/>
      <c r="R215" s="30"/>
    </row>
    <row r="216" spans="2:18" x14ac:dyDescent="0.2">
      <c r="B216" s="29"/>
      <c r="C216" s="29"/>
      <c r="D216" s="29"/>
      <c r="E216" s="29"/>
      <c r="F216" s="30"/>
      <c r="G216" s="30"/>
      <c r="H216" s="30"/>
      <c r="I216" s="120"/>
      <c r="J216" s="120"/>
      <c r="K216" s="30"/>
      <c r="L216" s="30"/>
      <c r="M216" s="30"/>
      <c r="N216" s="30"/>
      <c r="O216" s="30"/>
      <c r="P216" s="30"/>
      <c r="Q216" s="30"/>
      <c r="R216" s="30"/>
    </row>
    <row r="217" spans="2:18" x14ac:dyDescent="0.2">
      <c r="B217" s="29"/>
      <c r="C217" s="29"/>
      <c r="D217" s="29"/>
      <c r="E217" s="29"/>
      <c r="F217" s="30"/>
      <c r="G217" s="30"/>
      <c r="H217" s="30"/>
      <c r="I217" s="120"/>
      <c r="J217" s="120"/>
      <c r="K217" s="30"/>
      <c r="L217" s="30"/>
      <c r="M217" s="30"/>
      <c r="N217" s="30"/>
      <c r="O217" s="30"/>
      <c r="P217" s="30"/>
      <c r="Q217" s="30"/>
      <c r="R217" s="30"/>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Лист12">
    <outlinePr applyStyles="1" summaryBelow="0"/>
    <pageSetUpPr fitToPage="1"/>
  </sheetPr>
  <dimension ref="A2:T6"/>
  <sheetViews>
    <sheetView workbookViewId="0">
      <selection activeCell="A4" sqref="A4"/>
    </sheetView>
  </sheetViews>
  <sheetFormatPr defaultColWidth="9.140625" defaultRowHeight="12.75" x14ac:dyDescent="0.2"/>
  <cols>
    <col min="1" max="1" width="54.28515625" style="26" bestFit="1" customWidth="1"/>
    <col min="2" max="2" width="10.5703125" style="26" bestFit="1" customWidth="1"/>
    <col min="3" max="3" width="11.42578125" style="26" bestFit="1" customWidth="1"/>
    <col min="4" max="4" width="6.28515625" style="26" bestFit="1" customWidth="1"/>
    <col min="5" max="5" width="7.5703125" style="26" hidden="1" customWidth="1"/>
    <col min="6" max="6" width="9.140625" style="26" customWidth="1"/>
    <col min="7" max="16384" width="9.140625" style="26"/>
  </cols>
  <sheetData>
    <row r="2" spans="1:20" ht="36.75" customHeight="1" x14ac:dyDescent="0.3">
      <c r="A2" s="277" t="s">
        <v>163</v>
      </c>
      <c r="B2" s="278"/>
      <c r="C2" s="278"/>
      <c r="D2" s="278"/>
      <c r="E2" s="30"/>
      <c r="F2" s="30"/>
      <c r="G2" s="30"/>
      <c r="H2" s="30"/>
      <c r="I2" s="30"/>
      <c r="J2" s="30"/>
      <c r="K2" s="30"/>
      <c r="L2" s="30"/>
      <c r="M2" s="30"/>
      <c r="N2" s="30"/>
      <c r="O2" s="30"/>
      <c r="P2" s="30"/>
      <c r="Q2" s="30"/>
      <c r="R2" s="30"/>
      <c r="S2" s="30"/>
      <c r="T2" s="30"/>
    </row>
    <row r="3" spans="1:20" x14ac:dyDescent="0.2">
      <c r="A3" s="28"/>
    </row>
    <row r="5" spans="1:20" s="31" customFormat="1" x14ac:dyDescent="0.2">
      <c r="D5" s="41"/>
    </row>
    <row r="6" spans="1:20" s="57" customFormat="1" x14ac:dyDescent="0.2"/>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Лист24">
    <outlinePr applyStyles="1" summaryBelow="0"/>
    <pageSetUpPr fitToPage="1"/>
  </sheetPr>
  <dimension ref="A2:T6"/>
  <sheetViews>
    <sheetView workbookViewId="0">
      <selection activeCell="A2" sqref="A2:D2"/>
    </sheetView>
  </sheetViews>
  <sheetFormatPr defaultColWidth="9.140625" defaultRowHeight="12.75" x14ac:dyDescent="0.2"/>
  <cols>
    <col min="1" max="1" width="54.28515625" style="26" bestFit="1" customWidth="1"/>
    <col min="2" max="2" width="10.5703125" style="26" bestFit="1" customWidth="1"/>
    <col min="3" max="3" width="11.42578125" style="26" bestFit="1" customWidth="1"/>
    <col min="4" max="4" width="6.28515625" style="26" bestFit="1" customWidth="1"/>
    <col min="5" max="5" width="7.5703125" style="26" hidden="1" customWidth="1"/>
    <col min="6" max="6" width="9.140625" style="26" customWidth="1"/>
    <col min="7" max="16384" width="9.140625" style="26"/>
  </cols>
  <sheetData>
    <row r="2" spans="1:20" ht="35.25" customHeight="1" x14ac:dyDescent="0.3">
      <c r="A2" s="277" t="s">
        <v>164</v>
      </c>
      <c r="B2" s="278"/>
      <c r="C2" s="278"/>
      <c r="D2" s="278"/>
      <c r="E2" s="30"/>
      <c r="F2" s="30"/>
      <c r="G2" s="30"/>
      <c r="H2" s="30"/>
      <c r="I2" s="30"/>
      <c r="J2" s="30"/>
      <c r="K2" s="30"/>
      <c r="L2" s="30"/>
      <c r="M2" s="30"/>
      <c r="N2" s="30"/>
      <c r="O2" s="30"/>
      <c r="P2" s="30"/>
      <c r="Q2" s="30"/>
      <c r="R2" s="30"/>
      <c r="S2" s="30"/>
      <c r="T2" s="30"/>
    </row>
    <row r="3" spans="1:20" x14ac:dyDescent="0.2">
      <c r="A3" s="28"/>
    </row>
    <row r="5" spans="1:20" s="31" customFormat="1" x14ac:dyDescent="0.2">
      <c r="D5" s="41"/>
    </row>
    <row r="6" spans="1:20" s="57" customFormat="1" x14ac:dyDescent="0.2"/>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Лист27">
    <outlinePr applyStyles="1" summaryBelow="0"/>
    <pageSetUpPr fitToPage="1"/>
  </sheetPr>
  <dimension ref="A2:T5"/>
  <sheetViews>
    <sheetView workbookViewId="0">
      <selection activeCell="A2" sqref="A2:G2"/>
    </sheetView>
  </sheetViews>
  <sheetFormatPr defaultColWidth="9.140625" defaultRowHeight="12.75" x14ac:dyDescent="0.2"/>
  <cols>
    <col min="1" max="1" width="77.28515625" style="26" bestFit="1" customWidth="1"/>
    <col min="2" max="7" width="8.7109375" style="26" bestFit="1" customWidth="1"/>
    <col min="8" max="8" width="7.5703125" style="26" hidden="1" customWidth="1"/>
    <col min="9" max="9" width="9.140625" style="26" customWidth="1"/>
    <col min="10" max="16384" width="9.140625" style="26"/>
  </cols>
  <sheetData>
    <row r="2" spans="1:20" ht="18.75" x14ac:dyDescent="0.3">
      <c r="A2" s="5" t="str">
        <f>DEBT_LAST_5_YEARS</f>
        <v>State debt and state guaranteed debt of Ukraine for the last 5 years</v>
      </c>
      <c r="B2" s="278"/>
      <c r="C2" s="278"/>
      <c r="D2" s="278"/>
      <c r="E2" s="278"/>
      <c r="F2" s="278"/>
      <c r="G2" s="278"/>
      <c r="H2" s="30"/>
      <c r="I2" s="30"/>
      <c r="J2" s="30"/>
      <c r="K2" s="30"/>
      <c r="L2" s="30"/>
      <c r="M2" s="30"/>
      <c r="N2" s="30"/>
      <c r="O2" s="30"/>
      <c r="P2" s="30"/>
      <c r="Q2" s="30"/>
      <c r="R2" s="30"/>
      <c r="S2" s="30"/>
      <c r="T2" s="30"/>
    </row>
    <row r="3" spans="1:20" x14ac:dyDescent="0.2">
      <c r="A3" s="28"/>
    </row>
    <row r="4" spans="1:20" s="31" customFormat="1" x14ac:dyDescent="0.2">
      <c r="G4" s="41" t="s">
        <v>0</v>
      </c>
    </row>
    <row r="5" spans="1:20" s="57" customFormat="1" x14ac:dyDescent="0.2"/>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Лист39">
    <pageSetUpPr fitToPage="1"/>
  </sheetPr>
  <dimension ref="A8"/>
  <sheetViews>
    <sheetView workbookViewId="0">
      <selection activeCell="L6" sqref="L6"/>
    </sheetView>
  </sheetViews>
  <sheetFormatPr defaultRowHeight="12.75" x14ac:dyDescent="0.2"/>
  <sheetData>
    <row r="8" s="9" customFormat="1" x14ac:dyDescent="0.2"/>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Лист8">
    <tabColor indexed="14"/>
  </sheetPr>
  <dimension ref="A1:G52"/>
  <sheetViews>
    <sheetView workbookViewId="0">
      <selection activeCell="A10" sqref="A10"/>
    </sheetView>
  </sheetViews>
  <sheetFormatPr defaultRowHeight="12.75" x14ac:dyDescent="0.2"/>
  <cols>
    <col min="1" max="1" width="27.42578125" customWidth="1"/>
    <col min="2" max="2" width="20.7109375" customWidth="1"/>
    <col min="3" max="3" width="21.7109375" customWidth="1"/>
    <col min="4" max="6" width="15.140625" bestFit="1" customWidth="1"/>
    <col min="7" max="7" width="11" bestFit="1" customWidth="1"/>
  </cols>
  <sheetData>
    <row r="1" spans="1:7" x14ac:dyDescent="0.2">
      <c r="A1" t="s">
        <v>203</v>
      </c>
    </row>
    <row r="3" spans="1:7" x14ac:dyDescent="0.2">
      <c r="A3" t="s">
        <v>165</v>
      </c>
      <c r="B3" s="10">
        <v>45808</v>
      </c>
      <c r="C3" s="150" t="s">
        <v>166</v>
      </c>
    </row>
    <row r="4" spans="1:7" x14ac:dyDescent="0.2">
      <c r="A4" t="s">
        <v>167</v>
      </c>
      <c r="B4" s="10" t="s">
        <v>168</v>
      </c>
      <c r="C4" s="150"/>
    </row>
    <row r="5" spans="1:7" x14ac:dyDescent="0.2">
      <c r="A5" t="s">
        <v>169</v>
      </c>
      <c r="B5">
        <v>1000000000</v>
      </c>
      <c r="C5" t="str">
        <f>IF($A$10="UKR",C7,C8 )</f>
        <v>bn USD</v>
      </c>
      <c r="D5" t="str">
        <f>IF($A$10="UKR",D7,D8 )</f>
        <v>bn UAH</v>
      </c>
      <c r="E5" t="str">
        <f>IF($A$10="UKR",E7,E8 )</f>
        <v>bn units</v>
      </c>
      <c r="F5">
        <f>1000000000/DDELIMER</f>
        <v>1</v>
      </c>
      <c r="G5">
        <f>IF($B$5=1,1000000000,IF($B$5=1000,1000000,IF($B$5=1000000,1000,IF($B$5=1000000000,1))))</f>
        <v>1</v>
      </c>
    </row>
    <row r="6" spans="1:7" x14ac:dyDescent="0.2">
      <c r="A6" t="s">
        <v>170</v>
      </c>
      <c r="B6" t="s">
        <v>171</v>
      </c>
    </row>
    <row r="7" spans="1:7" x14ac:dyDescent="0.2">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
      <c r="A9" t="s">
        <v>172</v>
      </c>
    </row>
    <row r="10" spans="1:7" x14ac:dyDescent="0.2">
      <c r="A10" t="s">
        <v>173</v>
      </c>
    </row>
    <row r="13" spans="1:7" x14ac:dyDescent="0.2">
      <c r="A13">
        <v>1000000000</v>
      </c>
    </row>
    <row r="15" spans="1:7" ht="89.25" x14ac:dyDescent="0.2">
      <c r="A15" t="s">
        <v>174</v>
      </c>
      <c r="B15" s="151"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C15" s="151" t="str">
        <f>IF(REPORT_LANG="UKR","(в розрізі середнього терміну обігу та середньої ставки)","(in terms of average term of circulation and average rate)")</f>
        <v>(in terms of average term of circulation and average rate)</v>
      </c>
      <c r="D15" s="151" t="str">
        <f>IF(REPORT_LANG="UKR","Державний та гарантований державою борг України за останні 5 років","State debt and state guaranteed debt of Ukraine for the last 5 years") &amp; "
(" &amp; VALUSD &amp; ")"</f>
        <v>State debt and state guaranteed debt of Ukraine for the last 5 years
(bn USD)</v>
      </c>
      <c r="E15" s="151" t="str">
        <f>IF(REPORT_LANG="UKR","Державний та гарантований державою борг України за останні 5 років","State debt and state guaranteed debt of Ukraine for the last 5 years") &amp; "
(" &amp; VALUAH &amp; ")"</f>
        <v>State debt and state guaranteed debt of Ukraine for the last 5 years
(bn UAH)</v>
      </c>
      <c r="F15" s="151" t="str">
        <f>IF(REPORT_LANG="UKR","Динаміка державного боргу за останні 5 років
(відсоткова структура)","State debt dynamics over the past 5 years
(percentage structure)")</f>
        <v>State debt dynamics over the past 5 years
(percentage structure)</v>
      </c>
    </row>
    <row r="16" spans="1:7" ht="89.25" x14ac:dyDescent="0.2">
      <c r="B16" s="151" t="str">
        <f>IF(REPORT_LANG="UKR","Державний та гарантований державою борг України
станом на ","State debt and state guaranteed debt of Ukraine
as of ") &amp; STRPRESENTDATE</f>
        <v>State debt and state guaranteed debt of Ukraine
as of 31.05.2025</v>
      </c>
      <c r="C16" s="151"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State debt and state guaranteed debt of Ukraine
as of 31.05.2025
(in terms of average term of circulation and average rate)</v>
      </c>
      <c r="D16" s="151" t="str">
        <f>IF(REPORT_LANG="UKR","(за типом кредитора)","(by creditor type)")</f>
        <v>(by creditor type)</v>
      </c>
      <c r="E16" s="151" t="str">
        <f>IF(REPORT_LANG="UKR","(в розрізі валют погашення)","(in terms of repayment currencies)")</f>
        <v>(in terms of repayment currencies)</v>
      </c>
      <c r="F16" s="151" t="str">
        <f>IF(REPORT_LANG="UKR","(за видами відсоткових ставок)","(by types of interest rates)")</f>
        <v>(by types of interest rates)</v>
      </c>
    </row>
    <row r="17" spans="2:7" ht="63.75" x14ac:dyDescent="0.2">
      <c r="B17" s="151" t="str">
        <f>IF(REPORT_LANG="UKR","Структура державного та гарантованого державою боргу
в розрізі термінів погашення","The structure of state and state-guaranteed debt
in terms of repayment terms")</f>
        <v>The structure of state and state-guaranteed debt
in terms of repayment terms</v>
      </c>
    </row>
    <row r="18" spans="2:7" x14ac:dyDescent="0.2">
      <c r="B18" t="str">
        <f>IF(REPORT_LANG="UKR","дол.США","USD")</f>
        <v>USD</v>
      </c>
    </row>
    <row r="19" spans="2:7" x14ac:dyDescent="0.2">
      <c r="B19" t="str">
        <f>IF(REPORT_LANG="UKR","грн.","UAH")</f>
        <v>UAH</v>
      </c>
    </row>
    <row r="20" spans="2:7" ht="63.75" x14ac:dyDescent="0.2">
      <c r="B20" s="151"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Debt structure based on characteristic of conventionality
at the end of the previous year and on the reporting date</v>
      </c>
    </row>
    <row r="21" spans="2:7" x14ac:dyDescent="0.2">
      <c r="B21" t="str">
        <f>IF(REPORT_LANG="UKR","Зміна структури","Change of structure")</f>
        <v>Change of structure</v>
      </c>
    </row>
    <row r="22" spans="2:7" ht="51" x14ac:dyDescent="0.2">
      <c r="B22" s="151" t="str">
        <f>IF(REPORT_LANG="UKR","Валютна структура боргу на кінець попереднього року та на звітну дату","Currency structure of debt at the end of the previous year and at the reporting date")</f>
        <v>Currency structure of debt at the end of the previous year and at the reporting date</v>
      </c>
      <c r="C22" s="151" t="str">
        <f>IF(REPORT_LANG="UKR","(розширений)","(extended)")</f>
        <v>(extended)</v>
      </c>
    </row>
    <row r="23" spans="2:7" x14ac:dyDescent="0.2">
      <c r="B23" t="str">
        <f>IF(REPORT_LANG="UKR","оріг.","original")</f>
        <v>original</v>
      </c>
    </row>
    <row r="24" spans="2:7" x14ac:dyDescent="0.2">
      <c r="B24" t="str">
        <f>IF(REPORT_LANG="UKR","курс до USD","exchange rate to USD")</f>
        <v>exchange rate to USD</v>
      </c>
    </row>
    <row r="25" spans="2:7" x14ac:dyDescent="0.2">
      <c r="B25" t="str">
        <f>IF(REPORT_LANG="UKR","курс до UAH","exchange rate to UAH")</f>
        <v>exchange rate to UAH</v>
      </c>
    </row>
    <row r="26" spans="2:7" ht="51" x14ac:dyDescent="0.2">
      <c r="B26" s="151" t="str">
        <f>IF(REPORT_LANG="UKR","Структура боргу за типом ставки на кінець попереднього року та звітну дату","Debt structure by rate type at the end of the previous year and reporting date")</f>
        <v>Debt structure by rate type at the end of the previous year and reporting date</v>
      </c>
    </row>
    <row r="27" spans="2:7" ht="51" x14ac:dyDescent="0.2">
      <c r="B27" s="151"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row>
    <row r="28" spans="2:7" ht="38.25" x14ac:dyDescent="0.2">
      <c r="B28" s="151" t="str">
        <f>IF(REPORT_LANG="UKR","Загальна сума державного та гарантованого державою боргу","The total amount of state and state-guaranteed debt")</f>
        <v>The total amount of state and state-guaranteed debt</v>
      </c>
      <c r="C28" s="151" t="str">
        <f>IF(REPORT_LANG="UKR","Державний та гарантований державою борг України","State and state-guaranteed debt of Ukraine")</f>
        <v>State and state-guaranteed debt of Ukraine</v>
      </c>
    </row>
    <row r="29" spans="2:7" x14ac:dyDescent="0.2">
      <c r="B29" s="151" t="str">
        <f>IF(REPORT_LANG="UKR","В тому числі:","Including:")</f>
        <v>Including:</v>
      </c>
    </row>
    <row r="30" spans="2:7" ht="38.25" x14ac:dyDescent="0.2">
      <c r="B30" s="151" t="str">
        <f>IF(REPORT_LANG="UKR","Середня ставка,
%","average rate,
%")</f>
        <v>average rate,
%</v>
      </c>
      <c r="C30" s="151" t="str">
        <f>IF(REPORT_LANG="UKR","Середній термін обігу, років.","Average term of circulation, years.")</f>
        <v>Average term of circulation, years.</v>
      </c>
      <c r="D30" s="151" t="str">
        <f>IF(REPORT_LANG="UKR","Середній термін до погашення, років.","Average term to repayment, years.")</f>
        <v>Average term to repayment, years.</v>
      </c>
      <c r="E30" s="151" t="str">
        <f>IF(REPORT_LANG="UKR","Сума боргу","Amount of debt")</f>
        <v>Amount of debt</v>
      </c>
      <c r="F30" s="151"/>
      <c r="G30" s="151"/>
    </row>
    <row r="31" spans="2:7" x14ac:dyDescent="0.2">
      <c r="B31" s="151"/>
    </row>
    <row r="32" spans="2:7" x14ac:dyDescent="0.2">
      <c r="B32" s="151"/>
    </row>
    <row r="33" spans="2:2" x14ac:dyDescent="0.2">
      <c r="B33" s="151"/>
    </row>
    <row r="34" spans="2:2" x14ac:dyDescent="0.2">
      <c r="B34" s="151"/>
    </row>
    <row r="35" spans="2:2" x14ac:dyDescent="0.2">
      <c r="B35" s="151"/>
    </row>
    <row r="36" spans="2:2" x14ac:dyDescent="0.2">
      <c r="B36" s="151"/>
    </row>
    <row r="37" spans="2:2" x14ac:dyDescent="0.2">
      <c r="B37" s="151"/>
    </row>
    <row r="38" spans="2:2" x14ac:dyDescent="0.2">
      <c r="B38" s="151"/>
    </row>
    <row r="39" spans="2:2" x14ac:dyDescent="0.2">
      <c r="B39" s="151"/>
    </row>
    <row r="40" spans="2:2" x14ac:dyDescent="0.2">
      <c r="B40" s="151"/>
    </row>
    <row r="41" spans="2:2" x14ac:dyDescent="0.2">
      <c r="B41" s="151"/>
    </row>
    <row r="42" spans="2:2" x14ac:dyDescent="0.2">
      <c r="B42" s="151"/>
    </row>
    <row r="43" spans="2:2" x14ac:dyDescent="0.2">
      <c r="B43" s="151"/>
    </row>
    <row r="44" spans="2:2" x14ac:dyDescent="0.2">
      <c r="B44" s="151"/>
    </row>
    <row r="45" spans="2:2" x14ac:dyDescent="0.2">
      <c r="B45" s="151"/>
    </row>
    <row r="46" spans="2:2" x14ac:dyDescent="0.2">
      <c r="B46" s="151"/>
    </row>
    <row r="47" spans="2:2" x14ac:dyDescent="0.2">
      <c r="B47" s="151"/>
    </row>
    <row r="48" spans="2:2" x14ac:dyDescent="0.2">
      <c r="B48" s="151"/>
    </row>
    <row r="49" spans="2:2" x14ac:dyDescent="0.2">
      <c r="B49" s="151"/>
    </row>
    <row r="50" spans="2:2" x14ac:dyDescent="0.2">
      <c r="B50" s="151"/>
    </row>
    <row r="51" spans="2:2" x14ac:dyDescent="0.2">
      <c r="B51" s="151"/>
    </row>
    <row r="52" spans="2:2" x14ac:dyDescent="0.2">
      <c r="B52" s="151"/>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Лист30">
    <pageSetUpPr fitToPage="1"/>
  </sheetPr>
  <dimension ref="A7:A8"/>
  <sheetViews>
    <sheetView workbookViewId="0">
      <selection activeCell="Q12" sqref="Q12"/>
    </sheetView>
  </sheetViews>
  <sheetFormatPr defaultRowHeight="12.75" x14ac:dyDescent="0.2"/>
  <sheetData>
    <row r="7" s="7" customFormat="1" x14ac:dyDescent="0.2"/>
    <row r="8" s="8" customFormat="1" ht="11.25" x14ac:dyDescent="0.2"/>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Лист13">
    <tabColor indexed="12"/>
    <outlinePr applyStyles="1" summaryBelow="0"/>
    <pageSetUpPr fitToPage="1"/>
  </sheetPr>
  <dimension ref="A2:S183"/>
  <sheetViews>
    <sheetView workbookViewId="0">
      <selection activeCell="A23" sqref="A23"/>
    </sheetView>
  </sheetViews>
  <sheetFormatPr defaultColWidth="9.140625" defaultRowHeight="12.75" outlineLevelRow="4" x14ac:dyDescent="0.2"/>
  <cols>
    <col min="1" max="1" width="92.140625" style="26" customWidth="1"/>
    <col min="2" max="2" width="10.42578125" style="27" customWidth="1"/>
    <col min="3" max="3" width="10.28515625" style="27" customWidth="1"/>
    <col min="4" max="4" width="10.28515625" style="76" customWidth="1"/>
    <col min="5" max="5" width="9.140625" style="26" customWidth="1"/>
    <col min="6" max="16384" width="9.140625" style="26"/>
  </cols>
  <sheetData>
    <row r="2" spans="1:19" ht="18.75" x14ac:dyDescent="0.3">
      <c r="A2" s="4" t="str">
        <f>IF(REPORT_LANG="UKR","Державний та гарантований державою борг України за станом на ","State debt and State guaranteed debt  of Ukraine as of ") &amp; STRPRESENTDATE</f>
        <v>State debt and State guaranteed debt  of Ukraine as of 31.05.2025</v>
      </c>
      <c r="B2" s="3"/>
      <c r="C2" s="3"/>
      <c r="D2" s="3"/>
      <c r="E2" s="30"/>
      <c r="F2" s="30"/>
      <c r="G2" s="30"/>
      <c r="H2" s="30"/>
      <c r="I2" s="30"/>
      <c r="J2" s="30"/>
      <c r="K2" s="30"/>
      <c r="L2" s="30"/>
      <c r="M2" s="30"/>
      <c r="N2" s="30"/>
      <c r="O2" s="30"/>
      <c r="P2" s="30"/>
      <c r="Q2" s="30"/>
      <c r="R2" s="30"/>
      <c r="S2" s="30"/>
    </row>
    <row r="3" spans="1:19" ht="18.75" x14ac:dyDescent="0.3">
      <c r="A3" s="1" t="str">
        <f>IF(REPORT_LANG="UKR","(за типом кредитора)","by borrowing market (creditors)")</f>
        <v>by borrowing market (creditors)</v>
      </c>
      <c r="B3" s="1"/>
      <c r="C3" s="1"/>
      <c r="D3" s="1"/>
    </row>
    <row r="4" spans="1:19" x14ac:dyDescent="0.2">
      <c r="B4" s="29"/>
      <c r="C4" s="29"/>
      <c r="D4" s="67"/>
      <c r="E4" s="30"/>
      <c r="F4" s="30"/>
      <c r="G4" s="30"/>
      <c r="H4" s="30"/>
      <c r="I4" s="30"/>
      <c r="J4" s="30"/>
      <c r="K4" s="30"/>
      <c r="L4" s="30"/>
      <c r="M4" s="30"/>
      <c r="N4" s="30"/>
      <c r="O4" s="30"/>
      <c r="P4" s="30"/>
      <c r="Q4" s="30"/>
    </row>
    <row r="5" spans="1:19" s="31" customFormat="1" x14ac:dyDescent="0.2">
      <c r="B5" s="32"/>
      <c r="C5" s="32"/>
      <c r="D5" s="31" t="str">
        <f>VALVAL</f>
        <v>bn units</v>
      </c>
    </row>
    <row r="6" spans="1:19" s="18" customFormat="1" x14ac:dyDescent="0.2">
      <c r="A6" s="16"/>
      <c r="B6" s="147" t="str">
        <f>IF(REPORT_LANG="UKR","дол.США","USD")</f>
        <v>USD</v>
      </c>
      <c r="C6" s="147" t="str">
        <f>IF(REPORT_LANG="UKR","грн.","UAH")</f>
        <v>UAH</v>
      </c>
      <c r="D6" s="73" t="s">
        <v>0</v>
      </c>
    </row>
    <row r="7" spans="1:19" s="19" customFormat="1" ht="15.75" x14ac:dyDescent="0.2">
      <c r="A7" s="149" t="str">
        <f>DEBT_TOTAL</f>
        <v>The total amount of state and state-guaranteed debt</v>
      </c>
      <c r="B7" s="125">
        <f>B$59+B$8</f>
        <v>180.96504082336997</v>
      </c>
      <c r="C7" s="125">
        <f>C$59+C$8</f>
        <v>7515.2066978449193</v>
      </c>
      <c r="D7" s="126">
        <f>D$59+D$8</f>
        <v>1.0000019999999998</v>
      </c>
    </row>
    <row r="8" spans="1:19" s="20" customFormat="1" ht="15" outlineLevel="1" x14ac:dyDescent="0.2">
      <c r="A8" s="194" t="s">
        <v>58</v>
      </c>
      <c r="B8" s="195">
        <f>B$9+B$44</f>
        <v>46.483975176579989</v>
      </c>
      <c r="C8" s="195">
        <f>C$9+C$44</f>
        <v>1930.4097631293389</v>
      </c>
      <c r="D8" s="196">
        <f>D$9+D$44</f>
        <v>0.25686900000000001</v>
      </c>
    </row>
    <row r="9" spans="1:19" s="21" customFormat="1" ht="15" outlineLevel="2" x14ac:dyDescent="0.2">
      <c r="A9" s="109" t="s">
        <v>1</v>
      </c>
      <c r="B9" s="110">
        <f>B$10+B$42</f>
        <v>44.58758498428999</v>
      </c>
      <c r="C9" s="110">
        <f>C$10+C$42</f>
        <v>1851.655523030259</v>
      </c>
      <c r="D9" s="111">
        <f>D$10+D$42</f>
        <v>0.24639</v>
      </c>
    </row>
    <row r="10" spans="1:19" s="22" customFormat="1" ht="14.25" outlineLevel="3" x14ac:dyDescent="0.2">
      <c r="A10" s="293" t="s">
        <v>59</v>
      </c>
      <c r="B10" s="294">
        <f>SUM(B$11:B$41)</f>
        <v>44.553350311299987</v>
      </c>
      <c r="C10" s="294">
        <f>SUM(C$11:C$41)</f>
        <v>1850.233808413099</v>
      </c>
      <c r="D10" s="295">
        <f>SUM(D$11:D$41)</f>
        <v>0.246201</v>
      </c>
    </row>
    <row r="11" spans="1:19" outlineLevel="4" x14ac:dyDescent="0.2">
      <c r="A11" s="197" t="s">
        <v>60</v>
      </c>
      <c r="B11" s="198">
        <v>0.29783370224</v>
      </c>
      <c r="C11" s="198">
        <v>12.368586903400001</v>
      </c>
      <c r="D11" s="112">
        <v>1.6459999999999999E-3</v>
      </c>
      <c r="E11" s="30"/>
      <c r="F11" s="30"/>
      <c r="G11" s="30"/>
      <c r="H11" s="30"/>
      <c r="I11" s="30"/>
      <c r="J11" s="30"/>
      <c r="K11" s="30"/>
      <c r="L11" s="30"/>
      <c r="M11" s="30"/>
      <c r="N11" s="30"/>
      <c r="O11" s="30"/>
      <c r="P11" s="30"/>
      <c r="Q11" s="30"/>
    </row>
    <row r="12" spans="1:19" outlineLevel="4" x14ac:dyDescent="0.2">
      <c r="A12" s="179" t="s">
        <v>64</v>
      </c>
      <c r="B12" s="180">
        <v>5.5973692384199998</v>
      </c>
      <c r="C12" s="180">
        <v>232.4503484187</v>
      </c>
      <c r="D12" s="199">
        <v>3.0931E-2</v>
      </c>
      <c r="E12" s="30"/>
      <c r="F12" s="30"/>
      <c r="G12" s="30"/>
      <c r="H12" s="30"/>
      <c r="I12" s="30"/>
      <c r="J12" s="30"/>
      <c r="K12" s="30"/>
      <c r="L12" s="30"/>
      <c r="M12" s="30"/>
      <c r="N12" s="30"/>
      <c r="O12" s="30"/>
      <c r="P12" s="30"/>
      <c r="Q12" s="30"/>
    </row>
    <row r="13" spans="1:19" outlineLevel="4" x14ac:dyDescent="0.2">
      <c r="A13" s="179" t="s">
        <v>65</v>
      </c>
      <c r="B13" s="180">
        <v>1.29613255957</v>
      </c>
      <c r="C13" s="180">
        <v>53.826441000000003</v>
      </c>
      <c r="D13" s="199">
        <v>7.162E-3</v>
      </c>
      <c r="E13" s="30"/>
      <c r="F13" s="30"/>
      <c r="G13" s="30"/>
      <c r="H13" s="30"/>
      <c r="I13" s="30"/>
      <c r="J13" s="30"/>
      <c r="K13" s="30"/>
      <c r="L13" s="30"/>
      <c r="M13" s="30"/>
      <c r="N13" s="30"/>
      <c r="O13" s="30"/>
      <c r="P13" s="30"/>
      <c r="Q13" s="30"/>
    </row>
    <row r="14" spans="1:19" outlineLevel="4" x14ac:dyDescent="0.2">
      <c r="A14" s="179" t="s">
        <v>66</v>
      </c>
      <c r="B14" s="180">
        <v>0.42219198863000001</v>
      </c>
      <c r="C14" s="180">
        <v>17.533000000000001</v>
      </c>
      <c r="D14" s="199">
        <v>2.333E-3</v>
      </c>
      <c r="E14" s="30"/>
      <c r="F14" s="30"/>
      <c r="G14" s="30"/>
      <c r="H14" s="30"/>
      <c r="I14" s="30"/>
      <c r="J14" s="30"/>
      <c r="K14" s="30"/>
      <c r="L14" s="30"/>
      <c r="M14" s="30"/>
      <c r="N14" s="30"/>
      <c r="O14" s="30"/>
      <c r="P14" s="30"/>
      <c r="Q14" s="30"/>
    </row>
    <row r="15" spans="1:19" outlineLevel="4" x14ac:dyDescent="0.2">
      <c r="A15" s="296" t="s">
        <v>67</v>
      </c>
      <c r="B15" s="180">
        <v>1.2039924389100001</v>
      </c>
      <c r="C15" s="180">
        <v>50</v>
      </c>
      <c r="D15" s="199">
        <v>6.6530000000000001E-3</v>
      </c>
      <c r="E15" s="30"/>
      <c r="F15" s="30"/>
      <c r="G15" s="30"/>
      <c r="H15" s="30"/>
      <c r="I15" s="30"/>
      <c r="J15" s="30"/>
      <c r="K15" s="30"/>
      <c r="L15" s="30"/>
      <c r="M15" s="30"/>
      <c r="N15" s="30"/>
      <c r="O15" s="30"/>
      <c r="P15" s="30"/>
      <c r="Q15" s="30"/>
    </row>
    <row r="16" spans="1:19" outlineLevel="4" x14ac:dyDescent="0.2">
      <c r="A16" s="179" t="s">
        <v>68</v>
      </c>
      <c r="B16" s="180">
        <v>0.81149092788999999</v>
      </c>
      <c r="C16" s="180">
        <v>33.700001</v>
      </c>
      <c r="D16" s="199">
        <v>4.4840000000000001E-3</v>
      </c>
      <c r="E16" s="30"/>
      <c r="F16" s="30"/>
      <c r="G16" s="30"/>
      <c r="H16" s="30"/>
      <c r="I16" s="30"/>
      <c r="J16" s="30"/>
      <c r="K16" s="30"/>
      <c r="L16" s="30"/>
      <c r="M16" s="30"/>
      <c r="N16" s="30"/>
      <c r="O16" s="30"/>
      <c r="P16" s="30"/>
      <c r="Q16" s="30"/>
    </row>
    <row r="17" spans="1:17" outlineLevel="4" x14ac:dyDescent="0.2">
      <c r="A17" s="179" t="s">
        <v>69</v>
      </c>
      <c r="B17" s="180">
        <v>1.12934490767</v>
      </c>
      <c r="C17" s="180">
        <v>46.9</v>
      </c>
      <c r="D17" s="199">
        <v>6.241E-3</v>
      </c>
      <c r="E17" s="30"/>
      <c r="F17" s="30"/>
      <c r="G17" s="30"/>
      <c r="H17" s="30"/>
      <c r="I17" s="30"/>
      <c r="J17" s="30"/>
      <c r="K17" s="30"/>
      <c r="L17" s="30"/>
      <c r="M17" s="30"/>
      <c r="N17" s="30"/>
      <c r="O17" s="30"/>
      <c r="P17" s="30"/>
      <c r="Q17" s="30"/>
    </row>
    <row r="18" spans="1:17" outlineLevel="4" x14ac:dyDescent="0.2">
      <c r="A18" s="179" t="s">
        <v>70</v>
      </c>
      <c r="B18" s="180">
        <v>5.4300809564300003</v>
      </c>
      <c r="C18" s="180">
        <v>225.503117</v>
      </c>
      <c r="D18" s="199">
        <v>3.0006000000000001E-2</v>
      </c>
      <c r="E18" s="30"/>
      <c r="F18" s="30"/>
      <c r="G18" s="30"/>
      <c r="H18" s="30"/>
      <c r="I18" s="30"/>
      <c r="J18" s="30"/>
      <c r="K18" s="30"/>
      <c r="L18" s="30"/>
      <c r="M18" s="30"/>
      <c r="N18" s="30"/>
      <c r="O18" s="30"/>
      <c r="P18" s="30"/>
      <c r="Q18" s="30"/>
    </row>
    <row r="19" spans="1:17" outlineLevel="4" x14ac:dyDescent="0.2">
      <c r="A19" s="179" t="s">
        <v>71</v>
      </c>
      <c r="B19" s="180">
        <v>0.29131184607999999</v>
      </c>
      <c r="C19" s="180">
        <v>12.097744</v>
      </c>
      <c r="D19" s="199">
        <v>1.6100000000000001E-3</v>
      </c>
      <c r="E19" s="30"/>
      <c r="F19" s="30"/>
      <c r="G19" s="30"/>
      <c r="H19" s="30"/>
      <c r="I19" s="30"/>
      <c r="J19" s="30"/>
      <c r="K19" s="30"/>
      <c r="L19" s="30"/>
      <c r="M19" s="30"/>
      <c r="N19" s="30"/>
      <c r="O19" s="30"/>
      <c r="P19" s="30"/>
      <c r="Q19" s="30"/>
    </row>
    <row r="20" spans="1:17" outlineLevel="4" x14ac:dyDescent="0.2">
      <c r="A20" s="179" t="s">
        <v>72</v>
      </c>
      <c r="B20" s="180">
        <v>0.65250957775999996</v>
      </c>
      <c r="C20" s="180">
        <v>27.097743999999999</v>
      </c>
      <c r="D20" s="199">
        <v>3.6059999999999998E-3</v>
      </c>
      <c r="E20" s="30"/>
      <c r="F20" s="30"/>
      <c r="G20" s="30"/>
      <c r="H20" s="30"/>
      <c r="I20" s="30"/>
      <c r="J20" s="30"/>
      <c r="K20" s="30"/>
      <c r="L20" s="30"/>
      <c r="M20" s="30"/>
      <c r="N20" s="30"/>
      <c r="O20" s="30"/>
      <c r="P20" s="30"/>
      <c r="Q20" s="30"/>
    </row>
    <row r="21" spans="1:17" outlineLevel="4" x14ac:dyDescent="0.2">
      <c r="A21" s="179" t="s">
        <v>73</v>
      </c>
      <c r="B21" s="180">
        <v>1.60569775189</v>
      </c>
      <c r="C21" s="180">
        <v>66.682219090999993</v>
      </c>
      <c r="D21" s="199">
        <v>8.8730000000000007E-3</v>
      </c>
      <c r="E21" s="30"/>
      <c r="F21" s="30"/>
      <c r="G21" s="30"/>
      <c r="H21" s="30"/>
      <c r="I21" s="30"/>
      <c r="J21" s="30"/>
      <c r="K21" s="30"/>
      <c r="L21" s="30"/>
      <c r="M21" s="30"/>
      <c r="N21" s="30"/>
      <c r="O21" s="30"/>
      <c r="P21" s="30"/>
      <c r="Q21" s="30"/>
    </row>
    <row r="22" spans="1:17" outlineLevel="4" x14ac:dyDescent="0.2">
      <c r="A22" s="179" t="s">
        <v>74</v>
      </c>
      <c r="B22" s="180">
        <v>0.29131184607999999</v>
      </c>
      <c r="C22" s="180">
        <v>12.097744</v>
      </c>
      <c r="D22" s="199">
        <v>1.6100000000000001E-3</v>
      </c>
      <c r="E22" s="30"/>
      <c r="F22" s="30"/>
      <c r="G22" s="30"/>
      <c r="H22" s="30"/>
      <c r="I22" s="30"/>
      <c r="J22" s="30"/>
      <c r="K22" s="30"/>
      <c r="L22" s="30"/>
      <c r="M22" s="30"/>
      <c r="N22" s="30"/>
      <c r="O22" s="30"/>
      <c r="P22" s="30"/>
      <c r="Q22" s="30"/>
    </row>
    <row r="23" spans="1:17" outlineLevel="4" x14ac:dyDescent="0.2">
      <c r="A23" s="179" t="s">
        <v>75</v>
      </c>
      <c r="B23" s="180">
        <v>0.29131184607999999</v>
      </c>
      <c r="C23" s="180">
        <v>12.097744</v>
      </c>
      <c r="D23" s="199">
        <v>1.6100000000000001E-3</v>
      </c>
      <c r="E23" s="30"/>
      <c r="F23" s="30"/>
      <c r="G23" s="30"/>
      <c r="H23" s="30"/>
      <c r="I23" s="30"/>
      <c r="J23" s="30"/>
      <c r="K23" s="30"/>
      <c r="L23" s="30"/>
      <c r="M23" s="30"/>
      <c r="N23" s="30"/>
      <c r="O23" s="30"/>
      <c r="P23" s="30"/>
      <c r="Q23" s="30"/>
    </row>
    <row r="24" spans="1:17" outlineLevel="4" x14ac:dyDescent="0.2">
      <c r="A24" s="179" t="s">
        <v>76</v>
      </c>
      <c r="B24" s="180">
        <v>6.0394305837499997</v>
      </c>
      <c r="C24" s="180">
        <v>250.808493</v>
      </c>
      <c r="D24" s="199">
        <v>3.3373E-2</v>
      </c>
      <c r="E24" s="30"/>
      <c r="F24" s="30"/>
      <c r="G24" s="30"/>
      <c r="H24" s="30"/>
      <c r="I24" s="30"/>
      <c r="J24" s="30"/>
      <c r="K24" s="30"/>
      <c r="L24" s="30"/>
      <c r="M24" s="30"/>
      <c r="N24" s="30"/>
      <c r="O24" s="30"/>
      <c r="P24" s="30"/>
      <c r="Q24" s="30"/>
    </row>
    <row r="25" spans="1:17" outlineLevel="4" x14ac:dyDescent="0.2">
      <c r="A25" s="179" t="s">
        <v>77</v>
      </c>
      <c r="B25" s="180">
        <v>0.29131184607999999</v>
      </c>
      <c r="C25" s="180">
        <v>12.097744</v>
      </c>
      <c r="D25" s="199">
        <v>1.6100000000000001E-3</v>
      </c>
      <c r="E25" s="30"/>
      <c r="F25" s="30"/>
      <c r="G25" s="30"/>
      <c r="H25" s="30"/>
      <c r="I25" s="30"/>
      <c r="J25" s="30"/>
      <c r="K25" s="30"/>
      <c r="L25" s="30"/>
      <c r="M25" s="30"/>
      <c r="N25" s="30"/>
      <c r="O25" s="30"/>
      <c r="P25" s="30"/>
      <c r="Q25" s="30"/>
    </row>
    <row r="26" spans="1:17" outlineLevel="4" x14ac:dyDescent="0.2">
      <c r="A26" s="179" t="s">
        <v>78</v>
      </c>
      <c r="B26" s="180">
        <v>0.29131184607999999</v>
      </c>
      <c r="C26" s="180">
        <v>12.097744</v>
      </c>
      <c r="D26" s="199">
        <v>1.6100000000000001E-3</v>
      </c>
      <c r="E26" s="30"/>
      <c r="F26" s="30"/>
      <c r="G26" s="30"/>
      <c r="H26" s="30"/>
      <c r="I26" s="30"/>
      <c r="J26" s="30"/>
      <c r="K26" s="30"/>
      <c r="L26" s="30"/>
      <c r="M26" s="30"/>
      <c r="N26" s="30"/>
      <c r="O26" s="30"/>
      <c r="P26" s="30"/>
      <c r="Q26" s="30"/>
    </row>
    <row r="27" spans="1:17" outlineLevel="4" x14ac:dyDescent="0.2">
      <c r="A27" s="179" t="s">
        <v>79</v>
      </c>
      <c r="B27" s="180">
        <v>0.29131184607999999</v>
      </c>
      <c r="C27" s="180">
        <v>12.097744</v>
      </c>
      <c r="D27" s="199">
        <v>1.6100000000000001E-3</v>
      </c>
      <c r="E27" s="30"/>
      <c r="F27" s="30"/>
      <c r="G27" s="30"/>
      <c r="H27" s="30"/>
      <c r="I27" s="30"/>
      <c r="J27" s="30"/>
      <c r="K27" s="30"/>
      <c r="L27" s="30"/>
      <c r="M27" s="30"/>
      <c r="N27" s="30"/>
      <c r="O27" s="30"/>
      <c r="P27" s="30"/>
      <c r="Q27" s="30"/>
    </row>
    <row r="28" spans="1:17" outlineLevel="4" x14ac:dyDescent="0.2">
      <c r="A28" s="179" t="s">
        <v>80</v>
      </c>
      <c r="B28" s="180">
        <v>0.29131184607999999</v>
      </c>
      <c r="C28" s="180">
        <v>12.097744</v>
      </c>
      <c r="D28" s="199">
        <v>1.6100000000000001E-3</v>
      </c>
      <c r="E28" s="30"/>
      <c r="F28" s="30"/>
      <c r="G28" s="30"/>
      <c r="H28" s="30"/>
      <c r="I28" s="30"/>
      <c r="J28" s="30"/>
      <c r="K28" s="30"/>
      <c r="L28" s="30"/>
      <c r="M28" s="30"/>
      <c r="N28" s="30"/>
      <c r="O28" s="30"/>
      <c r="P28" s="30"/>
      <c r="Q28" s="30"/>
    </row>
    <row r="29" spans="1:17" outlineLevel="4" x14ac:dyDescent="0.2">
      <c r="A29" s="179" t="s">
        <v>81</v>
      </c>
      <c r="B29" s="180">
        <v>0.29131184607999999</v>
      </c>
      <c r="C29" s="180">
        <v>12.097744</v>
      </c>
      <c r="D29" s="199">
        <v>1.6100000000000001E-3</v>
      </c>
      <c r="E29" s="30"/>
      <c r="F29" s="30"/>
      <c r="G29" s="30"/>
      <c r="H29" s="30"/>
      <c r="I29" s="30"/>
      <c r="J29" s="30"/>
      <c r="K29" s="30"/>
      <c r="L29" s="30"/>
      <c r="M29" s="30"/>
      <c r="N29" s="30"/>
      <c r="O29" s="30"/>
      <c r="P29" s="30"/>
      <c r="Q29" s="30"/>
    </row>
    <row r="30" spans="1:17" outlineLevel="4" x14ac:dyDescent="0.2">
      <c r="A30" s="179" t="s">
        <v>82</v>
      </c>
      <c r="B30" s="180">
        <v>0.29131184607999999</v>
      </c>
      <c r="C30" s="180">
        <v>12.097744</v>
      </c>
      <c r="D30" s="199">
        <v>1.6100000000000001E-3</v>
      </c>
      <c r="E30" s="30"/>
      <c r="F30" s="30"/>
      <c r="G30" s="30"/>
      <c r="H30" s="30"/>
      <c r="I30" s="30"/>
      <c r="J30" s="30"/>
      <c r="K30" s="30"/>
      <c r="L30" s="30"/>
      <c r="M30" s="30"/>
      <c r="N30" s="30"/>
      <c r="O30" s="30"/>
      <c r="P30" s="30"/>
      <c r="Q30" s="30"/>
    </row>
    <row r="31" spans="1:17" outlineLevel="4" x14ac:dyDescent="0.2">
      <c r="A31" s="179" t="s">
        <v>83</v>
      </c>
      <c r="B31" s="180">
        <v>0.29131184607999999</v>
      </c>
      <c r="C31" s="180">
        <v>12.097744</v>
      </c>
      <c r="D31" s="199">
        <v>1.6100000000000001E-3</v>
      </c>
      <c r="E31" s="30"/>
      <c r="F31" s="30"/>
      <c r="G31" s="30"/>
      <c r="H31" s="30"/>
      <c r="I31" s="30"/>
      <c r="J31" s="30"/>
      <c r="K31" s="30"/>
      <c r="L31" s="30"/>
      <c r="M31" s="30"/>
      <c r="N31" s="30"/>
      <c r="O31" s="30"/>
      <c r="P31" s="30"/>
      <c r="Q31" s="30"/>
    </row>
    <row r="32" spans="1:17" outlineLevel="4" x14ac:dyDescent="0.2">
      <c r="A32" s="179" t="s">
        <v>84</v>
      </c>
      <c r="B32" s="180">
        <v>0.29131184607999999</v>
      </c>
      <c r="C32" s="180">
        <v>12.097744</v>
      </c>
      <c r="D32" s="199">
        <v>1.6100000000000001E-3</v>
      </c>
      <c r="E32" s="30"/>
      <c r="F32" s="30"/>
      <c r="G32" s="30"/>
      <c r="H32" s="30"/>
      <c r="I32" s="30"/>
      <c r="J32" s="30"/>
      <c r="K32" s="30"/>
      <c r="L32" s="30"/>
      <c r="M32" s="30"/>
      <c r="N32" s="30"/>
      <c r="O32" s="30"/>
      <c r="P32" s="30"/>
      <c r="Q32" s="30"/>
    </row>
    <row r="33" spans="1:17" outlineLevel="4" x14ac:dyDescent="0.2">
      <c r="A33" s="179" t="s">
        <v>85</v>
      </c>
      <c r="B33" s="180">
        <v>0.29131184607999999</v>
      </c>
      <c r="C33" s="180">
        <v>12.097744</v>
      </c>
      <c r="D33" s="199">
        <v>1.6100000000000001E-3</v>
      </c>
      <c r="E33" s="30"/>
      <c r="F33" s="30"/>
      <c r="G33" s="30"/>
      <c r="H33" s="30"/>
      <c r="I33" s="30"/>
      <c r="J33" s="30"/>
      <c r="K33" s="30"/>
      <c r="L33" s="30"/>
      <c r="M33" s="30"/>
      <c r="N33" s="30"/>
      <c r="O33" s="30"/>
      <c r="P33" s="30"/>
      <c r="Q33" s="30"/>
    </row>
    <row r="34" spans="1:17" outlineLevel="4" x14ac:dyDescent="0.2">
      <c r="A34" s="179" t="s">
        <v>86</v>
      </c>
      <c r="B34" s="180">
        <v>0.29131184607999999</v>
      </c>
      <c r="C34" s="180">
        <v>12.097744</v>
      </c>
      <c r="D34" s="199">
        <v>1.6100000000000001E-3</v>
      </c>
      <c r="E34" s="30"/>
      <c r="F34" s="30"/>
      <c r="G34" s="30"/>
      <c r="H34" s="30"/>
      <c r="I34" s="30"/>
      <c r="J34" s="30"/>
      <c r="K34" s="30"/>
      <c r="L34" s="30"/>
      <c r="M34" s="30"/>
      <c r="N34" s="30"/>
      <c r="O34" s="30"/>
      <c r="P34" s="30"/>
      <c r="Q34" s="30"/>
    </row>
    <row r="35" spans="1:17" outlineLevel="4" x14ac:dyDescent="0.2">
      <c r="A35" s="179" t="s">
        <v>87</v>
      </c>
      <c r="B35" s="180">
        <v>7.5765921716199998</v>
      </c>
      <c r="C35" s="180">
        <v>314.64450799999997</v>
      </c>
      <c r="D35" s="199">
        <v>4.1868000000000002E-2</v>
      </c>
      <c r="E35" s="30"/>
      <c r="F35" s="30"/>
      <c r="G35" s="30"/>
      <c r="H35" s="30"/>
      <c r="I35" s="30"/>
      <c r="J35" s="30"/>
      <c r="K35" s="30"/>
      <c r="L35" s="30"/>
      <c r="M35" s="30"/>
      <c r="N35" s="30"/>
      <c r="O35" s="30"/>
      <c r="P35" s="30"/>
      <c r="Q35" s="30"/>
    </row>
    <row r="36" spans="1:17" outlineLevel="4" x14ac:dyDescent="0.2">
      <c r="A36" s="179" t="s">
        <v>88</v>
      </c>
      <c r="B36" s="180">
        <v>6.1908749653999999</v>
      </c>
      <c r="C36" s="180">
        <v>257.09775100000002</v>
      </c>
      <c r="D36" s="199">
        <v>3.4209999999999997E-2</v>
      </c>
      <c r="E36" s="30"/>
      <c r="F36" s="30"/>
      <c r="G36" s="30"/>
      <c r="H36" s="30"/>
      <c r="I36" s="30"/>
      <c r="J36" s="30"/>
      <c r="K36" s="30"/>
      <c r="L36" s="30"/>
      <c r="M36" s="30"/>
      <c r="N36" s="30"/>
      <c r="O36" s="30"/>
      <c r="P36" s="30"/>
      <c r="Q36" s="30"/>
    </row>
    <row r="37" spans="1:17" outlineLevel="4" x14ac:dyDescent="0.2">
      <c r="A37" s="179" t="s">
        <v>89</v>
      </c>
      <c r="B37" s="180">
        <v>0.84279470724000005</v>
      </c>
      <c r="C37" s="180">
        <v>35</v>
      </c>
      <c r="D37" s="199">
        <v>4.6569999999999997E-3</v>
      </c>
      <c r="E37" s="30"/>
      <c r="F37" s="30"/>
      <c r="G37" s="30"/>
      <c r="H37" s="30"/>
      <c r="I37" s="30"/>
      <c r="J37" s="30"/>
      <c r="K37" s="30"/>
      <c r="L37" s="30"/>
      <c r="M37" s="30"/>
      <c r="N37" s="30"/>
      <c r="O37" s="30"/>
      <c r="P37" s="30"/>
      <c r="Q37" s="30"/>
    </row>
    <row r="38" spans="1:17" outlineLevel="4" x14ac:dyDescent="0.2">
      <c r="A38" s="179" t="s">
        <v>90</v>
      </c>
      <c r="B38" s="180">
        <v>1.10934023623</v>
      </c>
      <c r="C38" s="180">
        <v>46.069235999999997</v>
      </c>
      <c r="D38" s="199">
        <v>6.13E-3</v>
      </c>
      <c r="E38" s="30"/>
      <c r="F38" s="30"/>
      <c r="G38" s="30"/>
      <c r="H38" s="30"/>
      <c r="I38" s="30"/>
      <c r="J38" s="30"/>
      <c r="K38" s="30"/>
      <c r="L38" s="30"/>
      <c r="M38" s="30"/>
      <c r="N38" s="30"/>
      <c r="O38" s="30"/>
      <c r="P38" s="30"/>
      <c r="Q38" s="30"/>
    </row>
    <row r="39" spans="1:17" outlineLevel="4" x14ac:dyDescent="0.2">
      <c r="A39" s="179" t="s">
        <v>92</v>
      </c>
      <c r="B39" s="180">
        <v>0.36798080838000002</v>
      </c>
      <c r="C39" s="180">
        <v>15.281691</v>
      </c>
      <c r="D39" s="199">
        <v>2.0330000000000001E-3</v>
      </c>
      <c r="E39" s="30"/>
      <c r="F39" s="30"/>
      <c r="G39" s="30"/>
      <c r="H39" s="30"/>
      <c r="I39" s="30"/>
      <c r="J39" s="30"/>
      <c r="K39" s="30"/>
      <c r="L39" s="30"/>
      <c r="M39" s="30"/>
      <c r="N39" s="30"/>
      <c r="O39" s="30"/>
      <c r="P39" s="30"/>
      <c r="Q39" s="30"/>
    </row>
    <row r="40" spans="1:17" outlineLevel="4" x14ac:dyDescent="0.2">
      <c r="A40" s="179" t="s">
        <v>93</v>
      </c>
      <c r="B40" s="180">
        <v>6.0199621949999997E-2</v>
      </c>
      <c r="C40" s="180">
        <v>2.5</v>
      </c>
      <c r="D40" s="199">
        <v>3.3300000000000002E-4</v>
      </c>
      <c r="E40" s="30"/>
      <c r="F40" s="30"/>
      <c r="G40" s="30"/>
      <c r="H40" s="30"/>
      <c r="I40" s="30"/>
      <c r="J40" s="30"/>
      <c r="K40" s="30"/>
      <c r="L40" s="30"/>
      <c r="M40" s="30"/>
      <c r="N40" s="30"/>
      <c r="O40" s="30"/>
      <c r="P40" s="30"/>
      <c r="Q40" s="30"/>
    </row>
    <row r="41" spans="1:17" outlineLevel="4" x14ac:dyDescent="0.2">
      <c r="A41" s="179" t="s">
        <v>94</v>
      </c>
      <c r="B41" s="180">
        <v>0.13243916827999999</v>
      </c>
      <c r="C41" s="180">
        <v>5.5</v>
      </c>
      <c r="D41" s="199">
        <v>7.3200000000000001E-4</v>
      </c>
      <c r="E41" s="30"/>
      <c r="F41" s="30"/>
      <c r="G41" s="30"/>
      <c r="H41" s="30"/>
      <c r="I41" s="30"/>
      <c r="J41" s="30"/>
      <c r="K41" s="30"/>
      <c r="L41" s="30"/>
      <c r="M41" s="30"/>
      <c r="N41" s="30"/>
      <c r="O41" s="30"/>
      <c r="P41" s="30"/>
      <c r="Q41" s="30"/>
    </row>
    <row r="42" spans="1:17" ht="14.25" outlineLevel="3" x14ac:dyDescent="0.25">
      <c r="A42" s="212" t="s">
        <v>95</v>
      </c>
      <c r="B42" s="213">
        <f>SUM(B$43:B$43)</f>
        <v>3.4234672989999999E-2</v>
      </c>
      <c r="C42" s="213">
        <f>SUM(C$43:C$43)</f>
        <v>1.4217146171599999</v>
      </c>
      <c r="D42" s="214">
        <f>SUM(D$43:D$43)</f>
        <v>1.8900000000000001E-4</v>
      </c>
      <c r="E42" s="30"/>
      <c r="F42" s="30"/>
      <c r="G42" s="30"/>
      <c r="H42" s="30"/>
      <c r="I42" s="30"/>
      <c r="J42" s="30"/>
      <c r="K42" s="30"/>
      <c r="L42" s="30"/>
      <c r="M42" s="30"/>
      <c r="N42" s="30"/>
      <c r="O42" s="30"/>
      <c r="P42" s="30"/>
      <c r="Q42" s="30"/>
    </row>
    <row r="43" spans="1:17" outlineLevel="4" x14ac:dyDescent="0.2">
      <c r="A43" s="179" t="s">
        <v>96</v>
      </c>
      <c r="B43" s="180">
        <v>3.4234672989999999E-2</v>
      </c>
      <c r="C43" s="180">
        <v>1.4217146171599999</v>
      </c>
      <c r="D43" s="199">
        <v>1.8900000000000001E-4</v>
      </c>
      <c r="E43" s="30"/>
      <c r="F43" s="30"/>
      <c r="G43" s="30"/>
      <c r="H43" s="30"/>
      <c r="I43" s="30"/>
      <c r="J43" s="30"/>
      <c r="K43" s="30"/>
      <c r="L43" s="30"/>
      <c r="M43" s="30"/>
      <c r="N43" s="30"/>
      <c r="O43" s="30"/>
      <c r="P43" s="30"/>
      <c r="Q43" s="30"/>
    </row>
    <row r="44" spans="1:17" ht="15" outlineLevel="2" x14ac:dyDescent="0.25">
      <c r="A44" s="203" t="s">
        <v>2</v>
      </c>
      <c r="B44" s="204">
        <f>B$45+B$49+B$57</f>
        <v>1.8963901922899999</v>
      </c>
      <c r="C44" s="204">
        <f>C$45+C$49+C$57</f>
        <v>78.754240099079993</v>
      </c>
      <c r="D44" s="205">
        <f>D$45+D$49+D$57</f>
        <v>1.0479E-2</v>
      </c>
      <c r="E44" s="30"/>
      <c r="F44" s="30"/>
      <c r="G44" s="30"/>
      <c r="H44" s="30"/>
      <c r="I44" s="30"/>
      <c r="J44" s="30"/>
      <c r="K44" s="30"/>
      <c r="L44" s="30"/>
      <c r="M44" s="30"/>
      <c r="N44" s="30"/>
      <c r="O44" s="30"/>
      <c r="P44" s="30"/>
      <c r="Q44" s="30"/>
    </row>
    <row r="45" spans="1:17" ht="14.25" outlineLevel="3" x14ac:dyDescent="0.25">
      <c r="A45" s="212" t="s">
        <v>59</v>
      </c>
      <c r="B45" s="213">
        <f>SUM(B$46:B$48)</f>
        <v>0.10775760262</v>
      </c>
      <c r="C45" s="213">
        <f>SUM(C$46:C$48)</f>
        <v>4.4750115999999993</v>
      </c>
      <c r="D45" s="214">
        <f>SUM(D$46:D$48)</f>
        <v>5.9500000000000004E-4</v>
      </c>
      <c r="E45" s="30"/>
      <c r="F45" s="30"/>
      <c r="G45" s="30"/>
      <c r="H45" s="30"/>
      <c r="I45" s="30"/>
      <c r="J45" s="30"/>
      <c r="K45" s="30"/>
      <c r="L45" s="30"/>
      <c r="M45" s="30"/>
      <c r="N45" s="30"/>
      <c r="O45" s="30"/>
      <c r="P45" s="30"/>
      <c r="Q45" s="30"/>
    </row>
    <row r="46" spans="1:17" outlineLevel="4" x14ac:dyDescent="0.2">
      <c r="A46" s="179" t="s">
        <v>140</v>
      </c>
      <c r="B46" s="180">
        <v>5.9597625729999999E-2</v>
      </c>
      <c r="C46" s="180">
        <v>2.4750000000000001</v>
      </c>
      <c r="D46" s="199">
        <v>3.2899999999999997E-4</v>
      </c>
      <c r="E46" s="30"/>
      <c r="F46" s="30"/>
      <c r="G46" s="30"/>
      <c r="H46" s="30"/>
      <c r="I46" s="30"/>
      <c r="J46" s="30"/>
      <c r="K46" s="30"/>
      <c r="L46" s="30"/>
      <c r="M46" s="30"/>
      <c r="N46" s="30"/>
      <c r="O46" s="30"/>
      <c r="P46" s="30"/>
      <c r="Q46" s="30"/>
    </row>
    <row r="47" spans="1:17" outlineLevel="4" x14ac:dyDescent="0.2">
      <c r="A47" s="179" t="s">
        <v>145</v>
      </c>
      <c r="B47" s="180">
        <v>4.8159697559999999E-2</v>
      </c>
      <c r="C47" s="180">
        <v>2</v>
      </c>
      <c r="D47" s="199">
        <v>2.6600000000000001E-4</v>
      </c>
      <c r="E47" s="30"/>
      <c r="F47" s="30"/>
      <c r="G47" s="30"/>
      <c r="H47" s="30"/>
      <c r="I47" s="30"/>
      <c r="J47" s="30"/>
      <c r="K47" s="30"/>
      <c r="L47" s="30"/>
      <c r="M47" s="30"/>
      <c r="N47" s="30"/>
      <c r="O47" s="30"/>
      <c r="P47" s="30"/>
      <c r="Q47" s="30"/>
    </row>
    <row r="48" spans="1:17" outlineLevel="4" x14ac:dyDescent="0.2">
      <c r="A48" s="179" t="s">
        <v>146</v>
      </c>
      <c r="B48" s="180">
        <v>2.7933E-7</v>
      </c>
      <c r="C48" s="180">
        <v>1.1600000000000001E-5</v>
      </c>
      <c r="D48" s="199">
        <v>0</v>
      </c>
      <c r="E48" s="30"/>
      <c r="F48" s="30"/>
      <c r="G48" s="30"/>
      <c r="H48" s="30"/>
      <c r="I48" s="30"/>
      <c r="J48" s="30"/>
      <c r="K48" s="30"/>
      <c r="L48" s="30"/>
      <c r="M48" s="30"/>
      <c r="N48" s="30"/>
      <c r="O48" s="30"/>
      <c r="P48" s="30"/>
      <c r="Q48" s="30"/>
    </row>
    <row r="49" spans="1:17" ht="14.25" outlineLevel="3" x14ac:dyDescent="0.25">
      <c r="A49" s="212" t="s">
        <v>95</v>
      </c>
      <c r="B49" s="213">
        <f>SUM(B$50:B$56)</f>
        <v>1.78860960184</v>
      </c>
      <c r="C49" s="213">
        <f>SUM(C$50:C$56)</f>
        <v>74.278273849079994</v>
      </c>
      <c r="D49" s="214">
        <f>SUM(D$50:D$56)</f>
        <v>9.8840000000000004E-3</v>
      </c>
      <c r="E49" s="30"/>
      <c r="F49" s="30"/>
      <c r="G49" s="30"/>
      <c r="H49" s="30"/>
      <c r="I49" s="30"/>
      <c r="J49" s="30"/>
      <c r="K49" s="30"/>
      <c r="L49" s="30"/>
      <c r="M49" s="30"/>
      <c r="N49" s="30"/>
      <c r="O49" s="30"/>
      <c r="P49" s="30"/>
      <c r="Q49" s="30"/>
    </row>
    <row r="50" spans="1:17" outlineLevel="4" x14ac:dyDescent="0.2">
      <c r="A50" s="179" t="s">
        <v>147</v>
      </c>
      <c r="B50" s="180">
        <v>7.6160112079999995E-2</v>
      </c>
      <c r="C50" s="180">
        <v>3.1628152144100001</v>
      </c>
      <c r="D50" s="199">
        <v>4.2099999999999999E-4</v>
      </c>
      <c r="E50" s="30"/>
      <c r="F50" s="30"/>
      <c r="G50" s="30"/>
      <c r="H50" s="30"/>
      <c r="I50" s="30"/>
      <c r="J50" s="30"/>
      <c r="K50" s="30"/>
      <c r="L50" s="30"/>
      <c r="M50" s="30"/>
      <c r="N50" s="30"/>
      <c r="O50" s="30"/>
      <c r="P50" s="30"/>
      <c r="Q50" s="30"/>
    </row>
    <row r="51" spans="1:17" outlineLevel="4" x14ac:dyDescent="0.2">
      <c r="A51" s="179" t="s">
        <v>148</v>
      </c>
      <c r="B51" s="180">
        <v>5.4166666900000004E-3</v>
      </c>
      <c r="C51" s="180">
        <v>0.22494604264000001</v>
      </c>
      <c r="D51" s="199">
        <v>3.0000000000000001E-5</v>
      </c>
      <c r="E51" s="30"/>
      <c r="F51" s="30"/>
      <c r="G51" s="30"/>
      <c r="H51" s="30"/>
      <c r="I51" s="30"/>
      <c r="J51" s="30"/>
      <c r="K51" s="30"/>
      <c r="L51" s="30"/>
      <c r="M51" s="30"/>
      <c r="N51" s="30"/>
      <c r="O51" s="30"/>
      <c r="P51" s="30"/>
      <c r="Q51" s="30"/>
    </row>
    <row r="52" spans="1:17" outlineLevel="4" x14ac:dyDescent="0.2">
      <c r="A52" s="179" t="s">
        <v>149</v>
      </c>
      <c r="B52" s="180">
        <v>1.6205668730000001E-2</v>
      </c>
      <c r="C52" s="180">
        <v>0.67299711386000005</v>
      </c>
      <c r="D52" s="199">
        <v>9.0000000000000006E-5</v>
      </c>
      <c r="E52" s="30"/>
      <c r="F52" s="30"/>
      <c r="G52" s="30"/>
      <c r="H52" s="30"/>
      <c r="I52" s="30"/>
      <c r="J52" s="30"/>
      <c r="K52" s="30"/>
      <c r="L52" s="30"/>
      <c r="M52" s="30"/>
      <c r="N52" s="30"/>
      <c r="O52" s="30"/>
      <c r="P52" s="30"/>
      <c r="Q52" s="30"/>
    </row>
    <row r="53" spans="1:17" outlineLevel="4" x14ac:dyDescent="0.2">
      <c r="A53" s="179" t="s">
        <v>150</v>
      </c>
      <c r="B53" s="180">
        <v>0.37654948444000003</v>
      </c>
      <c r="C53" s="180">
        <v>15.63753526474</v>
      </c>
      <c r="D53" s="199">
        <v>2.081E-3</v>
      </c>
      <c r="E53" s="30"/>
      <c r="F53" s="30"/>
      <c r="G53" s="30"/>
      <c r="H53" s="30"/>
      <c r="I53" s="30"/>
      <c r="J53" s="30"/>
      <c r="K53" s="30"/>
      <c r="L53" s="30"/>
      <c r="M53" s="30"/>
      <c r="N53" s="30"/>
      <c r="O53" s="30"/>
      <c r="P53" s="30"/>
      <c r="Q53" s="30"/>
    </row>
    <row r="54" spans="1:17" outlineLevel="4" x14ac:dyDescent="0.2">
      <c r="A54" s="179" t="s">
        <v>151</v>
      </c>
      <c r="B54" s="180">
        <v>5.8333333100000001E-3</v>
      </c>
      <c r="C54" s="180">
        <v>0.24224958235999999</v>
      </c>
      <c r="D54" s="199">
        <v>3.1999999999999999E-5</v>
      </c>
      <c r="E54" s="30"/>
      <c r="F54" s="30"/>
      <c r="G54" s="30"/>
      <c r="H54" s="30"/>
      <c r="I54" s="30"/>
      <c r="J54" s="30"/>
      <c r="K54" s="30"/>
      <c r="L54" s="30"/>
      <c r="M54" s="30"/>
      <c r="N54" s="30"/>
      <c r="O54" s="30"/>
      <c r="P54" s="30"/>
      <c r="Q54" s="30"/>
    </row>
    <row r="55" spans="1:17" outlineLevel="4" x14ac:dyDescent="0.2">
      <c r="A55" s="179" t="s">
        <v>152</v>
      </c>
      <c r="B55" s="180">
        <v>0.47112478019999998</v>
      </c>
      <c r="C55" s="180">
        <v>19.56510543464</v>
      </c>
      <c r="D55" s="199">
        <v>2.6029999999999998E-3</v>
      </c>
      <c r="E55" s="30"/>
      <c r="F55" s="30"/>
      <c r="G55" s="30"/>
      <c r="H55" s="30"/>
      <c r="I55" s="30"/>
      <c r="J55" s="30"/>
      <c r="K55" s="30"/>
      <c r="L55" s="30"/>
      <c r="M55" s="30"/>
      <c r="N55" s="30"/>
      <c r="O55" s="30"/>
      <c r="P55" s="30"/>
      <c r="Q55" s="30"/>
    </row>
    <row r="56" spans="1:17" outlineLevel="4" x14ac:dyDescent="0.2">
      <c r="A56" s="179" t="s">
        <v>153</v>
      </c>
      <c r="B56" s="180">
        <v>0.83731955639</v>
      </c>
      <c r="C56" s="180">
        <v>34.772625196429999</v>
      </c>
      <c r="D56" s="199">
        <v>4.627E-3</v>
      </c>
      <c r="E56" s="30"/>
      <c r="F56" s="30"/>
      <c r="G56" s="30"/>
      <c r="H56" s="30"/>
      <c r="I56" s="30"/>
      <c r="J56" s="30"/>
      <c r="K56" s="30"/>
      <c r="L56" s="30"/>
      <c r="M56" s="30"/>
      <c r="N56" s="30"/>
      <c r="O56" s="30"/>
      <c r="P56" s="30"/>
      <c r="Q56" s="30"/>
    </row>
    <row r="57" spans="1:17" ht="14.25" outlineLevel="3" x14ac:dyDescent="0.25">
      <c r="A57" s="212" t="s">
        <v>154</v>
      </c>
      <c r="B57" s="213">
        <f>SUM(B$58:B$58)</f>
        <v>2.2987829999999999E-5</v>
      </c>
      <c r="C57" s="213">
        <f>SUM(C$58:C$58)</f>
        <v>9.5465000000000003E-4</v>
      </c>
      <c r="D57" s="214">
        <f>SUM(D$58:D$58)</f>
        <v>0</v>
      </c>
      <c r="E57" s="30"/>
      <c r="F57" s="30"/>
      <c r="G57" s="30"/>
      <c r="H57" s="30"/>
      <c r="I57" s="30"/>
      <c r="J57" s="30"/>
      <c r="K57" s="30"/>
      <c r="L57" s="30"/>
      <c r="M57" s="30"/>
      <c r="N57" s="30"/>
      <c r="O57" s="30"/>
      <c r="P57" s="30"/>
      <c r="Q57" s="30"/>
    </row>
    <row r="58" spans="1:17" outlineLevel="4" x14ac:dyDescent="0.2">
      <c r="A58" s="179" t="s">
        <v>155</v>
      </c>
      <c r="B58" s="180">
        <v>2.2987829999999999E-5</v>
      </c>
      <c r="C58" s="180">
        <v>9.5465000000000003E-4</v>
      </c>
      <c r="D58" s="199">
        <v>0</v>
      </c>
      <c r="E58" s="30"/>
      <c r="F58" s="30"/>
      <c r="G58" s="30"/>
      <c r="H58" s="30"/>
      <c r="I58" s="30"/>
      <c r="J58" s="30"/>
      <c r="K58" s="30"/>
      <c r="L58" s="30"/>
      <c r="M58" s="30"/>
      <c r="N58" s="30"/>
      <c r="O58" s="30"/>
      <c r="P58" s="30"/>
      <c r="Q58" s="30"/>
    </row>
    <row r="59" spans="1:17" ht="15" outlineLevel="1" x14ac:dyDescent="0.25">
      <c r="A59" s="206" t="s">
        <v>97</v>
      </c>
      <c r="B59" s="207">
        <f>B$60+B$97</f>
        <v>134.48106564679</v>
      </c>
      <c r="C59" s="207">
        <f>C$60+C$97</f>
        <v>5584.7969347155804</v>
      </c>
      <c r="D59" s="208">
        <f>D$60+D$97</f>
        <v>0.74313299999999993</v>
      </c>
      <c r="E59" s="30"/>
      <c r="F59" s="30"/>
      <c r="G59" s="30"/>
      <c r="H59" s="30"/>
      <c r="I59" s="30"/>
      <c r="J59" s="30"/>
      <c r="K59" s="30"/>
      <c r="L59" s="30"/>
      <c r="M59" s="30"/>
      <c r="N59" s="30"/>
      <c r="O59" s="30"/>
      <c r="P59" s="30"/>
      <c r="Q59" s="30"/>
    </row>
    <row r="60" spans="1:17" ht="15" outlineLevel="2" x14ac:dyDescent="0.25">
      <c r="A60" s="203" t="s">
        <v>1</v>
      </c>
      <c r="B60" s="204">
        <f>B$61+B$71+B$82+B$84+B$91+B$93+B$95</f>
        <v>129.73043434529001</v>
      </c>
      <c r="C60" s="204">
        <f>C$61+C$71+C$82+C$84+C$91+C$93+C$95</f>
        <v>5387.5103427108506</v>
      </c>
      <c r="D60" s="205">
        <f>D$61+D$71+D$82+D$84+D$91+D$93+D$95</f>
        <v>0.71688099999999988</v>
      </c>
      <c r="E60" s="30"/>
      <c r="F60" s="30"/>
      <c r="G60" s="30"/>
      <c r="H60" s="30"/>
      <c r="I60" s="30"/>
      <c r="J60" s="30"/>
      <c r="K60" s="30"/>
      <c r="L60" s="30"/>
      <c r="M60" s="30"/>
      <c r="N60" s="30"/>
      <c r="O60" s="30"/>
      <c r="P60" s="30"/>
      <c r="Q60" s="30"/>
    </row>
    <row r="61" spans="1:17" ht="14.25" outlineLevel="3" x14ac:dyDescent="0.25">
      <c r="A61" s="212" t="s">
        <v>98</v>
      </c>
      <c r="B61" s="213">
        <f>SUM(B$62:B$70)</f>
        <v>97.054807569800005</v>
      </c>
      <c r="C61" s="213">
        <f>SUM(C$62:C$70)</f>
        <v>4030.54057616418</v>
      </c>
      <c r="D61" s="214">
        <f>SUM(D$62:D$70)</f>
        <v>0.53631799999999996</v>
      </c>
      <c r="E61" s="30"/>
      <c r="F61" s="30"/>
      <c r="G61" s="30"/>
      <c r="H61" s="30"/>
      <c r="I61" s="30"/>
      <c r="J61" s="30"/>
      <c r="K61" s="30"/>
      <c r="L61" s="30"/>
      <c r="M61" s="30"/>
      <c r="N61" s="30"/>
      <c r="O61" s="30"/>
      <c r="P61" s="30"/>
      <c r="Q61" s="30"/>
    </row>
    <row r="62" spans="1:17" outlineLevel="4" x14ac:dyDescent="0.2">
      <c r="A62" s="179" t="s">
        <v>99</v>
      </c>
      <c r="B62" s="180">
        <v>0.11351913515000001</v>
      </c>
      <c r="C62" s="180">
        <v>4.71427940407</v>
      </c>
      <c r="D62" s="199">
        <v>6.2699999999999995E-4</v>
      </c>
      <c r="E62" s="30"/>
      <c r="F62" s="30"/>
      <c r="G62" s="30"/>
      <c r="H62" s="30"/>
      <c r="I62" s="30"/>
      <c r="J62" s="30"/>
      <c r="K62" s="30"/>
      <c r="L62" s="30"/>
      <c r="M62" s="30"/>
      <c r="N62" s="30"/>
      <c r="O62" s="30"/>
      <c r="P62" s="30"/>
      <c r="Q62" s="30"/>
    </row>
    <row r="63" spans="1:17" outlineLevel="4" x14ac:dyDescent="0.2">
      <c r="A63" s="179" t="s">
        <v>100</v>
      </c>
      <c r="B63" s="180">
        <v>0.13286255279</v>
      </c>
      <c r="C63" s="180">
        <v>5.5175825237299998</v>
      </c>
      <c r="D63" s="199">
        <v>7.3399999999999995E-4</v>
      </c>
      <c r="E63" s="30"/>
      <c r="F63" s="30"/>
      <c r="G63" s="30"/>
      <c r="H63" s="30"/>
      <c r="I63" s="30"/>
      <c r="J63" s="30"/>
      <c r="K63" s="30"/>
      <c r="L63" s="30"/>
      <c r="M63" s="30"/>
      <c r="N63" s="30"/>
      <c r="O63" s="30"/>
      <c r="P63" s="30"/>
      <c r="Q63" s="30"/>
    </row>
    <row r="64" spans="1:17" outlineLevel="4" x14ac:dyDescent="0.2">
      <c r="A64" s="179" t="s">
        <v>101</v>
      </c>
      <c r="B64" s="180">
        <v>8.3038379460000006E-2</v>
      </c>
      <c r="C64" s="180">
        <v>3.44845934154</v>
      </c>
      <c r="D64" s="199">
        <v>4.5899999999999999E-4</v>
      </c>
      <c r="E64" s="30"/>
      <c r="F64" s="30"/>
      <c r="G64" s="30"/>
      <c r="H64" s="30"/>
      <c r="I64" s="30"/>
      <c r="J64" s="30"/>
      <c r="K64" s="30"/>
      <c r="L64" s="30"/>
      <c r="M64" s="30"/>
      <c r="N64" s="30"/>
      <c r="O64" s="30"/>
      <c r="P64" s="30"/>
      <c r="Q64" s="30"/>
    </row>
    <row r="65" spans="1:17" outlineLevel="4" x14ac:dyDescent="0.2">
      <c r="A65" s="179" t="s">
        <v>102</v>
      </c>
      <c r="B65" s="180">
        <v>3.1213355170199999</v>
      </c>
      <c r="C65" s="180">
        <v>129.62438201882</v>
      </c>
      <c r="D65" s="199">
        <v>1.7247999999999999E-2</v>
      </c>
      <c r="E65" s="30"/>
      <c r="F65" s="30"/>
      <c r="G65" s="30"/>
      <c r="H65" s="30"/>
      <c r="I65" s="30"/>
      <c r="J65" s="30"/>
      <c r="K65" s="30"/>
      <c r="L65" s="30"/>
      <c r="M65" s="30"/>
      <c r="N65" s="30"/>
      <c r="O65" s="30"/>
      <c r="P65" s="30"/>
      <c r="Q65" s="30"/>
    </row>
    <row r="66" spans="1:17" outlineLevel="4" x14ac:dyDescent="0.2">
      <c r="A66" s="179" t="s">
        <v>103</v>
      </c>
      <c r="B66" s="180">
        <v>57.710289104719998</v>
      </c>
      <c r="C66" s="180">
        <v>2396.62174108611</v>
      </c>
      <c r="D66" s="199">
        <v>0.31890299999999999</v>
      </c>
      <c r="E66" s="30"/>
      <c r="F66" s="30"/>
      <c r="G66" s="30"/>
      <c r="H66" s="30"/>
      <c r="I66" s="30"/>
      <c r="J66" s="30"/>
      <c r="K66" s="30"/>
      <c r="L66" s="30"/>
      <c r="M66" s="30"/>
      <c r="N66" s="30"/>
      <c r="O66" s="30"/>
      <c r="P66" s="30"/>
      <c r="Q66" s="30"/>
    </row>
    <row r="67" spans="1:17" outlineLevel="4" x14ac:dyDescent="0.2">
      <c r="A67" s="179" t="s">
        <v>104</v>
      </c>
      <c r="B67" s="180">
        <v>16.10116187689</v>
      </c>
      <c r="C67" s="180">
        <v>668.65710100464003</v>
      </c>
      <c r="D67" s="199">
        <v>8.8973999999999998E-2</v>
      </c>
      <c r="E67" s="30"/>
      <c r="F67" s="30"/>
      <c r="G67" s="30"/>
      <c r="H67" s="30"/>
      <c r="I67" s="30"/>
      <c r="J67" s="30"/>
      <c r="K67" s="30"/>
      <c r="L67" s="30"/>
      <c r="M67" s="30"/>
      <c r="N67" s="30"/>
      <c r="O67" s="30"/>
      <c r="P67" s="30"/>
      <c r="Q67" s="30"/>
    </row>
    <row r="68" spans="1:17" outlineLevel="4" x14ac:dyDescent="0.2">
      <c r="A68" s="179" t="s">
        <v>105</v>
      </c>
      <c r="B68" s="180">
        <v>5.9182400824299997</v>
      </c>
      <c r="C68" s="180">
        <v>245.77563326306</v>
      </c>
      <c r="D68" s="199">
        <v>3.2703999999999997E-2</v>
      </c>
      <c r="E68" s="30"/>
      <c r="F68" s="30"/>
      <c r="G68" s="30"/>
      <c r="H68" s="30"/>
      <c r="I68" s="30"/>
      <c r="J68" s="30"/>
      <c r="K68" s="30"/>
      <c r="L68" s="30"/>
      <c r="M68" s="30"/>
      <c r="N68" s="30"/>
      <c r="O68" s="30"/>
      <c r="P68" s="30"/>
      <c r="Q68" s="30"/>
    </row>
    <row r="69" spans="1:17" outlineLevel="4" x14ac:dyDescent="0.2">
      <c r="A69" s="179" t="s">
        <v>106</v>
      </c>
      <c r="B69" s="180">
        <v>13.862684908229999</v>
      </c>
      <c r="C69" s="180">
        <v>575.69651021159996</v>
      </c>
      <c r="D69" s="199">
        <v>7.6604000000000005E-2</v>
      </c>
      <c r="E69" s="30"/>
      <c r="F69" s="30"/>
      <c r="G69" s="30"/>
      <c r="H69" s="30"/>
      <c r="I69" s="30"/>
      <c r="J69" s="30"/>
      <c r="K69" s="30"/>
      <c r="L69" s="30"/>
      <c r="M69" s="30"/>
      <c r="N69" s="30"/>
      <c r="O69" s="30"/>
      <c r="P69" s="30"/>
      <c r="Q69" s="30"/>
    </row>
    <row r="70" spans="1:17" outlineLevel="4" x14ac:dyDescent="0.2">
      <c r="A70" s="179" t="s">
        <v>107</v>
      </c>
      <c r="B70" s="180">
        <v>1.1676013109999999E-2</v>
      </c>
      <c r="C70" s="180">
        <v>0.48488731061000001</v>
      </c>
      <c r="D70" s="199">
        <v>6.4999999999999994E-5</v>
      </c>
      <c r="E70" s="30"/>
      <c r="F70" s="30"/>
      <c r="G70" s="30"/>
      <c r="H70" s="30"/>
      <c r="I70" s="30"/>
      <c r="J70" s="30"/>
      <c r="K70" s="30"/>
      <c r="L70" s="30"/>
      <c r="M70" s="30"/>
      <c r="N70" s="30"/>
      <c r="O70" s="30"/>
      <c r="P70" s="30"/>
      <c r="Q70" s="30"/>
    </row>
    <row r="71" spans="1:17" ht="14.25" outlineLevel="3" x14ac:dyDescent="0.25">
      <c r="A71" s="212" t="s">
        <v>108</v>
      </c>
      <c r="B71" s="213">
        <f>SUM(B$72:B$81)</f>
        <v>8.02151245654</v>
      </c>
      <c r="C71" s="213">
        <f>SUM(C$72:C$81)</f>
        <v>333.12138005176001</v>
      </c>
      <c r="D71" s="214">
        <f>SUM(D$72:D$81)</f>
        <v>4.4326999999999998E-2</v>
      </c>
      <c r="E71" s="30"/>
      <c r="F71" s="30"/>
      <c r="G71" s="30"/>
      <c r="H71" s="30"/>
      <c r="I71" s="30"/>
      <c r="J71" s="30"/>
      <c r="K71" s="30"/>
      <c r="L71" s="30"/>
      <c r="M71" s="30"/>
      <c r="N71" s="30"/>
      <c r="O71" s="30"/>
      <c r="P71" s="30"/>
      <c r="Q71" s="30"/>
    </row>
    <row r="72" spans="1:17" outlineLevel="4" x14ac:dyDescent="0.2">
      <c r="A72" s="179" t="s">
        <v>109</v>
      </c>
      <c r="B72" s="180">
        <v>5.2734899239299997</v>
      </c>
      <c r="C72" s="180">
        <v>219.00012630590999</v>
      </c>
      <c r="D72" s="199">
        <v>2.9141E-2</v>
      </c>
      <c r="E72" s="30"/>
      <c r="F72" s="30"/>
      <c r="G72" s="30"/>
      <c r="H72" s="30"/>
      <c r="I72" s="30"/>
      <c r="J72" s="30"/>
      <c r="K72" s="30"/>
      <c r="L72" s="30"/>
      <c r="M72" s="30"/>
      <c r="N72" s="30"/>
      <c r="O72" s="30"/>
      <c r="P72" s="30"/>
      <c r="Q72" s="30"/>
    </row>
    <row r="73" spans="1:17" outlineLevel="4" x14ac:dyDescent="0.2">
      <c r="A73" s="179" t="s">
        <v>110</v>
      </c>
      <c r="B73" s="180">
        <v>0.49574713917000002</v>
      </c>
      <c r="C73" s="180">
        <v>20.587635069539999</v>
      </c>
      <c r="D73" s="199">
        <v>2.7390000000000001E-3</v>
      </c>
      <c r="E73" s="30"/>
      <c r="F73" s="30"/>
      <c r="G73" s="30"/>
      <c r="H73" s="30"/>
      <c r="I73" s="30"/>
      <c r="J73" s="30"/>
      <c r="K73" s="30"/>
      <c r="L73" s="30"/>
      <c r="M73" s="30"/>
      <c r="N73" s="30"/>
      <c r="O73" s="30"/>
      <c r="P73" s="30"/>
      <c r="Q73" s="30"/>
    </row>
    <row r="74" spans="1:17" outlineLevel="4" x14ac:dyDescent="0.2">
      <c r="A74" s="179" t="s">
        <v>111</v>
      </c>
      <c r="B74" s="180">
        <v>0.63597524586999998</v>
      </c>
      <c r="C74" s="180">
        <v>26.411097998079999</v>
      </c>
      <c r="D74" s="199">
        <v>3.5140000000000002E-3</v>
      </c>
      <c r="E74" s="30"/>
      <c r="F74" s="30"/>
      <c r="G74" s="30"/>
      <c r="H74" s="30"/>
      <c r="I74" s="30"/>
      <c r="J74" s="30"/>
      <c r="K74" s="30"/>
      <c r="L74" s="30"/>
      <c r="M74" s="30"/>
      <c r="N74" s="30"/>
      <c r="O74" s="30"/>
      <c r="P74" s="30"/>
      <c r="Q74" s="30"/>
    </row>
    <row r="75" spans="1:17" outlineLevel="4" x14ac:dyDescent="0.2">
      <c r="A75" s="179" t="s">
        <v>112</v>
      </c>
      <c r="B75" s="180">
        <v>0.22539990608999999</v>
      </c>
      <c r="C75" s="180">
        <v>9.3605199999999993</v>
      </c>
      <c r="D75" s="199">
        <v>1.2459999999999999E-3</v>
      </c>
      <c r="E75" s="30"/>
      <c r="F75" s="30"/>
      <c r="G75" s="30"/>
      <c r="H75" s="30"/>
      <c r="I75" s="30"/>
      <c r="J75" s="30"/>
      <c r="K75" s="30"/>
      <c r="L75" s="30"/>
      <c r="M75" s="30"/>
      <c r="N75" s="30"/>
      <c r="O75" s="30"/>
      <c r="P75" s="30"/>
      <c r="Q75" s="30"/>
    </row>
    <row r="76" spans="1:17" outlineLevel="4" x14ac:dyDescent="0.2">
      <c r="A76" s="179" t="s">
        <v>113</v>
      </c>
      <c r="B76" s="180">
        <v>0.91923030677999995</v>
      </c>
      <c r="C76" s="180">
        <v>38.174255795119997</v>
      </c>
      <c r="D76" s="199">
        <v>5.0800000000000003E-3</v>
      </c>
      <c r="E76" s="30"/>
      <c r="F76" s="30"/>
      <c r="G76" s="30"/>
      <c r="H76" s="30"/>
      <c r="I76" s="30"/>
      <c r="J76" s="30"/>
      <c r="K76" s="30"/>
      <c r="L76" s="30"/>
      <c r="M76" s="30"/>
      <c r="N76" s="30"/>
      <c r="O76" s="30"/>
      <c r="P76" s="30"/>
      <c r="Q76" s="30"/>
    </row>
    <row r="77" spans="1:17" outlineLevel="4" x14ac:dyDescent="0.2">
      <c r="A77" s="179" t="s">
        <v>114</v>
      </c>
      <c r="B77" s="180">
        <v>0.22539990608999999</v>
      </c>
      <c r="C77" s="180">
        <v>9.3605199999999993</v>
      </c>
      <c r="D77" s="199">
        <v>1.2459999999999999E-3</v>
      </c>
      <c r="E77" s="30"/>
      <c r="F77" s="30"/>
      <c r="G77" s="30"/>
      <c r="H77" s="30"/>
      <c r="I77" s="30"/>
      <c r="J77" s="30"/>
      <c r="K77" s="30"/>
      <c r="L77" s="30"/>
      <c r="M77" s="30"/>
      <c r="N77" s="30"/>
      <c r="O77" s="30"/>
      <c r="P77" s="30"/>
      <c r="Q77" s="30"/>
    </row>
    <row r="78" spans="1:17" outlineLevel="4" x14ac:dyDescent="0.2">
      <c r="A78" s="179" t="s">
        <v>115</v>
      </c>
      <c r="B78" s="180">
        <v>0.12024493556</v>
      </c>
      <c r="C78" s="180">
        <v>4.9935918065099996</v>
      </c>
      <c r="D78" s="199">
        <v>6.6399999999999999E-4</v>
      </c>
      <c r="E78" s="30"/>
      <c r="F78" s="30"/>
      <c r="G78" s="30"/>
      <c r="H78" s="30"/>
      <c r="I78" s="30"/>
      <c r="J78" s="30"/>
      <c r="K78" s="30"/>
      <c r="L78" s="30"/>
      <c r="M78" s="30"/>
      <c r="N78" s="30"/>
      <c r="O78" s="30"/>
      <c r="P78" s="30"/>
      <c r="Q78" s="30"/>
    </row>
    <row r="79" spans="1:17" outlineLevel="4" x14ac:dyDescent="0.2">
      <c r="A79" s="179" t="s">
        <v>116</v>
      </c>
      <c r="B79" s="180">
        <v>0.1</v>
      </c>
      <c r="C79" s="180">
        <v>4.1528499999999999</v>
      </c>
      <c r="D79" s="199">
        <v>5.53E-4</v>
      </c>
      <c r="E79" s="30"/>
      <c r="F79" s="30"/>
      <c r="G79" s="30"/>
      <c r="H79" s="30"/>
      <c r="I79" s="30"/>
      <c r="J79" s="30"/>
      <c r="K79" s="30"/>
      <c r="L79" s="30"/>
      <c r="M79" s="30"/>
      <c r="N79" s="30"/>
      <c r="O79" s="30"/>
      <c r="P79" s="30"/>
      <c r="Q79" s="30"/>
    </row>
    <row r="80" spans="1:17" outlineLevel="4" x14ac:dyDescent="0.2">
      <c r="A80" s="179" t="s">
        <v>117</v>
      </c>
      <c r="B80" s="180">
        <v>2.5512577790000001E-2</v>
      </c>
      <c r="C80" s="180">
        <v>1.05949908662</v>
      </c>
      <c r="D80" s="199">
        <v>1.4100000000000001E-4</v>
      </c>
      <c r="E80" s="30"/>
      <c r="F80" s="30"/>
      <c r="G80" s="30"/>
      <c r="H80" s="30"/>
      <c r="I80" s="30"/>
      <c r="J80" s="30"/>
      <c r="K80" s="30"/>
      <c r="L80" s="30"/>
      <c r="M80" s="30"/>
      <c r="N80" s="30"/>
      <c r="O80" s="30"/>
      <c r="P80" s="30"/>
      <c r="Q80" s="30"/>
    </row>
    <row r="81" spans="1:17" outlineLevel="4" x14ac:dyDescent="0.2">
      <c r="A81" s="179" t="s">
        <v>118</v>
      </c>
      <c r="B81" s="180">
        <v>5.1251526E-4</v>
      </c>
      <c r="C81" s="180">
        <v>2.1283989980000001E-2</v>
      </c>
      <c r="D81" s="199">
        <v>3.0000000000000001E-6</v>
      </c>
      <c r="E81" s="30"/>
      <c r="F81" s="30"/>
      <c r="G81" s="30"/>
      <c r="H81" s="30"/>
      <c r="I81" s="30"/>
      <c r="J81" s="30"/>
      <c r="K81" s="30"/>
      <c r="L81" s="30"/>
      <c r="M81" s="30"/>
      <c r="N81" s="30"/>
      <c r="O81" s="30"/>
      <c r="P81" s="30"/>
      <c r="Q81" s="30"/>
    </row>
    <row r="82" spans="1:17" ht="14.25" outlineLevel="3" x14ac:dyDescent="0.25">
      <c r="A82" s="212" t="s">
        <v>119</v>
      </c>
      <c r="B82" s="213">
        <f>SUM(B$83:B$83)</f>
        <v>0.60585586000000002</v>
      </c>
      <c r="C82" s="213">
        <f>SUM(C$83:C$83)</f>
        <v>25.160285082009999</v>
      </c>
      <c r="D82" s="214">
        <f>SUM(D$83:D$83)</f>
        <v>3.3479999999999998E-3</v>
      </c>
      <c r="E82" s="30"/>
      <c r="F82" s="30"/>
      <c r="G82" s="30"/>
      <c r="H82" s="30"/>
      <c r="I82" s="30"/>
      <c r="J82" s="30"/>
      <c r="K82" s="30"/>
      <c r="L82" s="30"/>
      <c r="M82" s="30"/>
      <c r="N82" s="30"/>
      <c r="O82" s="30"/>
      <c r="P82" s="30"/>
      <c r="Q82" s="30"/>
    </row>
    <row r="83" spans="1:17" outlineLevel="4" x14ac:dyDescent="0.2">
      <c r="A83" s="179" t="s">
        <v>120</v>
      </c>
      <c r="B83" s="180">
        <v>0.60585586000000002</v>
      </c>
      <c r="C83" s="180">
        <v>25.160285082009999</v>
      </c>
      <c r="D83" s="199">
        <v>3.3479999999999998E-3</v>
      </c>
      <c r="E83" s="30"/>
      <c r="F83" s="30"/>
      <c r="G83" s="30"/>
      <c r="H83" s="30"/>
      <c r="I83" s="30"/>
      <c r="J83" s="30"/>
      <c r="K83" s="30"/>
      <c r="L83" s="30"/>
      <c r="M83" s="30"/>
      <c r="N83" s="30"/>
      <c r="O83" s="30"/>
      <c r="P83" s="30"/>
      <c r="Q83" s="30"/>
    </row>
    <row r="84" spans="1:17" ht="14.25" outlineLevel="3" x14ac:dyDescent="0.25">
      <c r="A84" s="212" t="s">
        <v>121</v>
      </c>
      <c r="B84" s="213">
        <f>SUM(B$85:B$90)</f>
        <v>1.5470230368899998</v>
      </c>
      <c r="C84" s="213">
        <f>SUM(C$85:C$90)</f>
        <v>64.24554618817001</v>
      </c>
      <c r="D84" s="214">
        <f>SUM(D$85:D$90)</f>
        <v>8.548E-3</v>
      </c>
      <c r="E84" s="30"/>
      <c r="F84" s="30"/>
      <c r="G84" s="30"/>
      <c r="H84" s="30"/>
      <c r="I84" s="30"/>
      <c r="J84" s="30"/>
      <c r="K84" s="30"/>
      <c r="L84" s="30"/>
      <c r="M84" s="30"/>
      <c r="N84" s="30"/>
      <c r="O84" s="30"/>
      <c r="P84" s="30"/>
      <c r="Q84" s="30"/>
    </row>
    <row r="85" spans="1:17" outlineLevel="4" x14ac:dyDescent="0.2">
      <c r="A85" s="179" t="s">
        <v>122</v>
      </c>
      <c r="B85" s="180">
        <v>0.17739279548</v>
      </c>
      <c r="C85" s="180">
        <v>7.3668567073600002</v>
      </c>
      <c r="D85" s="199">
        <v>9.7999999999999997E-4</v>
      </c>
      <c r="E85" s="30"/>
      <c r="F85" s="30"/>
      <c r="G85" s="30"/>
      <c r="H85" s="30"/>
      <c r="I85" s="30"/>
      <c r="J85" s="30"/>
      <c r="K85" s="30"/>
      <c r="L85" s="30"/>
      <c r="M85" s="30"/>
      <c r="N85" s="30"/>
      <c r="O85" s="30"/>
      <c r="P85" s="30"/>
      <c r="Q85" s="30"/>
    </row>
    <row r="86" spans="1:17" outlineLevel="4" x14ac:dyDescent="0.2">
      <c r="A86" s="179" t="s">
        <v>123</v>
      </c>
      <c r="B86" s="180">
        <v>0.73254969477999998</v>
      </c>
      <c r="C86" s="180">
        <v>30.421690000000002</v>
      </c>
      <c r="D86" s="199">
        <v>4.0480000000000004E-3</v>
      </c>
      <c r="E86" s="30"/>
      <c r="F86" s="30"/>
      <c r="G86" s="30"/>
      <c r="H86" s="30"/>
      <c r="I86" s="30"/>
      <c r="J86" s="30"/>
      <c r="K86" s="30"/>
      <c r="L86" s="30"/>
      <c r="M86" s="30"/>
      <c r="N86" s="30"/>
      <c r="O86" s="30"/>
      <c r="P86" s="30"/>
      <c r="Q86" s="30"/>
    </row>
    <row r="87" spans="1:17" outlineLevel="4" x14ac:dyDescent="0.2">
      <c r="A87" s="179" t="s">
        <v>124</v>
      </c>
      <c r="B87" s="180">
        <v>5.7622579999999998E-5</v>
      </c>
      <c r="C87" s="180">
        <v>2.3929795000000001E-3</v>
      </c>
      <c r="D87" s="199">
        <v>0</v>
      </c>
      <c r="E87" s="30"/>
      <c r="F87" s="30"/>
      <c r="G87" s="30"/>
      <c r="H87" s="30"/>
      <c r="I87" s="30"/>
      <c r="J87" s="30"/>
      <c r="K87" s="30"/>
      <c r="L87" s="30"/>
      <c r="M87" s="30"/>
      <c r="N87" s="30"/>
      <c r="O87" s="30"/>
      <c r="P87" s="30"/>
      <c r="Q87" s="30"/>
    </row>
    <row r="88" spans="1:17" outlineLevel="4" x14ac:dyDescent="0.2">
      <c r="A88" s="179" t="s">
        <v>125</v>
      </c>
      <c r="B88" s="180">
        <v>7.2357469400000001E-3</v>
      </c>
      <c r="C88" s="180">
        <v>0.30048971690999998</v>
      </c>
      <c r="D88" s="199">
        <v>4.0000000000000003E-5</v>
      </c>
      <c r="E88" s="30"/>
      <c r="F88" s="30"/>
      <c r="G88" s="30"/>
      <c r="H88" s="30"/>
      <c r="I88" s="30"/>
      <c r="J88" s="30"/>
      <c r="K88" s="30"/>
      <c r="L88" s="30"/>
      <c r="M88" s="30"/>
      <c r="N88" s="30"/>
      <c r="O88" s="30"/>
      <c r="P88" s="30"/>
      <c r="Q88" s="30"/>
    </row>
    <row r="89" spans="1:17" outlineLevel="4" x14ac:dyDescent="0.2">
      <c r="A89" s="179" t="s">
        <v>126</v>
      </c>
      <c r="B89" s="180">
        <v>0.43964368362</v>
      </c>
      <c r="C89" s="180">
        <v>18.257742715199999</v>
      </c>
      <c r="D89" s="199">
        <v>2.4290000000000002E-3</v>
      </c>
      <c r="E89" s="30"/>
      <c r="F89" s="30"/>
      <c r="G89" s="30"/>
      <c r="H89" s="30"/>
      <c r="I89" s="30"/>
      <c r="J89" s="30"/>
      <c r="K89" s="30"/>
      <c r="L89" s="30"/>
      <c r="M89" s="30"/>
      <c r="N89" s="30"/>
      <c r="O89" s="30"/>
      <c r="P89" s="30"/>
      <c r="Q89" s="30"/>
    </row>
    <row r="90" spans="1:17" outlineLevel="4" x14ac:dyDescent="0.2">
      <c r="A90" s="179" t="s">
        <v>127</v>
      </c>
      <c r="B90" s="180">
        <v>0.19014349349000001</v>
      </c>
      <c r="C90" s="180">
        <v>7.8963740692000002</v>
      </c>
      <c r="D90" s="199">
        <v>1.0510000000000001E-3</v>
      </c>
      <c r="E90" s="30"/>
      <c r="F90" s="30"/>
      <c r="G90" s="30"/>
      <c r="H90" s="30"/>
      <c r="I90" s="30"/>
      <c r="J90" s="30"/>
      <c r="K90" s="30"/>
      <c r="L90" s="30"/>
      <c r="M90" s="30"/>
      <c r="N90" s="30"/>
      <c r="O90" s="30"/>
      <c r="P90" s="30"/>
      <c r="Q90" s="30"/>
    </row>
    <row r="91" spans="1:17" ht="14.25" outlineLevel="3" x14ac:dyDescent="0.25">
      <c r="A91" s="212" t="s">
        <v>128</v>
      </c>
      <c r="B91" s="213">
        <f>SUM(B$92:B$92)</f>
        <v>15.219165084</v>
      </c>
      <c r="C91" s="213">
        <f>SUM(C$92:C$92)</f>
        <v>632.02909719089996</v>
      </c>
      <c r="D91" s="214">
        <f>SUM(D$92:D$92)</f>
        <v>8.4099999999999994E-2</v>
      </c>
      <c r="E91" s="30"/>
      <c r="F91" s="30"/>
      <c r="G91" s="30"/>
      <c r="H91" s="30"/>
      <c r="I91" s="30"/>
      <c r="J91" s="30"/>
      <c r="K91" s="30"/>
      <c r="L91" s="30"/>
      <c r="M91" s="30"/>
      <c r="N91" s="30"/>
      <c r="O91" s="30"/>
      <c r="P91" s="30"/>
      <c r="Q91" s="30"/>
    </row>
    <row r="92" spans="1:17" outlineLevel="4" x14ac:dyDescent="0.2">
      <c r="A92" s="179" t="s">
        <v>136</v>
      </c>
      <c r="B92" s="180">
        <v>15.219165084</v>
      </c>
      <c r="C92" s="180">
        <v>632.02909719089996</v>
      </c>
      <c r="D92" s="199">
        <v>8.4099999999999994E-2</v>
      </c>
      <c r="E92" s="30"/>
      <c r="F92" s="30"/>
      <c r="G92" s="30"/>
      <c r="H92" s="30"/>
      <c r="I92" s="30"/>
      <c r="J92" s="30"/>
      <c r="K92" s="30"/>
      <c r="L92" s="30"/>
      <c r="M92" s="30"/>
      <c r="N92" s="30"/>
      <c r="O92" s="30"/>
      <c r="P92" s="30"/>
      <c r="Q92" s="30"/>
    </row>
    <row r="93" spans="1:17" ht="14.25" outlineLevel="3" x14ac:dyDescent="0.25">
      <c r="A93" s="212" t="s">
        <v>137</v>
      </c>
      <c r="B93" s="213">
        <f>SUM(B$94:B$94)</f>
        <v>3</v>
      </c>
      <c r="C93" s="213">
        <f>SUM(C$94:C$94)</f>
        <v>124.5855</v>
      </c>
      <c r="D93" s="214">
        <f>SUM(D$94:D$94)</f>
        <v>1.6577999999999999E-2</v>
      </c>
      <c r="E93" s="30"/>
      <c r="F93" s="30"/>
      <c r="G93" s="30"/>
      <c r="H93" s="30"/>
      <c r="I93" s="30"/>
      <c r="J93" s="30"/>
      <c r="K93" s="30"/>
      <c r="L93" s="30"/>
      <c r="M93" s="30"/>
      <c r="N93" s="30"/>
      <c r="O93" s="30"/>
      <c r="P93" s="30"/>
      <c r="Q93" s="30"/>
    </row>
    <row r="94" spans="1:17" outlineLevel="4" x14ac:dyDescent="0.2">
      <c r="A94" s="179" t="s">
        <v>138</v>
      </c>
      <c r="B94" s="180">
        <v>3</v>
      </c>
      <c r="C94" s="180">
        <v>124.5855</v>
      </c>
      <c r="D94" s="199">
        <v>1.6577999999999999E-2</v>
      </c>
      <c r="E94" s="30"/>
      <c r="F94" s="30"/>
      <c r="G94" s="30"/>
      <c r="H94" s="30"/>
      <c r="I94" s="30"/>
      <c r="J94" s="30"/>
      <c r="K94" s="30"/>
      <c r="L94" s="30"/>
      <c r="M94" s="30"/>
      <c r="N94" s="30"/>
      <c r="O94" s="30"/>
      <c r="P94" s="30"/>
      <c r="Q94" s="30"/>
    </row>
    <row r="95" spans="1:17" ht="14.25" outlineLevel="3" x14ac:dyDescent="0.25">
      <c r="A95" s="212" t="s">
        <v>139</v>
      </c>
      <c r="B95" s="213">
        <f>SUM(B$96:B$96)</f>
        <v>4.2820703380599996</v>
      </c>
      <c r="C95" s="213">
        <f>SUM(C$96:C$96)</f>
        <v>177.82795803382999</v>
      </c>
      <c r="D95" s="214">
        <f>SUM(D$96:D$96)</f>
        <v>2.3661999999999999E-2</v>
      </c>
      <c r="E95" s="30"/>
      <c r="F95" s="30"/>
      <c r="G95" s="30"/>
      <c r="H95" s="30"/>
      <c r="I95" s="30"/>
      <c r="J95" s="30"/>
      <c r="K95" s="30"/>
      <c r="L95" s="30"/>
      <c r="M95" s="30"/>
      <c r="N95" s="30"/>
      <c r="O95" s="30"/>
      <c r="P95" s="30"/>
      <c r="Q95" s="30"/>
    </row>
    <row r="96" spans="1:17" outlineLevel="4" x14ac:dyDescent="0.2">
      <c r="A96" s="179" t="s">
        <v>106</v>
      </c>
      <c r="B96" s="180">
        <v>4.2820703380599996</v>
      </c>
      <c r="C96" s="180">
        <v>177.82795803382999</v>
      </c>
      <c r="D96" s="199">
        <v>2.3661999999999999E-2</v>
      </c>
      <c r="E96" s="30"/>
      <c r="F96" s="30"/>
      <c r="G96" s="30"/>
      <c r="H96" s="30"/>
      <c r="I96" s="30"/>
      <c r="J96" s="30"/>
      <c r="K96" s="30"/>
      <c r="L96" s="30"/>
      <c r="M96" s="30"/>
      <c r="N96" s="30"/>
      <c r="O96" s="30"/>
      <c r="P96" s="30"/>
      <c r="Q96" s="30"/>
    </row>
    <row r="97" spans="1:17" ht="15" outlineLevel="2" x14ac:dyDescent="0.25">
      <c r="A97" s="203" t="s">
        <v>2</v>
      </c>
      <c r="B97" s="204">
        <f>B$98+B$105+B$108+B$110+B$112</f>
        <v>4.7506313015000003</v>
      </c>
      <c r="C97" s="204">
        <f>C$98+C$105+C$108+C$110+C$112</f>
        <v>197.28659200473001</v>
      </c>
      <c r="D97" s="205">
        <f>D$98+D$105+D$108+D$110+D$112</f>
        <v>2.6252000000000004E-2</v>
      </c>
      <c r="E97" s="30"/>
      <c r="F97" s="30"/>
      <c r="G97" s="30"/>
      <c r="H97" s="30"/>
      <c r="I97" s="30"/>
      <c r="J97" s="30"/>
      <c r="K97" s="30"/>
      <c r="L97" s="30"/>
      <c r="M97" s="30"/>
      <c r="N97" s="30"/>
      <c r="O97" s="30"/>
      <c r="P97" s="30"/>
      <c r="Q97" s="30"/>
    </row>
    <row r="98" spans="1:17" ht="14.25" outlineLevel="3" x14ac:dyDescent="0.25">
      <c r="A98" s="212" t="s">
        <v>98</v>
      </c>
      <c r="B98" s="213">
        <f>SUM(B$99:B$104)</f>
        <v>2.77990718674</v>
      </c>
      <c r="C98" s="213">
        <f>SUM(C$99:C$104)</f>
        <v>115.44537560490001</v>
      </c>
      <c r="D98" s="214">
        <f>SUM(D$99:D$104)</f>
        <v>1.5362000000000002E-2</v>
      </c>
      <c r="E98" s="30"/>
      <c r="F98" s="30"/>
      <c r="G98" s="30"/>
      <c r="H98" s="30"/>
      <c r="I98" s="30"/>
      <c r="J98" s="30"/>
      <c r="K98" s="30"/>
      <c r="L98" s="30"/>
      <c r="M98" s="30"/>
      <c r="N98" s="30"/>
      <c r="O98" s="30"/>
      <c r="P98" s="30"/>
      <c r="Q98" s="30"/>
    </row>
    <row r="99" spans="1:17" outlineLevel="4" x14ac:dyDescent="0.2">
      <c r="A99" s="179" t="s">
        <v>99</v>
      </c>
      <c r="B99" s="180">
        <v>2.9563300000000001E-4</v>
      </c>
      <c r="C99" s="180">
        <v>1.2277195039999999E-2</v>
      </c>
      <c r="D99" s="199">
        <v>1.9999999999999999E-6</v>
      </c>
      <c r="E99" s="30"/>
      <c r="F99" s="30"/>
      <c r="G99" s="30"/>
      <c r="H99" s="30"/>
      <c r="I99" s="30"/>
      <c r="J99" s="30"/>
      <c r="K99" s="30"/>
      <c r="L99" s="30"/>
      <c r="M99" s="30"/>
      <c r="N99" s="30"/>
      <c r="O99" s="30"/>
      <c r="P99" s="30"/>
      <c r="Q99" s="30"/>
    </row>
    <row r="100" spans="1:17" outlineLevel="4" x14ac:dyDescent="0.2">
      <c r="A100" s="179" t="s">
        <v>101</v>
      </c>
      <c r="B100" s="180">
        <v>1.0278540492699999</v>
      </c>
      <c r="C100" s="180">
        <v>42.68523688506</v>
      </c>
      <c r="D100" s="199">
        <v>5.6800000000000002E-3</v>
      </c>
      <c r="E100" s="30"/>
      <c r="F100" s="30"/>
      <c r="G100" s="30"/>
      <c r="H100" s="30"/>
      <c r="I100" s="30"/>
      <c r="J100" s="30"/>
      <c r="K100" s="30"/>
      <c r="L100" s="30"/>
      <c r="M100" s="30"/>
      <c r="N100" s="30"/>
      <c r="O100" s="30"/>
      <c r="P100" s="30"/>
      <c r="Q100" s="30"/>
    </row>
    <row r="101" spans="1:17" outlineLevel="4" x14ac:dyDescent="0.2">
      <c r="A101" s="179" t="s">
        <v>102</v>
      </c>
      <c r="B101" s="180">
        <v>0.20588768867999999</v>
      </c>
      <c r="C101" s="180">
        <v>8.5502068794999992</v>
      </c>
      <c r="D101" s="199">
        <v>1.1379999999999999E-3</v>
      </c>
      <c r="E101" s="30"/>
      <c r="F101" s="30"/>
      <c r="G101" s="30"/>
      <c r="H101" s="30"/>
      <c r="I101" s="30"/>
      <c r="J101" s="30"/>
      <c r="K101" s="30"/>
      <c r="L101" s="30"/>
      <c r="M101" s="30"/>
      <c r="N101" s="30"/>
      <c r="O101" s="30"/>
      <c r="P101" s="30"/>
      <c r="Q101" s="30"/>
    </row>
    <row r="102" spans="1:17" outlineLevel="4" x14ac:dyDescent="0.2">
      <c r="A102" s="179" t="s">
        <v>156</v>
      </c>
      <c r="B102" s="180">
        <v>0.33809985913000001</v>
      </c>
      <c r="C102" s="180">
        <v>14.04078</v>
      </c>
      <c r="D102" s="199">
        <v>1.8680000000000001E-3</v>
      </c>
      <c r="E102" s="30"/>
      <c r="F102" s="30"/>
      <c r="G102" s="30"/>
      <c r="H102" s="30"/>
      <c r="I102" s="30"/>
      <c r="J102" s="30"/>
      <c r="K102" s="30"/>
      <c r="L102" s="30"/>
      <c r="M102" s="30"/>
      <c r="N102" s="30"/>
      <c r="O102" s="30"/>
      <c r="P102" s="30"/>
      <c r="Q102" s="30"/>
    </row>
    <row r="103" spans="1:17" outlineLevel="4" x14ac:dyDescent="0.2">
      <c r="A103" s="179" t="s">
        <v>104</v>
      </c>
      <c r="B103" s="180">
        <v>0.49927074842000002</v>
      </c>
      <c r="C103" s="180">
        <v>20.73396527577</v>
      </c>
      <c r="D103" s="199">
        <v>2.7590000000000002E-3</v>
      </c>
      <c r="E103" s="30"/>
      <c r="F103" s="30"/>
      <c r="G103" s="30"/>
      <c r="H103" s="30"/>
      <c r="I103" s="30"/>
      <c r="J103" s="30"/>
      <c r="K103" s="30"/>
      <c r="L103" s="30"/>
      <c r="M103" s="30"/>
      <c r="N103" s="30"/>
      <c r="O103" s="30"/>
      <c r="P103" s="30"/>
      <c r="Q103" s="30"/>
    </row>
    <row r="104" spans="1:17" outlineLevel="4" x14ac:dyDescent="0.2">
      <c r="A104" s="179" t="s">
        <v>106</v>
      </c>
      <c r="B104" s="180">
        <v>0.70849920824000001</v>
      </c>
      <c r="C104" s="180">
        <v>29.42290936953</v>
      </c>
      <c r="D104" s="199">
        <v>3.9150000000000001E-3</v>
      </c>
      <c r="E104" s="30"/>
      <c r="F104" s="30"/>
      <c r="G104" s="30"/>
      <c r="H104" s="30"/>
      <c r="I104" s="30"/>
      <c r="J104" s="30"/>
      <c r="K104" s="30"/>
      <c r="L104" s="30"/>
      <c r="M104" s="30"/>
      <c r="N104" s="30"/>
      <c r="O104" s="30"/>
      <c r="P104" s="30"/>
      <c r="Q104" s="30"/>
    </row>
    <row r="105" spans="1:17" ht="14.25" outlineLevel="3" x14ac:dyDescent="0.25">
      <c r="A105" s="212" t="s">
        <v>157</v>
      </c>
      <c r="B105" s="213">
        <f>SUM(B$106:B$107)</f>
        <v>0.86037684208999998</v>
      </c>
      <c r="C105" s="213">
        <f>SUM(C$106:C$107)</f>
        <v>35.73015968675</v>
      </c>
      <c r="D105" s="214">
        <f>SUM(D$106:D$107)</f>
        <v>4.7539999999999995E-3</v>
      </c>
      <c r="E105" s="30"/>
      <c r="F105" s="30"/>
      <c r="G105" s="30"/>
      <c r="H105" s="30"/>
      <c r="I105" s="30"/>
      <c r="J105" s="30"/>
      <c r="K105" s="30"/>
      <c r="L105" s="30"/>
      <c r="M105" s="30"/>
      <c r="N105" s="30"/>
      <c r="O105" s="30"/>
      <c r="P105" s="30"/>
      <c r="Q105" s="30"/>
    </row>
    <row r="106" spans="1:17" outlineLevel="4" x14ac:dyDescent="0.2">
      <c r="A106" s="179" t="s">
        <v>158</v>
      </c>
      <c r="B106" s="180">
        <v>0.82499999999999996</v>
      </c>
      <c r="C106" s="180">
        <v>34.2610125</v>
      </c>
      <c r="D106" s="199">
        <v>4.5589999999999997E-3</v>
      </c>
      <c r="E106" s="30"/>
      <c r="F106" s="30"/>
      <c r="G106" s="30"/>
      <c r="H106" s="30"/>
      <c r="I106" s="30"/>
      <c r="J106" s="30"/>
      <c r="K106" s="30"/>
      <c r="L106" s="30"/>
      <c r="M106" s="30"/>
      <c r="N106" s="30"/>
      <c r="O106" s="30"/>
      <c r="P106" s="30"/>
      <c r="Q106" s="30"/>
    </row>
    <row r="107" spans="1:17" outlineLevel="4" x14ac:dyDescent="0.2">
      <c r="A107" s="179" t="s">
        <v>111</v>
      </c>
      <c r="B107" s="180">
        <v>3.5376842089999999E-2</v>
      </c>
      <c r="C107" s="180">
        <v>1.4691471867499999</v>
      </c>
      <c r="D107" s="199">
        <v>1.95E-4</v>
      </c>
      <c r="E107" s="30"/>
      <c r="F107" s="30"/>
      <c r="G107" s="30"/>
      <c r="H107" s="30"/>
      <c r="I107" s="30"/>
      <c r="J107" s="30"/>
      <c r="K107" s="30"/>
      <c r="L107" s="30"/>
      <c r="M107" s="30"/>
      <c r="N107" s="30"/>
      <c r="O107" s="30"/>
      <c r="P107" s="30"/>
      <c r="Q107" s="30"/>
    </row>
    <row r="108" spans="1:17" ht="14.25" outlineLevel="3" x14ac:dyDescent="0.25">
      <c r="A108" s="212" t="s">
        <v>121</v>
      </c>
      <c r="B108" s="213">
        <f>SUM(B$109:B$109)</f>
        <v>0.17485230804999999</v>
      </c>
      <c r="C108" s="213">
        <f>SUM(C$109:C$109)</f>
        <v>7.2613540748499998</v>
      </c>
      <c r="D108" s="214">
        <f>SUM(D$109:D$109)</f>
        <v>9.6599999999999995E-4</v>
      </c>
      <c r="E108" s="30"/>
      <c r="F108" s="30"/>
      <c r="G108" s="30"/>
      <c r="H108" s="30"/>
      <c r="I108" s="30"/>
      <c r="J108" s="30"/>
      <c r="K108" s="30"/>
      <c r="L108" s="30"/>
      <c r="M108" s="30"/>
      <c r="N108" s="30"/>
      <c r="O108" s="30"/>
      <c r="P108" s="30"/>
      <c r="Q108" s="30"/>
    </row>
    <row r="109" spans="1:17" outlineLevel="4" x14ac:dyDescent="0.2">
      <c r="A109" s="179" t="s">
        <v>159</v>
      </c>
      <c r="B109" s="180">
        <v>0.17485230804999999</v>
      </c>
      <c r="C109" s="180">
        <v>7.2613540748499998</v>
      </c>
      <c r="D109" s="199">
        <v>9.6599999999999995E-4</v>
      </c>
      <c r="E109" s="30"/>
      <c r="F109" s="30"/>
      <c r="G109" s="30"/>
      <c r="H109" s="30"/>
      <c r="I109" s="30"/>
      <c r="J109" s="30"/>
      <c r="K109" s="30"/>
      <c r="L109" s="30"/>
      <c r="M109" s="30"/>
      <c r="N109" s="30"/>
      <c r="O109" s="30"/>
      <c r="P109" s="30"/>
      <c r="Q109" s="30"/>
    </row>
    <row r="110" spans="1:17" ht="14.25" outlineLevel="3" x14ac:dyDescent="0.25">
      <c r="A110" s="212" t="s">
        <v>160</v>
      </c>
      <c r="B110" s="213">
        <f>SUM(B$111:B$111)</f>
        <v>0.82499999999999996</v>
      </c>
      <c r="C110" s="213">
        <f>SUM(C$111:C$111)</f>
        <v>34.2610125</v>
      </c>
      <c r="D110" s="214">
        <f>SUM(D$111:D$111)</f>
        <v>4.5589999999999997E-3</v>
      </c>
      <c r="E110" s="30"/>
      <c r="F110" s="30"/>
      <c r="G110" s="30"/>
      <c r="H110" s="30"/>
      <c r="I110" s="30"/>
      <c r="J110" s="30"/>
      <c r="K110" s="30"/>
      <c r="L110" s="30"/>
      <c r="M110" s="30"/>
      <c r="N110" s="30"/>
      <c r="O110" s="30"/>
      <c r="P110" s="30"/>
      <c r="Q110" s="30"/>
    </row>
    <row r="111" spans="1:17" outlineLevel="4" x14ac:dyDescent="0.2">
      <c r="A111" s="179" t="s">
        <v>162</v>
      </c>
      <c r="B111" s="180">
        <v>0.82499999999999996</v>
      </c>
      <c r="C111" s="180">
        <v>34.2610125</v>
      </c>
      <c r="D111" s="199">
        <v>4.5589999999999997E-3</v>
      </c>
      <c r="E111" s="30"/>
      <c r="F111" s="30"/>
      <c r="G111" s="30"/>
      <c r="H111" s="30"/>
      <c r="I111" s="30"/>
      <c r="J111" s="30"/>
      <c r="K111" s="30"/>
      <c r="L111" s="30"/>
      <c r="M111" s="30"/>
      <c r="N111" s="30"/>
      <c r="O111" s="30"/>
      <c r="P111" s="30"/>
      <c r="Q111" s="30"/>
    </row>
    <row r="112" spans="1:17" ht="14.25" outlineLevel="3" x14ac:dyDescent="0.25">
      <c r="A112" s="212" t="s">
        <v>139</v>
      </c>
      <c r="B112" s="213">
        <f>SUM(B$113:B$113)</f>
        <v>0.11049496462</v>
      </c>
      <c r="C112" s="213">
        <f>SUM(C$113:C$113)</f>
        <v>4.5886901382299996</v>
      </c>
      <c r="D112" s="214">
        <f>SUM(D$113:D$113)</f>
        <v>6.11E-4</v>
      </c>
      <c r="E112" s="30"/>
      <c r="F112" s="30"/>
      <c r="G112" s="30"/>
      <c r="H112" s="30"/>
      <c r="I112" s="30"/>
      <c r="J112" s="30"/>
      <c r="K112" s="30"/>
      <c r="L112" s="30"/>
      <c r="M112" s="30"/>
      <c r="N112" s="30"/>
      <c r="O112" s="30"/>
      <c r="P112" s="30"/>
      <c r="Q112" s="30"/>
    </row>
    <row r="113" spans="1:17" outlineLevel="4" x14ac:dyDescent="0.2">
      <c r="A113" s="179" t="s">
        <v>106</v>
      </c>
      <c r="B113" s="180">
        <v>0.11049496462</v>
      </c>
      <c r="C113" s="180">
        <v>4.5886901382299996</v>
      </c>
      <c r="D113" s="199">
        <v>6.11E-4</v>
      </c>
      <c r="E113" s="30"/>
      <c r="F113" s="30"/>
      <c r="G113" s="30"/>
      <c r="H113" s="30"/>
      <c r="I113" s="30"/>
      <c r="J113" s="30"/>
      <c r="K113" s="30"/>
      <c r="L113" s="30"/>
      <c r="M113" s="30"/>
      <c r="N113" s="30"/>
      <c r="O113" s="30"/>
      <c r="P113" s="30"/>
      <c r="Q113" s="30"/>
    </row>
    <row r="114" spans="1:17" x14ac:dyDescent="0.2">
      <c r="B114" s="29"/>
      <c r="C114" s="29"/>
      <c r="D114" s="67"/>
      <c r="E114" s="30"/>
      <c r="F114" s="30"/>
      <c r="G114" s="30"/>
      <c r="H114" s="30"/>
      <c r="I114" s="30"/>
      <c r="J114" s="30"/>
      <c r="K114" s="30"/>
      <c r="L114" s="30"/>
      <c r="M114" s="30"/>
      <c r="N114" s="30"/>
      <c r="O114" s="30"/>
      <c r="P114" s="30"/>
      <c r="Q114" s="30"/>
    </row>
    <row r="115" spans="1:17" x14ac:dyDescent="0.2">
      <c r="B115" s="29"/>
      <c r="C115" s="29"/>
      <c r="D115" s="67"/>
      <c r="E115" s="30"/>
      <c r="F115" s="30"/>
      <c r="G115" s="30"/>
      <c r="H115" s="30"/>
      <c r="I115" s="30"/>
      <c r="J115" s="30"/>
      <c r="K115" s="30"/>
      <c r="L115" s="30"/>
      <c r="M115" s="30"/>
      <c r="N115" s="30"/>
      <c r="O115" s="30"/>
      <c r="P115" s="30"/>
      <c r="Q115" s="30"/>
    </row>
    <row r="116" spans="1:17" x14ac:dyDescent="0.2">
      <c r="B116" s="29"/>
      <c r="C116" s="29"/>
      <c r="D116" s="67"/>
      <c r="E116" s="30"/>
      <c r="F116" s="30"/>
      <c r="G116" s="30"/>
      <c r="H116" s="30"/>
      <c r="I116" s="30"/>
      <c r="J116" s="30"/>
      <c r="K116" s="30"/>
      <c r="L116" s="30"/>
      <c r="M116" s="30"/>
      <c r="N116" s="30"/>
      <c r="O116" s="30"/>
      <c r="P116" s="30"/>
      <c r="Q116" s="30"/>
    </row>
    <row r="117" spans="1:17" x14ac:dyDescent="0.2">
      <c r="B117" s="29"/>
      <c r="C117" s="29"/>
      <c r="D117" s="67"/>
      <c r="E117" s="30"/>
      <c r="F117" s="30"/>
      <c r="G117" s="30"/>
      <c r="H117" s="30"/>
      <c r="I117" s="30"/>
      <c r="J117" s="30"/>
      <c r="K117" s="30"/>
      <c r="L117" s="30"/>
      <c r="M117" s="30"/>
      <c r="N117" s="30"/>
      <c r="O117" s="30"/>
      <c r="P117" s="30"/>
      <c r="Q117" s="30"/>
    </row>
    <row r="118" spans="1:17" x14ac:dyDescent="0.2">
      <c r="B118" s="29"/>
      <c r="C118" s="29"/>
      <c r="D118" s="67"/>
      <c r="E118" s="30"/>
      <c r="F118" s="30"/>
      <c r="G118" s="30"/>
      <c r="H118" s="30"/>
      <c r="I118" s="30"/>
      <c r="J118" s="30"/>
      <c r="K118" s="30"/>
      <c r="L118" s="30"/>
      <c r="M118" s="30"/>
      <c r="N118" s="30"/>
      <c r="O118" s="30"/>
      <c r="P118" s="30"/>
      <c r="Q118" s="30"/>
    </row>
    <row r="119" spans="1:17" x14ac:dyDescent="0.2">
      <c r="B119" s="29"/>
      <c r="C119" s="29"/>
      <c r="D119" s="67"/>
      <c r="E119" s="30"/>
      <c r="F119" s="30"/>
      <c r="G119" s="30"/>
      <c r="H119" s="30"/>
      <c r="I119" s="30"/>
      <c r="J119" s="30"/>
      <c r="K119" s="30"/>
      <c r="L119" s="30"/>
      <c r="M119" s="30"/>
      <c r="N119" s="30"/>
      <c r="O119" s="30"/>
      <c r="P119" s="30"/>
      <c r="Q119" s="30"/>
    </row>
    <row r="120" spans="1:17" x14ac:dyDescent="0.2">
      <c r="B120" s="29"/>
      <c r="C120" s="29"/>
      <c r="D120" s="67"/>
      <c r="E120" s="30"/>
      <c r="F120" s="30"/>
      <c r="G120" s="30"/>
      <c r="H120" s="30"/>
      <c r="I120" s="30"/>
      <c r="J120" s="30"/>
      <c r="K120" s="30"/>
      <c r="L120" s="30"/>
      <c r="M120" s="30"/>
      <c r="N120" s="30"/>
      <c r="O120" s="30"/>
      <c r="P120" s="30"/>
      <c r="Q120" s="30"/>
    </row>
    <row r="121" spans="1:17" x14ac:dyDescent="0.2">
      <c r="B121" s="29"/>
      <c r="C121" s="29"/>
      <c r="D121" s="67"/>
      <c r="E121" s="30"/>
      <c r="F121" s="30"/>
      <c r="G121" s="30"/>
      <c r="H121" s="30"/>
      <c r="I121" s="30"/>
      <c r="J121" s="30"/>
      <c r="K121" s="30"/>
      <c r="L121" s="30"/>
      <c r="M121" s="30"/>
      <c r="N121" s="30"/>
      <c r="O121" s="30"/>
      <c r="P121" s="30"/>
      <c r="Q121" s="30"/>
    </row>
    <row r="122" spans="1:17" x14ac:dyDescent="0.2">
      <c r="B122" s="29"/>
      <c r="C122" s="29"/>
      <c r="D122" s="67"/>
      <c r="E122" s="30"/>
      <c r="F122" s="30"/>
      <c r="G122" s="30"/>
      <c r="H122" s="30"/>
      <c r="I122" s="30"/>
      <c r="J122" s="30"/>
      <c r="K122" s="30"/>
      <c r="L122" s="30"/>
      <c r="M122" s="30"/>
      <c r="N122" s="30"/>
      <c r="O122" s="30"/>
      <c r="P122" s="30"/>
      <c r="Q122" s="30"/>
    </row>
    <row r="123" spans="1:17" x14ac:dyDescent="0.2">
      <c r="B123" s="29"/>
      <c r="C123" s="29"/>
      <c r="D123" s="67"/>
      <c r="E123" s="30"/>
      <c r="F123" s="30"/>
      <c r="G123" s="30"/>
      <c r="H123" s="30"/>
      <c r="I123" s="30"/>
      <c r="J123" s="30"/>
      <c r="K123" s="30"/>
      <c r="L123" s="30"/>
      <c r="M123" s="30"/>
      <c r="N123" s="30"/>
      <c r="O123" s="30"/>
      <c r="P123" s="30"/>
      <c r="Q123" s="30"/>
    </row>
    <row r="124" spans="1:17" x14ac:dyDescent="0.2">
      <c r="B124" s="29"/>
      <c r="C124" s="29"/>
      <c r="D124" s="67"/>
      <c r="E124" s="30"/>
      <c r="F124" s="30"/>
      <c r="G124" s="30"/>
      <c r="H124" s="30"/>
      <c r="I124" s="30"/>
      <c r="J124" s="30"/>
      <c r="K124" s="30"/>
      <c r="L124" s="30"/>
      <c r="M124" s="30"/>
      <c r="N124" s="30"/>
      <c r="O124" s="30"/>
      <c r="P124" s="30"/>
      <c r="Q124" s="30"/>
    </row>
    <row r="125" spans="1:17" x14ac:dyDescent="0.2">
      <c r="B125" s="29"/>
      <c r="C125" s="29"/>
      <c r="D125" s="67"/>
      <c r="E125" s="30"/>
      <c r="F125" s="30"/>
      <c r="G125" s="30"/>
      <c r="H125" s="30"/>
      <c r="I125" s="30"/>
      <c r="J125" s="30"/>
      <c r="K125" s="30"/>
      <c r="L125" s="30"/>
      <c r="M125" s="30"/>
      <c r="N125" s="30"/>
      <c r="O125" s="30"/>
      <c r="P125" s="30"/>
      <c r="Q125" s="30"/>
    </row>
    <row r="126" spans="1:17" x14ac:dyDescent="0.2">
      <c r="B126" s="29"/>
      <c r="C126" s="29"/>
      <c r="D126" s="67"/>
      <c r="E126" s="30"/>
      <c r="F126" s="30"/>
      <c r="G126" s="30"/>
      <c r="H126" s="30"/>
      <c r="I126" s="30"/>
      <c r="J126" s="30"/>
      <c r="K126" s="30"/>
      <c r="L126" s="30"/>
      <c r="M126" s="30"/>
      <c r="N126" s="30"/>
      <c r="O126" s="30"/>
      <c r="P126" s="30"/>
      <c r="Q126" s="30"/>
    </row>
    <row r="127" spans="1:17" x14ac:dyDescent="0.2">
      <c r="B127" s="29"/>
      <c r="C127" s="29"/>
      <c r="D127" s="67"/>
      <c r="E127" s="30"/>
      <c r="F127" s="30"/>
      <c r="G127" s="30"/>
      <c r="H127" s="30"/>
      <c r="I127" s="30"/>
      <c r="J127" s="30"/>
      <c r="K127" s="30"/>
      <c r="L127" s="30"/>
      <c r="M127" s="30"/>
      <c r="N127" s="30"/>
      <c r="O127" s="30"/>
      <c r="P127" s="30"/>
      <c r="Q127" s="30"/>
    </row>
    <row r="128" spans="1:17" x14ac:dyDescent="0.2">
      <c r="B128" s="29"/>
      <c r="C128" s="29"/>
      <c r="D128" s="67"/>
      <c r="E128" s="30"/>
      <c r="F128" s="30"/>
      <c r="G128" s="30"/>
      <c r="H128" s="30"/>
      <c r="I128" s="30"/>
      <c r="J128" s="30"/>
      <c r="K128" s="30"/>
      <c r="L128" s="30"/>
      <c r="M128" s="30"/>
      <c r="N128" s="30"/>
      <c r="O128" s="30"/>
      <c r="P128" s="30"/>
      <c r="Q128" s="30"/>
    </row>
    <row r="129" spans="2:17" x14ac:dyDescent="0.2">
      <c r="B129" s="29"/>
      <c r="C129" s="29"/>
      <c r="D129" s="67"/>
      <c r="E129" s="30"/>
      <c r="F129" s="30"/>
      <c r="G129" s="30"/>
      <c r="H129" s="30"/>
      <c r="I129" s="30"/>
      <c r="J129" s="30"/>
      <c r="K129" s="30"/>
      <c r="L129" s="30"/>
      <c r="M129" s="30"/>
      <c r="N129" s="30"/>
      <c r="O129" s="30"/>
      <c r="P129" s="30"/>
      <c r="Q129" s="30"/>
    </row>
    <row r="130" spans="2:17" x14ac:dyDescent="0.2">
      <c r="B130" s="29"/>
      <c r="C130" s="29"/>
      <c r="D130" s="67"/>
      <c r="E130" s="30"/>
      <c r="F130" s="30"/>
      <c r="G130" s="30"/>
      <c r="H130" s="30"/>
      <c r="I130" s="30"/>
      <c r="J130" s="30"/>
      <c r="K130" s="30"/>
      <c r="L130" s="30"/>
      <c r="M130" s="30"/>
      <c r="N130" s="30"/>
      <c r="O130" s="30"/>
      <c r="P130" s="30"/>
      <c r="Q130" s="30"/>
    </row>
    <row r="131" spans="2:17" x14ac:dyDescent="0.2">
      <c r="B131" s="29"/>
      <c r="C131" s="29"/>
      <c r="D131" s="67"/>
      <c r="E131" s="30"/>
      <c r="F131" s="30"/>
      <c r="G131" s="30"/>
      <c r="H131" s="30"/>
      <c r="I131" s="30"/>
      <c r="J131" s="30"/>
      <c r="K131" s="30"/>
      <c r="L131" s="30"/>
      <c r="M131" s="30"/>
      <c r="N131" s="30"/>
      <c r="O131" s="30"/>
      <c r="P131" s="30"/>
      <c r="Q131" s="30"/>
    </row>
    <row r="132" spans="2:17" x14ac:dyDescent="0.2">
      <c r="B132" s="29"/>
      <c r="C132" s="29"/>
      <c r="D132" s="67"/>
      <c r="E132" s="30"/>
      <c r="F132" s="30"/>
      <c r="G132" s="30"/>
      <c r="H132" s="30"/>
      <c r="I132" s="30"/>
      <c r="J132" s="30"/>
      <c r="K132" s="30"/>
      <c r="L132" s="30"/>
      <c r="M132" s="30"/>
      <c r="N132" s="30"/>
      <c r="O132" s="30"/>
      <c r="P132" s="30"/>
      <c r="Q132" s="30"/>
    </row>
    <row r="133" spans="2:17" x14ac:dyDescent="0.2">
      <c r="B133" s="29"/>
      <c r="C133" s="29"/>
      <c r="D133" s="67"/>
      <c r="E133" s="30"/>
      <c r="F133" s="30"/>
      <c r="G133" s="30"/>
      <c r="H133" s="30"/>
      <c r="I133" s="30"/>
      <c r="J133" s="30"/>
      <c r="K133" s="30"/>
      <c r="L133" s="30"/>
      <c r="M133" s="30"/>
      <c r="N133" s="30"/>
      <c r="O133" s="30"/>
      <c r="P133" s="30"/>
      <c r="Q133" s="30"/>
    </row>
    <row r="134" spans="2:17" x14ac:dyDescent="0.2">
      <c r="B134" s="29"/>
      <c r="C134" s="29"/>
      <c r="D134" s="67"/>
      <c r="E134" s="30"/>
      <c r="F134" s="30"/>
      <c r="G134" s="30"/>
      <c r="H134" s="30"/>
      <c r="I134" s="30"/>
      <c r="J134" s="30"/>
      <c r="K134" s="30"/>
      <c r="L134" s="30"/>
      <c r="M134" s="30"/>
      <c r="N134" s="30"/>
      <c r="O134" s="30"/>
      <c r="P134" s="30"/>
      <c r="Q134" s="30"/>
    </row>
    <row r="135" spans="2:17" x14ac:dyDescent="0.2">
      <c r="B135" s="29"/>
      <c r="C135" s="29"/>
      <c r="D135" s="67"/>
      <c r="E135" s="30"/>
      <c r="F135" s="30"/>
      <c r="G135" s="30"/>
      <c r="H135" s="30"/>
      <c r="I135" s="30"/>
      <c r="J135" s="30"/>
      <c r="K135" s="30"/>
      <c r="L135" s="30"/>
      <c r="M135" s="30"/>
      <c r="N135" s="30"/>
      <c r="O135" s="30"/>
      <c r="P135" s="30"/>
      <c r="Q135" s="30"/>
    </row>
    <row r="136" spans="2:17" x14ac:dyDescent="0.2">
      <c r="B136" s="29"/>
      <c r="C136" s="29"/>
      <c r="D136" s="67"/>
      <c r="E136" s="30"/>
      <c r="F136" s="30"/>
      <c r="G136" s="30"/>
      <c r="H136" s="30"/>
      <c r="I136" s="30"/>
      <c r="J136" s="30"/>
      <c r="K136" s="30"/>
      <c r="L136" s="30"/>
      <c r="M136" s="30"/>
      <c r="N136" s="30"/>
      <c r="O136" s="30"/>
      <c r="P136" s="30"/>
      <c r="Q136" s="30"/>
    </row>
    <row r="137" spans="2:17" x14ac:dyDescent="0.2">
      <c r="B137" s="29"/>
      <c r="C137" s="29"/>
      <c r="D137" s="67"/>
      <c r="E137" s="30"/>
      <c r="F137" s="30"/>
      <c r="G137" s="30"/>
      <c r="H137" s="30"/>
      <c r="I137" s="30"/>
      <c r="J137" s="30"/>
      <c r="K137" s="30"/>
      <c r="L137" s="30"/>
      <c r="M137" s="30"/>
      <c r="N137" s="30"/>
      <c r="O137" s="30"/>
      <c r="P137" s="30"/>
      <c r="Q137" s="30"/>
    </row>
    <row r="138" spans="2:17" x14ac:dyDescent="0.2">
      <c r="B138" s="29"/>
      <c r="C138" s="29"/>
      <c r="D138" s="67"/>
      <c r="E138" s="30"/>
      <c r="F138" s="30"/>
      <c r="G138" s="30"/>
      <c r="H138" s="30"/>
      <c r="I138" s="30"/>
      <c r="J138" s="30"/>
      <c r="K138" s="30"/>
      <c r="L138" s="30"/>
      <c r="M138" s="30"/>
      <c r="N138" s="30"/>
      <c r="O138" s="30"/>
      <c r="P138" s="30"/>
      <c r="Q138" s="30"/>
    </row>
    <row r="139" spans="2:17" x14ac:dyDescent="0.2">
      <c r="B139" s="29"/>
      <c r="C139" s="29"/>
      <c r="D139" s="67"/>
      <c r="E139" s="30"/>
      <c r="F139" s="30"/>
      <c r="G139" s="30"/>
      <c r="H139" s="30"/>
      <c r="I139" s="30"/>
      <c r="J139" s="30"/>
      <c r="K139" s="30"/>
      <c r="L139" s="30"/>
      <c r="M139" s="30"/>
      <c r="N139" s="30"/>
      <c r="O139" s="30"/>
      <c r="P139" s="30"/>
      <c r="Q139" s="30"/>
    </row>
    <row r="140" spans="2:17" x14ac:dyDescent="0.2">
      <c r="B140" s="29"/>
      <c r="C140" s="29"/>
      <c r="D140" s="67"/>
      <c r="E140" s="30"/>
      <c r="F140" s="30"/>
      <c r="G140" s="30"/>
      <c r="H140" s="30"/>
      <c r="I140" s="30"/>
      <c r="J140" s="30"/>
      <c r="K140" s="30"/>
      <c r="L140" s="30"/>
      <c r="M140" s="30"/>
      <c r="N140" s="30"/>
      <c r="O140" s="30"/>
      <c r="P140" s="30"/>
      <c r="Q140" s="30"/>
    </row>
    <row r="141" spans="2:17" x14ac:dyDescent="0.2">
      <c r="B141" s="29"/>
      <c r="C141" s="29"/>
      <c r="D141" s="67"/>
      <c r="E141" s="30"/>
      <c r="F141" s="30"/>
      <c r="G141" s="30"/>
      <c r="H141" s="30"/>
      <c r="I141" s="30"/>
      <c r="J141" s="30"/>
      <c r="K141" s="30"/>
      <c r="L141" s="30"/>
      <c r="M141" s="30"/>
      <c r="N141" s="30"/>
      <c r="O141" s="30"/>
      <c r="P141" s="30"/>
      <c r="Q141" s="30"/>
    </row>
    <row r="142" spans="2:17" x14ac:dyDescent="0.2">
      <c r="B142" s="29"/>
      <c r="C142" s="29"/>
      <c r="D142" s="67"/>
      <c r="E142" s="30"/>
      <c r="F142" s="30"/>
      <c r="G142" s="30"/>
      <c r="H142" s="30"/>
      <c r="I142" s="30"/>
      <c r="J142" s="30"/>
      <c r="K142" s="30"/>
      <c r="L142" s="30"/>
      <c r="M142" s="30"/>
      <c r="N142" s="30"/>
      <c r="O142" s="30"/>
      <c r="P142" s="30"/>
      <c r="Q142" s="30"/>
    </row>
    <row r="143" spans="2:17" x14ac:dyDescent="0.2">
      <c r="B143" s="29"/>
      <c r="C143" s="29"/>
      <c r="D143" s="67"/>
      <c r="E143" s="30"/>
      <c r="F143" s="30"/>
      <c r="G143" s="30"/>
      <c r="H143" s="30"/>
      <c r="I143" s="30"/>
      <c r="J143" s="30"/>
      <c r="K143" s="30"/>
      <c r="L143" s="30"/>
      <c r="M143" s="30"/>
      <c r="N143" s="30"/>
      <c r="O143" s="30"/>
      <c r="P143" s="30"/>
      <c r="Q143" s="30"/>
    </row>
    <row r="144" spans="2:17" x14ac:dyDescent="0.2">
      <c r="B144" s="29"/>
      <c r="C144" s="29"/>
      <c r="D144" s="67"/>
      <c r="E144" s="30"/>
      <c r="F144" s="30"/>
      <c r="G144" s="30"/>
      <c r="H144" s="30"/>
      <c r="I144" s="30"/>
      <c r="J144" s="30"/>
      <c r="K144" s="30"/>
      <c r="L144" s="30"/>
      <c r="M144" s="30"/>
      <c r="N144" s="30"/>
      <c r="O144" s="30"/>
      <c r="P144" s="30"/>
      <c r="Q144" s="30"/>
    </row>
    <row r="145" spans="2:17" x14ac:dyDescent="0.2">
      <c r="B145" s="29"/>
      <c r="C145" s="29"/>
      <c r="D145" s="67"/>
      <c r="E145" s="30"/>
      <c r="F145" s="30"/>
      <c r="G145" s="30"/>
      <c r="H145" s="30"/>
      <c r="I145" s="30"/>
      <c r="J145" s="30"/>
      <c r="K145" s="30"/>
      <c r="L145" s="30"/>
      <c r="M145" s="30"/>
      <c r="N145" s="30"/>
      <c r="O145" s="30"/>
      <c r="P145" s="30"/>
      <c r="Q145" s="30"/>
    </row>
    <row r="146" spans="2:17" x14ac:dyDescent="0.2">
      <c r="B146" s="29"/>
      <c r="C146" s="29"/>
      <c r="D146" s="67"/>
      <c r="E146" s="30"/>
      <c r="F146" s="30"/>
      <c r="G146" s="30"/>
      <c r="H146" s="30"/>
      <c r="I146" s="30"/>
      <c r="J146" s="30"/>
      <c r="K146" s="30"/>
      <c r="L146" s="30"/>
      <c r="M146" s="30"/>
      <c r="N146" s="30"/>
      <c r="O146" s="30"/>
      <c r="P146" s="30"/>
      <c r="Q146" s="30"/>
    </row>
    <row r="147" spans="2:17" x14ac:dyDescent="0.2">
      <c r="B147" s="29"/>
      <c r="C147" s="29"/>
      <c r="D147" s="67"/>
      <c r="E147" s="30"/>
      <c r="F147" s="30"/>
      <c r="G147" s="30"/>
      <c r="H147" s="30"/>
      <c r="I147" s="30"/>
      <c r="J147" s="30"/>
      <c r="K147" s="30"/>
      <c r="L147" s="30"/>
      <c r="M147" s="30"/>
      <c r="N147" s="30"/>
      <c r="O147" s="30"/>
      <c r="P147" s="30"/>
      <c r="Q147" s="30"/>
    </row>
    <row r="148" spans="2:17" x14ac:dyDescent="0.2">
      <c r="B148" s="29"/>
      <c r="C148" s="29"/>
      <c r="D148" s="67"/>
      <c r="E148" s="30"/>
      <c r="F148" s="30"/>
      <c r="G148" s="30"/>
      <c r="H148" s="30"/>
      <c r="I148" s="30"/>
      <c r="J148" s="30"/>
      <c r="K148" s="30"/>
      <c r="L148" s="30"/>
      <c r="M148" s="30"/>
      <c r="N148" s="30"/>
      <c r="O148" s="30"/>
      <c r="P148" s="30"/>
      <c r="Q148" s="30"/>
    </row>
    <row r="149" spans="2:17" x14ac:dyDescent="0.2">
      <c r="B149" s="29"/>
      <c r="C149" s="29"/>
      <c r="D149" s="67"/>
      <c r="E149" s="30"/>
      <c r="F149" s="30"/>
      <c r="G149" s="30"/>
      <c r="H149" s="30"/>
      <c r="I149" s="30"/>
      <c r="J149" s="30"/>
      <c r="K149" s="30"/>
      <c r="L149" s="30"/>
      <c r="M149" s="30"/>
      <c r="N149" s="30"/>
      <c r="O149" s="30"/>
      <c r="P149" s="30"/>
      <c r="Q149" s="30"/>
    </row>
    <row r="150" spans="2:17" x14ac:dyDescent="0.2">
      <c r="B150" s="29"/>
      <c r="C150" s="29"/>
      <c r="D150" s="67"/>
      <c r="E150" s="30"/>
      <c r="F150" s="30"/>
      <c r="G150" s="30"/>
      <c r="H150" s="30"/>
      <c r="I150" s="30"/>
      <c r="J150" s="30"/>
      <c r="K150" s="30"/>
      <c r="L150" s="30"/>
      <c r="M150" s="30"/>
      <c r="N150" s="30"/>
      <c r="O150" s="30"/>
      <c r="P150" s="30"/>
      <c r="Q150" s="30"/>
    </row>
    <row r="151" spans="2:17" x14ac:dyDescent="0.2">
      <c r="B151" s="29"/>
      <c r="C151" s="29"/>
      <c r="D151" s="67"/>
      <c r="E151" s="30"/>
      <c r="F151" s="30"/>
      <c r="G151" s="30"/>
      <c r="H151" s="30"/>
      <c r="I151" s="30"/>
      <c r="J151" s="30"/>
      <c r="K151" s="30"/>
      <c r="L151" s="30"/>
      <c r="M151" s="30"/>
      <c r="N151" s="30"/>
      <c r="O151" s="30"/>
      <c r="P151" s="30"/>
      <c r="Q151" s="30"/>
    </row>
    <row r="152" spans="2:17" x14ac:dyDescent="0.2">
      <c r="B152" s="29"/>
      <c r="C152" s="29"/>
      <c r="D152" s="67"/>
      <c r="E152" s="30"/>
      <c r="F152" s="30"/>
      <c r="G152" s="30"/>
      <c r="H152" s="30"/>
      <c r="I152" s="30"/>
      <c r="J152" s="30"/>
      <c r="K152" s="30"/>
      <c r="L152" s="30"/>
      <c r="M152" s="30"/>
      <c r="N152" s="30"/>
      <c r="O152" s="30"/>
      <c r="P152" s="30"/>
      <c r="Q152" s="30"/>
    </row>
    <row r="153" spans="2:17" x14ac:dyDescent="0.2">
      <c r="B153" s="29"/>
      <c r="C153" s="29"/>
      <c r="D153" s="67"/>
      <c r="E153" s="30"/>
      <c r="F153" s="30"/>
      <c r="G153" s="30"/>
      <c r="H153" s="30"/>
      <c r="I153" s="30"/>
      <c r="J153" s="30"/>
      <c r="K153" s="30"/>
      <c r="L153" s="30"/>
      <c r="M153" s="30"/>
      <c r="N153" s="30"/>
      <c r="O153" s="30"/>
      <c r="P153" s="30"/>
      <c r="Q153" s="30"/>
    </row>
    <row r="154" spans="2:17" x14ac:dyDescent="0.2">
      <c r="B154" s="29"/>
      <c r="C154" s="29"/>
      <c r="D154" s="67"/>
      <c r="E154" s="30"/>
      <c r="F154" s="30"/>
      <c r="G154" s="30"/>
      <c r="H154" s="30"/>
      <c r="I154" s="30"/>
      <c r="J154" s="30"/>
      <c r="K154" s="30"/>
      <c r="L154" s="30"/>
      <c r="M154" s="30"/>
      <c r="N154" s="30"/>
      <c r="O154" s="30"/>
      <c r="P154" s="30"/>
      <c r="Q154" s="30"/>
    </row>
    <row r="155" spans="2:17" x14ac:dyDescent="0.2">
      <c r="B155" s="29"/>
      <c r="C155" s="29"/>
      <c r="D155" s="67"/>
      <c r="E155" s="30"/>
      <c r="F155" s="30"/>
      <c r="G155" s="30"/>
      <c r="H155" s="30"/>
      <c r="I155" s="30"/>
      <c r="J155" s="30"/>
      <c r="K155" s="30"/>
      <c r="L155" s="30"/>
      <c r="M155" s="30"/>
      <c r="N155" s="30"/>
      <c r="O155" s="30"/>
      <c r="P155" s="30"/>
      <c r="Q155" s="30"/>
    </row>
    <row r="156" spans="2:17" x14ac:dyDescent="0.2">
      <c r="B156" s="29"/>
      <c r="C156" s="29"/>
      <c r="D156" s="67"/>
      <c r="E156" s="30"/>
      <c r="F156" s="30"/>
      <c r="G156" s="30"/>
      <c r="H156" s="30"/>
      <c r="I156" s="30"/>
      <c r="J156" s="30"/>
      <c r="K156" s="30"/>
      <c r="L156" s="30"/>
      <c r="M156" s="30"/>
      <c r="N156" s="30"/>
      <c r="O156" s="30"/>
      <c r="P156" s="30"/>
      <c r="Q156" s="30"/>
    </row>
    <row r="157" spans="2:17" x14ac:dyDescent="0.2">
      <c r="B157" s="29"/>
      <c r="C157" s="29"/>
      <c r="D157" s="67"/>
      <c r="E157" s="30"/>
      <c r="F157" s="30"/>
      <c r="G157" s="30"/>
      <c r="H157" s="30"/>
      <c r="I157" s="30"/>
      <c r="J157" s="30"/>
      <c r="K157" s="30"/>
      <c r="L157" s="30"/>
      <c r="M157" s="30"/>
      <c r="N157" s="30"/>
      <c r="O157" s="30"/>
      <c r="P157" s="30"/>
      <c r="Q157" s="30"/>
    </row>
    <row r="158" spans="2:17" x14ac:dyDescent="0.2">
      <c r="B158" s="29"/>
      <c r="C158" s="29"/>
      <c r="D158" s="67"/>
      <c r="E158" s="30"/>
      <c r="F158" s="30"/>
      <c r="G158" s="30"/>
      <c r="H158" s="30"/>
      <c r="I158" s="30"/>
      <c r="J158" s="30"/>
      <c r="K158" s="30"/>
      <c r="L158" s="30"/>
      <c r="M158" s="30"/>
      <c r="N158" s="30"/>
      <c r="O158" s="30"/>
      <c r="P158" s="30"/>
      <c r="Q158" s="30"/>
    </row>
    <row r="159" spans="2:17" x14ac:dyDescent="0.2">
      <c r="B159" s="29"/>
      <c r="C159" s="29"/>
      <c r="D159" s="67"/>
      <c r="E159" s="30"/>
      <c r="F159" s="30"/>
      <c r="G159" s="30"/>
      <c r="H159" s="30"/>
      <c r="I159" s="30"/>
      <c r="J159" s="30"/>
      <c r="K159" s="30"/>
      <c r="L159" s="30"/>
      <c r="M159" s="30"/>
      <c r="N159" s="30"/>
      <c r="O159" s="30"/>
      <c r="P159" s="30"/>
      <c r="Q159" s="30"/>
    </row>
    <row r="160" spans="2:17" x14ac:dyDescent="0.2">
      <c r="B160" s="29"/>
      <c r="C160" s="29"/>
      <c r="D160" s="67"/>
      <c r="E160" s="30"/>
      <c r="F160" s="30"/>
      <c r="G160" s="30"/>
      <c r="H160" s="30"/>
      <c r="I160" s="30"/>
      <c r="J160" s="30"/>
      <c r="K160" s="30"/>
      <c r="L160" s="30"/>
      <c r="M160" s="30"/>
      <c r="N160" s="30"/>
      <c r="O160" s="30"/>
      <c r="P160" s="30"/>
      <c r="Q160" s="30"/>
    </row>
    <row r="161" spans="2:17" x14ac:dyDescent="0.2">
      <c r="B161" s="29"/>
      <c r="C161" s="29"/>
      <c r="D161" s="67"/>
      <c r="E161" s="30"/>
      <c r="F161" s="30"/>
      <c r="G161" s="30"/>
      <c r="H161" s="30"/>
      <c r="I161" s="30"/>
      <c r="J161" s="30"/>
      <c r="K161" s="30"/>
      <c r="L161" s="30"/>
      <c r="M161" s="30"/>
      <c r="N161" s="30"/>
      <c r="O161" s="30"/>
      <c r="P161" s="30"/>
      <c r="Q161" s="30"/>
    </row>
    <row r="162" spans="2:17" x14ac:dyDescent="0.2">
      <c r="B162" s="29"/>
      <c r="C162" s="29"/>
      <c r="D162" s="67"/>
      <c r="E162" s="30"/>
      <c r="F162" s="30"/>
      <c r="G162" s="30"/>
      <c r="H162" s="30"/>
      <c r="I162" s="30"/>
      <c r="J162" s="30"/>
      <c r="K162" s="30"/>
      <c r="L162" s="30"/>
      <c r="M162" s="30"/>
      <c r="N162" s="30"/>
      <c r="O162" s="30"/>
      <c r="P162" s="30"/>
      <c r="Q162" s="30"/>
    </row>
    <row r="163" spans="2:17" x14ac:dyDescent="0.2">
      <c r="B163" s="29"/>
      <c r="C163" s="29"/>
      <c r="D163" s="67"/>
      <c r="E163" s="30"/>
      <c r="F163" s="30"/>
      <c r="G163" s="30"/>
      <c r="H163" s="30"/>
      <c r="I163" s="30"/>
      <c r="J163" s="30"/>
      <c r="K163" s="30"/>
      <c r="L163" s="30"/>
      <c r="M163" s="30"/>
      <c r="N163" s="30"/>
      <c r="O163" s="30"/>
      <c r="P163" s="30"/>
      <c r="Q163" s="30"/>
    </row>
    <row r="164" spans="2:17" x14ac:dyDescent="0.2">
      <c r="B164" s="29"/>
      <c r="C164" s="29"/>
      <c r="D164" s="67"/>
      <c r="E164" s="30"/>
      <c r="F164" s="30"/>
      <c r="G164" s="30"/>
      <c r="H164" s="30"/>
      <c r="I164" s="30"/>
      <c r="J164" s="30"/>
      <c r="K164" s="30"/>
      <c r="L164" s="30"/>
      <c r="M164" s="30"/>
      <c r="N164" s="30"/>
      <c r="O164" s="30"/>
      <c r="P164" s="30"/>
      <c r="Q164" s="30"/>
    </row>
    <row r="165" spans="2:17" x14ac:dyDescent="0.2">
      <c r="B165" s="29"/>
      <c r="C165" s="29"/>
      <c r="D165" s="67"/>
      <c r="E165" s="30"/>
      <c r="F165" s="30"/>
      <c r="G165" s="30"/>
      <c r="H165" s="30"/>
      <c r="I165" s="30"/>
      <c r="J165" s="30"/>
      <c r="K165" s="30"/>
      <c r="L165" s="30"/>
      <c r="M165" s="30"/>
      <c r="N165" s="30"/>
      <c r="O165" s="30"/>
      <c r="P165" s="30"/>
      <c r="Q165" s="30"/>
    </row>
    <row r="166" spans="2:17" x14ac:dyDescent="0.2">
      <c r="B166" s="29"/>
      <c r="C166" s="29"/>
      <c r="D166" s="67"/>
      <c r="E166" s="30"/>
      <c r="F166" s="30"/>
      <c r="G166" s="30"/>
      <c r="H166" s="30"/>
      <c r="I166" s="30"/>
      <c r="J166" s="30"/>
      <c r="K166" s="30"/>
      <c r="L166" s="30"/>
      <c r="M166" s="30"/>
      <c r="N166" s="30"/>
      <c r="O166" s="30"/>
      <c r="P166" s="30"/>
      <c r="Q166" s="30"/>
    </row>
    <row r="167" spans="2:17" x14ac:dyDescent="0.2">
      <c r="B167" s="29"/>
      <c r="C167" s="29"/>
      <c r="D167" s="67"/>
      <c r="E167" s="30"/>
      <c r="F167" s="30"/>
      <c r="G167" s="30"/>
      <c r="H167" s="30"/>
      <c r="I167" s="30"/>
      <c r="J167" s="30"/>
      <c r="K167" s="30"/>
      <c r="L167" s="30"/>
      <c r="M167" s="30"/>
      <c r="N167" s="30"/>
      <c r="O167" s="30"/>
      <c r="P167" s="30"/>
      <c r="Q167" s="30"/>
    </row>
    <row r="168" spans="2:17" x14ac:dyDescent="0.2">
      <c r="B168" s="29"/>
      <c r="C168" s="29"/>
      <c r="D168" s="67"/>
      <c r="E168" s="30"/>
      <c r="F168" s="30"/>
      <c r="G168" s="30"/>
      <c r="H168" s="30"/>
      <c r="I168" s="30"/>
      <c r="J168" s="30"/>
      <c r="K168" s="30"/>
      <c r="L168" s="30"/>
      <c r="M168" s="30"/>
      <c r="N168" s="30"/>
      <c r="O168" s="30"/>
      <c r="P168" s="30"/>
      <c r="Q168" s="30"/>
    </row>
    <row r="169" spans="2:17" x14ac:dyDescent="0.2">
      <c r="B169" s="29"/>
      <c r="C169" s="29"/>
      <c r="D169" s="67"/>
      <c r="E169" s="30"/>
      <c r="F169" s="30"/>
      <c r="G169" s="30"/>
      <c r="H169" s="30"/>
      <c r="I169" s="30"/>
      <c r="J169" s="30"/>
      <c r="K169" s="30"/>
      <c r="L169" s="30"/>
      <c r="M169" s="30"/>
      <c r="N169" s="30"/>
      <c r="O169" s="30"/>
      <c r="P169" s="30"/>
      <c r="Q169" s="30"/>
    </row>
    <row r="170" spans="2:17" x14ac:dyDescent="0.2">
      <c r="B170" s="29"/>
      <c r="C170" s="29"/>
      <c r="D170" s="67"/>
      <c r="E170" s="30"/>
      <c r="F170" s="30"/>
      <c r="G170" s="30"/>
      <c r="H170" s="30"/>
      <c r="I170" s="30"/>
      <c r="J170" s="30"/>
      <c r="K170" s="30"/>
      <c r="L170" s="30"/>
      <c r="M170" s="30"/>
      <c r="N170" s="30"/>
      <c r="O170" s="30"/>
      <c r="P170" s="30"/>
      <c r="Q170" s="30"/>
    </row>
    <row r="171" spans="2:17" x14ac:dyDescent="0.2">
      <c r="B171" s="29"/>
      <c r="C171" s="29"/>
      <c r="D171" s="67"/>
      <c r="E171" s="30"/>
      <c r="F171" s="30"/>
      <c r="G171" s="30"/>
      <c r="H171" s="30"/>
      <c r="I171" s="30"/>
      <c r="J171" s="30"/>
      <c r="K171" s="30"/>
      <c r="L171" s="30"/>
      <c r="M171" s="30"/>
      <c r="N171" s="30"/>
      <c r="O171" s="30"/>
      <c r="P171" s="30"/>
      <c r="Q171" s="30"/>
    </row>
    <row r="172" spans="2:17" x14ac:dyDescent="0.2">
      <c r="B172" s="29"/>
      <c r="C172" s="29"/>
      <c r="D172" s="67"/>
      <c r="E172" s="30"/>
      <c r="F172" s="30"/>
      <c r="G172" s="30"/>
      <c r="H172" s="30"/>
      <c r="I172" s="30"/>
      <c r="J172" s="30"/>
      <c r="K172" s="30"/>
      <c r="L172" s="30"/>
      <c r="M172" s="30"/>
      <c r="N172" s="30"/>
      <c r="O172" s="30"/>
      <c r="P172" s="30"/>
      <c r="Q172" s="30"/>
    </row>
    <row r="173" spans="2:17" x14ac:dyDescent="0.2">
      <c r="B173" s="29"/>
      <c r="C173" s="29"/>
      <c r="D173" s="67"/>
      <c r="E173" s="30"/>
      <c r="F173" s="30"/>
      <c r="G173" s="30"/>
      <c r="H173" s="30"/>
      <c r="I173" s="30"/>
      <c r="J173" s="30"/>
      <c r="K173" s="30"/>
      <c r="L173" s="30"/>
      <c r="M173" s="30"/>
      <c r="N173" s="30"/>
      <c r="O173" s="30"/>
      <c r="P173" s="30"/>
      <c r="Q173" s="30"/>
    </row>
    <row r="174" spans="2:17" x14ac:dyDescent="0.2">
      <c r="B174" s="29"/>
      <c r="C174" s="29"/>
      <c r="D174" s="67"/>
      <c r="E174" s="30"/>
      <c r="F174" s="30"/>
      <c r="G174" s="30"/>
      <c r="H174" s="30"/>
      <c r="I174" s="30"/>
      <c r="J174" s="30"/>
      <c r="K174" s="30"/>
      <c r="L174" s="30"/>
      <c r="M174" s="30"/>
      <c r="N174" s="30"/>
      <c r="O174" s="30"/>
      <c r="P174" s="30"/>
      <c r="Q174" s="30"/>
    </row>
    <row r="175" spans="2:17" x14ac:dyDescent="0.2">
      <c r="B175" s="29"/>
      <c r="C175" s="29"/>
      <c r="D175" s="67"/>
      <c r="E175" s="30"/>
      <c r="F175" s="30"/>
      <c r="G175" s="30"/>
      <c r="H175" s="30"/>
      <c r="I175" s="30"/>
      <c r="J175" s="30"/>
      <c r="K175" s="30"/>
      <c r="L175" s="30"/>
      <c r="M175" s="30"/>
      <c r="N175" s="30"/>
      <c r="O175" s="30"/>
      <c r="P175" s="30"/>
      <c r="Q175" s="30"/>
    </row>
    <row r="176" spans="2:17" x14ac:dyDescent="0.2">
      <c r="B176" s="29"/>
      <c r="C176" s="29"/>
      <c r="D176" s="67"/>
      <c r="E176" s="30"/>
      <c r="F176" s="30"/>
      <c r="G176" s="30"/>
      <c r="H176" s="30"/>
      <c r="I176" s="30"/>
      <c r="J176" s="30"/>
      <c r="K176" s="30"/>
      <c r="L176" s="30"/>
      <c r="M176" s="30"/>
      <c r="N176" s="30"/>
      <c r="O176" s="30"/>
      <c r="P176" s="30"/>
      <c r="Q176" s="30"/>
    </row>
    <row r="177" spans="2:17" x14ac:dyDescent="0.2">
      <c r="B177" s="29"/>
      <c r="C177" s="29"/>
      <c r="D177" s="67"/>
      <c r="E177" s="30"/>
      <c r="F177" s="30"/>
      <c r="G177" s="30"/>
      <c r="H177" s="30"/>
      <c r="I177" s="30"/>
      <c r="J177" s="30"/>
      <c r="K177" s="30"/>
      <c r="L177" s="30"/>
      <c r="M177" s="30"/>
      <c r="N177" s="30"/>
      <c r="O177" s="30"/>
      <c r="P177" s="30"/>
      <c r="Q177" s="30"/>
    </row>
    <row r="178" spans="2:17" x14ac:dyDescent="0.2">
      <c r="B178" s="29"/>
      <c r="C178" s="29"/>
      <c r="D178" s="67"/>
      <c r="E178" s="30"/>
      <c r="F178" s="30"/>
      <c r="G178" s="30"/>
      <c r="H178" s="30"/>
      <c r="I178" s="30"/>
      <c r="J178" s="30"/>
      <c r="K178" s="30"/>
      <c r="L178" s="30"/>
      <c r="M178" s="30"/>
      <c r="N178" s="30"/>
      <c r="O178" s="30"/>
      <c r="P178" s="30"/>
      <c r="Q178" s="30"/>
    </row>
    <row r="179" spans="2:17" x14ac:dyDescent="0.2">
      <c r="B179" s="29"/>
      <c r="C179" s="29"/>
      <c r="D179" s="67"/>
      <c r="E179" s="30"/>
      <c r="F179" s="30"/>
      <c r="G179" s="30"/>
      <c r="H179" s="30"/>
      <c r="I179" s="30"/>
      <c r="J179" s="30"/>
      <c r="K179" s="30"/>
      <c r="L179" s="30"/>
      <c r="M179" s="30"/>
      <c r="N179" s="30"/>
      <c r="O179" s="30"/>
      <c r="P179" s="30"/>
      <c r="Q179" s="30"/>
    </row>
    <row r="180" spans="2:17" x14ac:dyDescent="0.2">
      <c r="B180" s="29"/>
      <c r="C180" s="29"/>
      <c r="D180" s="67"/>
      <c r="E180" s="30"/>
      <c r="F180" s="30"/>
      <c r="G180" s="30"/>
      <c r="H180" s="30"/>
      <c r="I180" s="30"/>
      <c r="J180" s="30"/>
      <c r="K180" s="30"/>
      <c r="L180" s="30"/>
      <c r="M180" s="30"/>
      <c r="N180" s="30"/>
      <c r="O180" s="30"/>
      <c r="P180" s="30"/>
      <c r="Q180" s="30"/>
    </row>
    <row r="181" spans="2:17" x14ac:dyDescent="0.2">
      <c r="B181" s="29"/>
      <c r="C181" s="29"/>
      <c r="D181" s="67"/>
      <c r="E181" s="30"/>
      <c r="F181" s="30"/>
      <c r="G181" s="30"/>
      <c r="H181" s="30"/>
      <c r="I181" s="30"/>
      <c r="J181" s="30"/>
      <c r="K181" s="30"/>
      <c r="L181" s="30"/>
      <c r="M181" s="30"/>
      <c r="N181" s="30"/>
      <c r="O181" s="30"/>
      <c r="P181" s="30"/>
      <c r="Q181" s="30"/>
    </row>
    <row r="182" spans="2:17" x14ac:dyDescent="0.2">
      <c r="B182" s="29"/>
      <c r="C182" s="29"/>
      <c r="D182" s="67"/>
      <c r="E182" s="30"/>
      <c r="F182" s="30"/>
      <c r="G182" s="30"/>
      <c r="H182" s="30"/>
      <c r="I182" s="30"/>
      <c r="J182" s="30"/>
      <c r="K182" s="30"/>
      <c r="L182" s="30"/>
      <c r="M182" s="30"/>
      <c r="N182" s="30"/>
      <c r="O182" s="30"/>
      <c r="P182" s="30"/>
      <c r="Q182" s="30"/>
    </row>
    <row r="183" spans="2:17" x14ac:dyDescent="0.2">
      <c r="B183" s="29"/>
      <c r="C183" s="29"/>
      <c r="D183" s="67"/>
      <c r="E183" s="30"/>
      <c r="F183" s="30"/>
      <c r="G183" s="30"/>
      <c r="H183" s="30"/>
      <c r="I183" s="30"/>
      <c r="J183" s="30"/>
      <c r="K183" s="30"/>
      <c r="L183" s="30"/>
      <c r="M183" s="30"/>
      <c r="N183" s="30"/>
      <c r="O183" s="30"/>
      <c r="P183" s="30"/>
      <c r="Q183" s="30"/>
    </row>
  </sheetData>
  <mergeCells count="2">
    <mergeCell ref="A2:D2"/>
    <mergeCell ref="A3:D3"/>
  </mergeCells>
  <phoneticPr fontId="3" type="noConversion"/>
  <printOptions horizontalCentered="1" verticalCentered="1"/>
  <pageMargins left="0.78740157480314965" right="0.78740157480314965" top="0.59055118110236227" bottom="0.59055118110236227" header="0.51181102362204722" footer="0.51181102362204722"/>
  <pageSetup paperSize="9" scale="5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18">
    <tabColor indexed="57"/>
    <outlinePr applyStyles="1" summaryBelow="0"/>
    <pageSetUpPr fitToPage="1"/>
  </sheetPr>
  <dimension ref="A1:L180"/>
  <sheetViews>
    <sheetView workbookViewId="0">
      <selection activeCell="A24" sqref="A24"/>
    </sheetView>
  </sheetViews>
  <sheetFormatPr defaultColWidth="9.140625" defaultRowHeight="11.25" outlineLevelRow="4" x14ac:dyDescent="0.2"/>
  <cols>
    <col min="1" max="1" width="65.7109375" style="12" customWidth="1"/>
    <col min="2" max="7" width="12.5703125" style="13" customWidth="1"/>
    <col min="8" max="8" width="9.140625" style="12" customWidth="1"/>
    <col min="9" max="16384" width="9.140625" style="12"/>
  </cols>
  <sheetData>
    <row r="1" spans="1:12" s="26" customFormat="1" ht="18.75" x14ac:dyDescent="0.2">
      <c r="A1" s="5"/>
      <c r="B1" s="5"/>
      <c r="C1" s="5"/>
      <c r="D1" s="5"/>
      <c r="E1" s="5"/>
      <c r="F1" s="5"/>
      <c r="G1" s="5"/>
    </row>
    <row r="2" spans="1:12" s="26" customFormat="1" ht="18.75" x14ac:dyDescent="0.2">
      <c r="A2" s="5"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5"/>
      <c r="C2" s="5"/>
      <c r="D2" s="5"/>
      <c r="E2" s="5"/>
      <c r="F2" s="5"/>
      <c r="G2" s="5"/>
      <c r="H2" s="11"/>
      <c r="I2" s="11"/>
      <c r="J2" s="11"/>
      <c r="K2" s="11"/>
      <c r="L2" s="11"/>
    </row>
    <row r="3" spans="1:12" s="26" customFormat="1" ht="12.75" x14ac:dyDescent="0.2">
      <c r="A3" s="28"/>
      <c r="B3" s="27"/>
      <c r="C3" s="27"/>
      <c r="D3" s="27"/>
      <c r="E3" s="27"/>
      <c r="F3" s="27"/>
      <c r="G3" s="27"/>
    </row>
    <row r="4" spans="1:12" s="31" customFormat="1" ht="12.75" x14ac:dyDescent="0.2">
      <c r="B4" s="32"/>
      <c r="C4" s="32"/>
      <c r="D4" s="32"/>
      <c r="E4" s="32"/>
      <c r="F4" s="32"/>
      <c r="G4" s="32" t="str">
        <f>VALUAH</f>
        <v>bn UAH</v>
      </c>
    </row>
    <row r="5" spans="1:12" s="18" customFormat="1" ht="12.75" x14ac:dyDescent="0.2">
      <c r="A5" s="16"/>
      <c r="B5" s="17">
        <v>45657</v>
      </c>
      <c r="C5" s="17">
        <v>45688</v>
      </c>
      <c r="D5" s="17">
        <v>45716</v>
      </c>
      <c r="E5" s="17">
        <v>45747</v>
      </c>
      <c r="F5" s="17">
        <v>45777</v>
      </c>
      <c r="G5" s="17">
        <v>45808</v>
      </c>
    </row>
    <row r="6" spans="1:12" s="19" customFormat="1" ht="31.5" x14ac:dyDescent="0.2">
      <c r="A6" s="145" t="str">
        <f>IF(REPORT_LANG="UKR","Загальна сума державного та гарантованого державою боргу","Total amount of state debt and state guaranteed debt")</f>
        <v>Total amount of state debt and state guaranteed debt</v>
      </c>
      <c r="B6" s="25">
        <f t="shared" ref="B6:G6" si="0">B$81+B$7</f>
        <v>6980.9858852455909</v>
      </c>
      <c r="C6" s="25">
        <f t="shared" si="0"/>
        <v>7068.0343297093796</v>
      </c>
      <c r="D6" s="25">
        <f t="shared" si="0"/>
        <v>7019.7733103949004</v>
      </c>
      <c r="E6" s="25">
        <f t="shared" si="0"/>
        <v>7123.2031566059895</v>
      </c>
      <c r="F6" s="25">
        <f t="shared" si="0"/>
        <v>7480.3258402478587</v>
      </c>
      <c r="G6" s="25">
        <f t="shared" si="0"/>
        <v>7515.2066978449202</v>
      </c>
    </row>
    <row r="7" spans="1:12" s="131" customFormat="1" ht="15" outlineLevel="1" x14ac:dyDescent="0.2">
      <c r="A7" s="287" t="s">
        <v>1</v>
      </c>
      <c r="B7" s="288">
        <f t="shared" ref="B7:G7" si="1">B$8+B$44</f>
        <v>6692.4747759279808</v>
      </c>
      <c r="C7" s="288">
        <f t="shared" si="1"/>
        <v>6778.9185958592498</v>
      </c>
      <c r="D7" s="288">
        <f t="shared" si="1"/>
        <v>6740.1836002660602</v>
      </c>
      <c r="E7" s="288">
        <f t="shared" si="1"/>
        <v>6852.2203867464195</v>
      </c>
      <c r="F7" s="288">
        <f t="shared" si="1"/>
        <v>7207.2228348285689</v>
      </c>
      <c r="G7" s="288">
        <f t="shared" si="1"/>
        <v>7239.1658657411099</v>
      </c>
    </row>
    <row r="8" spans="1:12" s="21" customFormat="1" ht="15" outlineLevel="2" x14ac:dyDescent="0.2">
      <c r="A8" s="291" t="s">
        <v>58</v>
      </c>
      <c r="B8" s="292">
        <f t="shared" ref="B8:G8" si="2">B$9+B$42</f>
        <v>1863.1321174541793</v>
      </c>
      <c r="C8" s="292">
        <f t="shared" si="2"/>
        <v>1855.0953091999793</v>
      </c>
      <c r="D8" s="292">
        <f t="shared" si="2"/>
        <v>1839.6172841585794</v>
      </c>
      <c r="E8" s="292">
        <f t="shared" si="2"/>
        <v>1835.6481751585593</v>
      </c>
      <c r="F8" s="292">
        <f t="shared" si="2"/>
        <v>1829.7006559092595</v>
      </c>
      <c r="G8" s="292">
        <f t="shared" si="2"/>
        <v>1851.655523030259</v>
      </c>
    </row>
    <row r="9" spans="1:12" s="22" customFormat="1" ht="12.75" outlineLevel="3" x14ac:dyDescent="0.2">
      <c r="A9" s="176" t="s">
        <v>59</v>
      </c>
      <c r="B9" s="177">
        <f t="shared" ref="B9:G9" si="3">SUM(B$10:B$41)</f>
        <v>1861.6773397063992</v>
      </c>
      <c r="C9" s="177">
        <f t="shared" si="3"/>
        <v>1853.6405314521992</v>
      </c>
      <c r="D9" s="177">
        <f t="shared" si="3"/>
        <v>1838.1625064107993</v>
      </c>
      <c r="E9" s="177">
        <f t="shared" si="3"/>
        <v>1834.2264605413993</v>
      </c>
      <c r="F9" s="177">
        <f t="shared" si="3"/>
        <v>1828.2789412920995</v>
      </c>
      <c r="G9" s="177">
        <f t="shared" si="3"/>
        <v>1850.233808413099</v>
      </c>
    </row>
    <row r="10" spans="1:12" s="24" customFormat="1" ht="12.75" outlineLevel="4" x14ac:dyDescent="0.2">
      <c r="A10" s="178" t="s">
        <v>60</v>
      </c>
      <c r="B10" s="170">
        <v>3.8132242193999999</v>
      </c>
      <c r="C10" s="170">
        <v>3.7770335472999998</v>
      </c>
      <c r="D10" s="170">
        <v>3.7756880077999999</v>
      </c>
      <c r="E10" s="170">
        <v>3.8844596847999999</v>
      </c>
      <c r="F10" s="170">
        <v>12.417616755999999</v>
      </c>
      <c r="G10" s="170">
        <v>12.368586903400001</v>
      </c>
    </row>
    <row r="11" spans="1:12" ht="12.75" outlineLevel="4" x14ac:dyDescent="0.2">
      <c r="A11" s="179" t="s">
        <v>64</v>
      </c>
      <c r="B11" s="180">
        <v>251.39539051200001</v>
      </c>
      <c r="C11" s="180">
        <v>246.65154906539999</v>
      </c>
      <c r="D11" s="180">
        <v>258.44153310600001</v>
      </c>
      <c r="E11" s="180">
        <v>238.45298970459999</v>
      </c>
      <c r="F11" s="180">
        <v>217.7558285961</v>
      </c>
      <c r="G11" s="180">
        <v>232.4503484187</v>
      </c>
      <c r="H11" s="15"/>
      <c r="I11" s="15"/>
      <c r="J11" s="15"/>
    </row>
    <row r="12" spans="1:12" ht="12.75" outlineLevel="4" x14ac:dyDescent="0.2">
      <c r="A12" s="179" t="s">
        <v>65</v>
      </c>
      <c r="B12" s="180">
        <v>58.630439000000003</v>
      </c>
      <c r="C12" s="180">
        <v>58.630439000000003</v>
      </c>
      <c r="D12" s="180">
        <v>58.630439000000003</v>
      </c>
      <c r="E12" s="180">
        <v>55.426440999999997</v>
      </c>
      <c r="F12" s="180">
        <v>53.826441000000003</v>
      </c>
      <c r="G12" s="180">
        <v>53.826441000000003</v>
      </c>
      <c r="H12" s="15"/>
      <c r="I12" s="15"/>
      <c r="J12" s="15"/>
    </row>
    <row r="13" spans="1:12" ht="12.75" outlineLevel="4" x14ac:dyDescent="0.2">
      <c r="A13" s="179" t="s">
        <v>66</v>
      </c>
      <c r="B13" s="180">
        <v>17.533000000000001</v>
      </c>
      <c r="C13" s="180">
        <v>17.533000000000001</v>
      </c>
      <c r="D13" s="180">
        <v>17.533000000000001</v>
      </c>
      <c r="E13" s="180">
        <v>17.533000000000001</v>
      </c>
      <c r="F13" s="180">
        <v>17.533000000000001</v>
      </c>
      <c r="G13" s="180">
        <v>17.533000000000001</v>
      </c>
      <c r="H13" s="15"/>
      <c r="I13" s="15"/>
      <c r="J13" s="15"/>
    </row>
    <row r="14" spans="1:12" ht="12.75" outlineLevel="4" x14ac:dyDescent="0.2">
      <c r="A14" s="179" t="s">
        <v>67</v>
      </c>
      <c r="B14" s="180">
        <v>50</v>
      </c>
      <c r="C14" s="180">
        <v>50</v>
      </c>
      <c r="D14" s="180">
        <v>50</v>
      </c>
      <c r="E14" s="180">
        <v>50</v>
      </c>
      <c r="F14" s="180">
        <v>50</v>
      </c>
      <c r="G14" s="180">
        <v>50</v>
      </c>
      <c r="H14" s="15"/>
      <c r="I14" s="15"/>
      <c r="J14" s="15"/>
    </row>
    <row r="15" spans="1:12" ht="12.75" outlineLevel="4" x14ac:dyDescent="0.2">
      <c r="A15" s="179" t="s">
        <v>68</v>
      </c>
      <c r="B15" s="180">
        <v>33.700001</v>
      </c>
      <c r="C15" s="180">
        <v>33.700001</v>
      </c>
      <c r="D15" s="180">
        <v>33.700001</v>
      </c>
      <c r="E15" s="180">
        <v>33.700001</v>
      </c>
      <c r="F15" s="180">
        <v>33.700001</v>
      </c>
      <c r="G15" s="180">
        <v>33.700001</v>
      </c>
      <c r="H15" s="15"/>
      <c r="I15" s="15"/>
      <c r="J15" s="15"/>
    </row>
    <row r="16" spans="1:12" ht="12.75" outlineLevel="4" x14ac:dyDescent="0.2">
      <c r="A16" s="179" t="s">
        <v>69</v>
      </c>
      <c r="B16" s="180">
        <v>46.9</v>
      </c>
      <c r="C16" s="180">
        <v>46.9</v>
      </c>
      <c r="D16" s="180">
        <v>46.9</v>
      </c>
      <c r="E16" s="180">
        <v>46.9</v>
      </c>
      <c r="F16" s="180">
        <v>46.9</v>
      </c>
      <c r="G16" s="180">
        <v>46.9</v>
      </c>
      <c r="H16" s="15"/>
      <c r="I16" s="15"/>
      <c r="J16" s="15"/>
    </row>
    <row r="17" spans="1:10" ht="12.75" outlineLevel="4" x14ac:dyDescent="0.2">
      <c r="A17" s="179" t="s">
        <v>70</v>
      </c>
      <c r="B17" s="180">
        <v>225.503117</v>
      </c>
      <c r="C17" s="180">
        <v>225.503117</v>
      </c>
      <c r="D17" s="180">
        <v>225.503117</v>
      </c>
      <c r="E17" s="180">
        <v>225.503117</v>
      </c>
      <c r="F17" s="180">
        <v>225.503117</v>
      </c>
      <c r="G17" s="180">
        <v>225.503117</v>
      </c>
      <c r="H17" s="15"/>
      <c r="I17" s="15"/>
      <c r="J17" s="15"/>
    </row>
    <row r="18" spans="1:10" ht="12.75" outlineLevel="4" x14ac:dyDescent="0.2">
      <c r="A18" s="179" t="s">
        <v>71</v>
      </c>
      <c r="B18" s="180">
        <v>12.097744</v>
      </c>
      <c r="C18" s="180">
        <v>12.097744</v>
      </c>
      <c r="D18" s="180">
        <v>12.097744</v>
      </c>
      <c r="E18" s="180">
        <v>12.097744</v>
      </c>
      <c r="F18" s="180">
        <v>12.097744</v>
      </c>
      <c r="G18" s="180">
        <v>12.097744</v>
      </c>
      <c r="H18" s="15"/>
      <c r="I18" s="15"/>
      <c r="J18" s="15"/>
    </row>
    <row r="19" spans="1:10" ht="12.75" outlineLevel="4" x14ac:dyDescent="0.2">
      <c r="A19" s="179" t="s">
        <v>72</v>
      </c>
      <c r="B19" s="180">
        <v>27.097743999999999</v>
      </c>
      <c r="C19" s="180">
        <v>27.097743999999999</v>
      </c>
      <c r="D19" s="180">
        <v>27.097743999999999</v>
      </c>
      <c r="E19" s="180">
        <v>27.097743999999999</v>
      </c>
      <c r="F19" s="180">
        <v>27.097743999999999</v>
      </c>
      <c r="G19" s="180">
        <v>27.097743999999999</v>
      </c>
      <c r="H19" s="15"/>
      <c r="I19" s="15"/>
      <c r="J19" s="15"/>
    </row>
    <row r="20" spans="1:10" ht="12.75" outlineLevel="4" x14ac:dyDescent="0.2">
      <c r="A20" s="179" t="s">
        <v>73</v>
      </c>
      <c r="B20" s="180">
        <v>66.649921974999998</v>
      </c>
      <c r="C20" s="180">
        <v>58.024335839499997</v>
      </c>
      <c r="D20" s="180">
        <v>58.791890297000002</v>
      </c>
      <c r="E20" s="180">
        <v>59.030004151999997</v>
      </c>
      <c r="F20" s="180">
        <v>64.846807940000005</v>
      </c>
      <c r="G20" s="180">
        <v>66.682219090999993</v>
      </c>
      <c r="H20" s="15"/>
      <c r="I20" s="15"/>
      <c r="J20" s="15"/>
    </row>
    <row r="21" spans="1:10" ht="12.75" outlineLevel="4" x14ac:dyDescent="0.2">
      <c r="A21" s="179" t="s">
        <v>74</v>
      </c>
      <c r="B21" s="180">
        <v>12.097744</v>
      </c>
      <c r="C21" s="180">
        <v>12.097744</v>
      </c>
      <c r="D21" s="180">
        <v>12.097744</v>
      </c>
      <c r="E21" s="180">
        <v>12.097744</v>
      </c>
      <c r="F21" s="180">
        <v>12.097744</v>
      </c>
      <c r="G21" s="180">
        <v>12.097744</v>
      </c>
      <c r="H21" s="15"/>
      <c r="I21" s="15"/>
      <c r="J21" s="15"/>
    </row>
    <row r="22" spans="1:10" ht="12.75" outlineLevel="4" x14ac:dyDescent="0.2">
      <c r="A22" s="179" t="s">
        <v>75</v>
      </c>
      <c r="B22" s="180">
        <v>12.097744</v>
      </c>
      <c r="C22" s="180">
        <v>12.097744</v>
      </c>
      <c r="D22" s="180">
        <v>12.097744</v>
      </c>
      <c r="E22" s="180">
        <v>12.097744</v>
      </c>
      <c r="F22" s="180">
        <v>12.097744</v>
      </c>
      <c r="G22" s="180">
        <v>12.097744</v>
      </c>
      <c r="H22" s="15"/>
      <c r="I22" s="15"/>
      <c r="J22" s="15"/>
    </row>
    <row r="23" spans="1:10" ht="12.75" outlineLevel="4" x14ac:dyDescent="0.2">
      <c r="A23" s="179" t="s">
        <v>76</v>
      </c>
      <c r="B23" s="180">
        <v>292.54926399999999</v>
      </c>
      <c r="C23" s="180">
        <v>277.91807399999999</v>
      </c>
      <c r="D23" s="180">
        <v>280.96426300000002</v>
      </c>
      <c r="E23" s="180">
        <v>289.873873</v>
      </c>
      <c r="F23" s="180">
        <v>261.28424999999999</v>
      </c>
      <c r="G23" s="180">
        <v>250.808493</v>
      </c>
      <c r="H23" s="15"/>
      <c r="I23" s="15"/>
      <c r="J23" s="15"/>
    </row>
    <row r="24" spans="1:10" ht="12.75" outlineLevel="4" x14ac:dyDescent="0.2">
      <c r="A24" s="179" t="s">
        <v>77</v>
      </c>
      <c r="B24" s="180">
        <v>12.097744</v>
      </c>
      <c r="C24" s="180">
        <v>12.097744</v>
      </c>
      <c r="D24" s="180">
        <v>12.097744</v>
      </c>
      <c r="E24" s="180">
        <v>12.097744</v>
      </c>
      <c r="F24" s="180">
        <v>12.097744</v>
      </c>
      <c r="G24" s="180">
        <v>12.097744</v>
      </c>
      <c r="H24" s="15"/>
      <c r="I24" s="15"/>
      <c r="J24" s="15"/>
    </row>
    <row r="25" spans="1:10" ht="12.75" outlineLevel="4" x14ac:dyDescent="0.2">
      <c r="A25" s="179" t="s">
        <v>78</v>
      </c>
      <c r="B25" s="180">
        <v>12.097744</v>
      </c>
      <c r="C25" s="180">
        <v>12.097744</v>
      </c>
      <c r="D25" s="180">
        <v>12.097744</v>
      </c>
      <c r="E25" s="180">
        <v>12.097744</v>
      </c>
      <c r="F25" s="180">
        <v>12.097744</v>
      </c>
      <c r="G25" s="180">
        <v>12.097744</v>
      </c>
      <c r="H25" s="15"/>
      <c r="I25" s="15"/>
      <c r="J25" s="15"/>
    </row>
    <row r="26" spans="1:10" ht="12.75" outlineLevel="4" x14ac:dyDescent="0.2">
      <c r="A26" s="179" t="s">
        <v>79</v>
      </c>
      <c r="B26" s="180">
        <v>12.097744</v>
      </c>
      <c r="C26" s="180">
        <v>12.097744</v>
      </c>
      <c r="D26" s="180">
        <v>12.097744</v>
      </c>
      <c r="E26" s="180">
        <v>12.097744</v>
      </c>
      <c r="F26" s="180">
        <v>12.097744</v>
      </c>
      <c r="G26" s="180">
        <v>12.097744</v>
      </c>
      <c r="H26" s="15"/>
      <c r="I26" s="15"/>
      <c r="J26" s="15"/>
    </row>
    <row r="27" spans="1:10" ht="12.75" outlineLevel="4" x14ac:dyDescent="0.2">
      <c r="A27" s="179" t="s">
        <v>80</v>
      </c>
      <c r="B27" s="180">
        <v>12.097744</v>
      </c>
      <c r="C27" s="180">
        <v>12.097744</v>
      </c>
      <c r="D27" s="180">
        <v>12.097744</v>
      </c>
      <c r="E27" s="180">
        <v>12.097744</v>
      </c>
      <c r="F27" s="180">
        <v>12.097744</v>
      </c>
      <c r="G27" s="180">
        <v>12.097744</v>
      </c>
      <c r="H27" s="15"/>
      <c r="I27" s="15"/>
      <c r="J27" s="15"/>
    </row>
    <row r="28" spans="1:10" ht="12.75" outlineLevel="4" x14ac:dyDescent="0.2">
      <c r="A28" s="179" t="s">
        <v>81</v>
      </c>
      <c r="B28" s="180">
        <v>12.097744</v>
      </c>
      <c r="C28" s="180">
        <v>12.097744</v>
      </c>
      <c r="D28" s="180">
        <v>12.097744</v>
      </c>
      <c r="E28" s="180">
        <v>12.097744</v>
      </c>
      <c r="F28" s="180">
        <v>12.097744</v>
      </c>
      <c r="G28" s="180">
        <v>12.097744</v>
      </c>
      <c r="H28" s="15"/>
      <c r="I28" s="15"/>
      <c r="J28" s="15"/>
    </row>
    <row r="29" spans="1:10" ht="12.75" outlineLevel="4" x14ac:dyDescent="0.2">
      <c r="A29" s="179" t="s">
        <v>82</v>
      </c>
      <c r="B29" s="180">
        <v>12.097744</v>
      </c>
      <c r="C29" s="180">
        <v>12.097744</v>
      </c>
      <c r="D29" s="180">
        <v>12.097744</v>
      </c>
      <c r="E29" s="180">
        <v>12.097744</v>
      </c>
      <c r="F29" s="180">
        <v>12.097744</v>
      </c>
      <c r="G29" s="180">
        <v>12.097744</v>
      </c>
      <c r="H29" s="15"/>
      <c r="I29" s="15"/>
      <c r="J29" s="15"/>
    </row>
    <row r="30" spans="1:10" ht="12.75" outlineLevel="4" x14ac:dyDescent="0.2">
      <c r="A30" s="179" t="s">
        <v>83</v>
      </c>
      <c r="B30" s="180">
        <v>12.097744</v>
      </c>
      <c r="C30" s="180">
        <v>12.097744</v>
      </c>
      <c r="D30" s="180">
        <v>12.097744</v>
      </c>
      <c r="E30" s="180">
        <v>12.097744</v>
      </c>
      <c r="F30" s="180">
        <v>12.097744</v>
      </c>
      <c r="G30" s="180">
        <v>12.097744</v>
      </c>
      <c r="H30" s="15"/>
      <c r="I30" s="15"/>
      <c r="J30" s="15"/>
    </row>
    <row r="31" spans="1:10" ht="12.75" outlineLevel="4" x14ac:dyDescent="0.2">
      <c r="A31" s="179" t="s">
        <v>84</v>
      </c>
      <c r="B31" s="180">
        <v>12.097744</v>
      </c>
      <c r="C31" s="180">
        <v>12.097744</v>
      </c>
      <c r="D31" s="180">
        <v>12.097744</v>
      </c>
      <c r="E31" s="180">
        <v>12.097744</v>
      </c>
      <c r="F31" s="180">
        <v>12.097744</v>
      </c>
      <c r="G31" s="180">
        <v>12.097744</v>
      </c>
      <c r="H31" s="15"/>
      <c r="I31" s="15"/>
      <c r="J31" s="15"/>
    </row>
    <row r="32" spans="1:10" ht="12.75" outlineLevel="4" x14ac:dyDescent="0.2">
      <c r="A32" s="179" t="s">
        <v>85</v>
      </c>
      <c r="B32" s="180">
        <v>12.097744</v>
      </c>
      <c r="C32" s="180">
        <v>12.097744</v>
      </c>
      <c r="D32" s="180">
        <v>12.097744</v>
      </c>
      <c r="E32" s="180">
        <v>12.097744</v>
      </c>
      <c r="F32" s="180">
        <v>12.097744</v>
      </c>
      <c r="G32" s="180">
        <v>12.097744</v>
      </c>
      <c r="H32" s="15"/>
      <c r="I32" s="15"/>
      <c r="J32" s="15"/>
    </row>
    <row r="33" spans="1:10" ht="12.75" outlineLevel="4" x14ac:dyDescent="0.2">
      <c r="A33" s="179" t="s">
        <v>86</v>
      </c>
      <c r="B33" s="180">
        <v>12.097744</v>
      </c>
      <c r="C33" s="180">
        <v>12.097744</v>
      </c>
      <c r="D33" s="180">
        <v>12.097744</v>
      </c>
      <c r="E33" s="180">
        <v>12.097744</v>
      </c>
      <c r="F33" s="180">
        <v>12.097744</v>
      </c>
      <c r="G33" s="180">
        <v>12.097744</v>
      </c>
      <c r="H33" s="15"/>
      <c r="I33" s="15"/>
      <c r="J33" s="15"/>
    </row>
    <row r="34" spans="1:10" ht="12.75" outlineLevel="4" x14ac:dyDescent="0.2">
      <c r="A34" s="179" t="s">
        <v>87</v>
      </c>
      <c r="B34" s="180">
        <v>255.605481</v>
      </c>
      <c r="C34" s="180">
        <v>255.605481</v>
      </c>
      <c r="D34" s="180">
        <v>265.605481</v>
      </c>
      <c r="E34" s="180">
        <v>275.605481</v>
      </c>
      <c r="F34" s="180">
        <v>306.19478500000002</v>
      </c>
      <c r="G34" s="180">
        <v>314.64450799999997</v>
      </c>
      <c r="H34" s="15"/>
      <c r="I34" s="15"/>
      <c r="J34" s="15"/>
    </row>
    <row r="35" spans="1:10" ht="12.75" outlineLevel="4" x14ac:dyDescent="0.2">
      <c r="A35" s="179" t="s">
        <v>88</v>
      </c>
      <c r="B35" s="180">
        <v>257.09775100000002</v>
      </c>
      <c r="C35" s="180">
        <v>257.09775100000002</v>
      </c>
      <c r="D35" s="180">
        <v>257.09775100000002</v>
      </c>
      <c r="E35" s="180">
        <v>257.09775100000002</v>
      </c>
      <c r="F35" s="180">
        <v>257.09775100000002</v>
      </c>
      <c r="G35" s="180">
        <v>257.09775100000002</v>
      </c>
      <c r="H35" s="15"/>
      <c r="I35" s="15"/>
      <c r="J35" s="15"/>
    </row>
    <row r="36" spans="1:10" ht="12.75" outlineLevel="4" x14ac:dyDescent="0.2">
      <c r="A36" s="179" t="s">
        <v>89</v>
      </c>
      <c r="B36" s="180">
        <v>5</v>
      </c>
      <c r="C36" s="180">
        <v>25</v>
      </c>
      <c r="D36" s="180">
        <v>25</v>
      </c>
      <c r="E36" s="180">
        <v>25</v>
      </c>
      <c r="F36" s="180">
        <v>25</v>
      </c>
      <c r="G36" s="180">
        <v>35</v>
      </c>
      <c r="H36" s="15"/>
      <c r="I36" s="15"/>
      <c r="J36" s="15"/>
    </row>
    <row r="37" spans="1:10" ht="12.75" outlineLevel="4" x14ac:dyDescent="0.2">
      <c r="A37" s="179" t="s">
        <v>90</v>
      </c>
      <c r="B37" s="180">
        <v>46.069235999999997</v>
      </c>
      <c r="C37" s="180">
        <v>46.069235999999997</v>
      </c>
      <c r="D37" s="180">
        <v>46.069235999999997</v>
      </c>
      <c r="E37" s="180">
        <v>46.069235999999997</v>
      </c>
      <c r="F37" s="180">
        <v>46.069235999999997</v>
      </c>
      <c r="G37" s="180">
        <v>46.069235999999997</v>
      </c>
      <c r="H37" s="15"/>
      <c r="I37" s="15"/>
      <c r="J37" s="15"/>
    </row>
    <row r="38" spans="1:10" ht="12.75" outlineLevel="4" x14ac:dyDescent="0.2">
      <c r="A38" s="179" t="s">
        <v>91</v>
      </c>
      <c r="B38" s="180">
        <v>41.080407000000001</v>
      </c>
      <c r="C38" s="180">
        <v>41.080407000000001</v>
      </c>
      <c r="D38" s="180">
        <v>0</v>
      </c>
      <c r="E38" s="180">
        <v>0</v>
      </c>
      <c r="F38" s="180">
        <v>0</v>
      </c>
      <c r="G38" s="180">
        <v>0</v>
      </c>
      <c r="H38" s="15"/>
      <c r="I38" s="15"/>
      <c r="J38" s="15"/>
    </row>
    <row r="39" spans="1:10" ht="12.75" outlineLevel="4" x14ac:dyDescent="0.2">
      <c r="A39" s="179" t="s">
        <v>92</v>
      </c>
      <c r="B39" s="180">
        <v>17.781690999999999</v>
      </c>
      <c r="C39" s="180">
        <v>17.781690999999999</v>
      </c>
      <c r="D39" s="180">
        <v>17.781690999999999</v>
      </c>
      <c r="E39" s="180">
        <v>17.781690999999999</v>
      </c>
      <c r="F39" s="180">
        <v>17.781690999999999</v>
      </c>
      <c r="G39" s="180">
        <v>15.281691</v>
      </c>
      <c r="H39" s="15"/>
      <c r="I39" s="15"/>
      <c r="J39" s="15"/>
    </row>
    <row r="40" spans="1:10" ht="12.75" outlineLevel="4" x14ac:dyDescent="0.2">
      <c r="A40" s="179" t="s">
        <v>93</v>
      </c>
      <c r="B40" s="180">
        <v>2.5</v>
      </c>
      <c r="C40" s="180">
        <v>2.5</v>
      </c>
      <c r="D40" s="180">
        <v>2.5</v>
      </c>
      <c r="E40" s="180">
        <v>2.5</v>
      </c>
      <c r="F40" s="180">
        <v>2.5</v>
      </c>
      <c r="G40" s="180">
        <v>2.5</v>
      </c>
      <c r="H40" s="15"/>
      <c r="I40" s="15"/>
      <c r="J40" s="15"/>
    </row>
    <row r="41" spans="1:10" ht="12.75" outlineLevel="4" x14ac:dyDescent="0.2">
      <c r="A41" s="179" t="s">
        <v>94</v>
      </c>
      <c r="B41" s="180">
        <v>5.5</v>
      </c>
      <c r="C41" s="180">
        <v>5.5</v>
      </c>
      <c r="D41" s="180">
        <v>5.5</v>
      </c>
      <c r="E41" s="180">
        <v>5.5</v>
      </c>
      <c r="F41" s="180">
        <v>5.5</v>
      </c>
      <c r="G41" s="180">
        <v>5.5</v>
      </c>
      <c r="H41" s="15"/>
      <c r="I41" s="15"/>
      <c r="J41" s="15"/>
    </row>
    <row r="42" spans="1:10" ht="12.75" outlineLevel="3" x14ac:dyDescent="0.2">
      <c r="A42" s="181" t="s">
        <v>95</v>
      </c>
      <c r="B42" s="180">
        <f t="shared" ref="B42:G42" si="4">SUM(B$43:B$43)</f>
        <v>1.4547777477799999</v>
      </c>
      <c r="C42" s="180">
        <f t="shared" si="4"/>
        <v>1.4547777477799999</v>
      </c>
      <c r="D42" s="180">
        <f t="shared" si="4"/>
        <v>1.4547777477799999</v>
      </c>
      <c r="E42" s="180">
        <f t="shared" si="4"/>
        <v>1.4217146171599999</v>
      </c>
      <c r="F42" s="180">
        <f t="shared" si="4"/>
        <v>1.4217146171599999</v>
      </c>
      <c r="G42" s="180">
        <f t="shared" si="4"/>
        <v>1.4217146171599999</v>
      </c>
      <c r="H42" s="15"/>
      <c r="I42" s="15"/>
      <c r="J42" s="15"/>
    </row>
    <row r="43" spans="1:10" ht="12.75" outlineLevel="4" x14ac:dyDescent="0.2">
      <c r="A43" s="179" t="s">
        <v>96</v>
      </c>
      <c r="B43" s="180">
        <v>1.4547777477799999</v>
      </c>
      <c r="C43" s="180">
        <v>1.4547777477799999</v>
      </c>
      <c r="D43" s="180">
        <v>1.4547777477799999</v>
      </c>
      <c r="E43" s="180">
        <v>1.4217146171599999</v>
      </c>
      <c r="F43" s="180">
        <v>1.4217146171599999</v>
      </c>
      <c r="G43" s="180">
        <v>1.4217146171599999</v>
      </c>
      <c r="H43" s="15"/>
      <c r="I43" s="15"/>
      <c r="J43" s="15"/>
    </row>
    <row r="44" spans="1:10" ht="15" outlineLevel="2" x14ac:dyDescent="0.25">
      <c r="A44" s="182" t="s">
        <v>97</v>
      </c>
      <c r="B44" s="183">
        <f t="shared" ref="B44:G44" si="5">B$45+B$55+B$66+B$68+B$75+B$77+B$79</f>
        <v>4829.3426584738017</v>
      </c>
      <c r="C44" s="183">
        <f t="shared" si="5"/>
        <v>4923.8232866592707</v>
      </c>
      <c r="D44" s="183">
        <f t="shared" si="5"/>
        <v>4900.5663161074808</v>
      </c>
      <c r="E44" s="183">
        <f t="shared" si="5"/>
        <v>5016.5722115878598</v>
      </c>
      <c r="F44" s="183">
        <f t="shared" si="5"/>
        <v>5377.5221789193092</v>
      </c>
      <c r="G44" s="183">
        <f t="shared" si="5"/>
        <v>5387.5103427108506</v>
      </c>
      <c r="H44" s="15"/>
      <c r="I44" s="15"/>
      <c r="J44" s="15"/>
    </row>
    <row r="45" spans="1:10" ht="12.75" outlineLevel="3" x14ac:dyDescent="0.2">
      <c r="A45" s="181" t="s">
        <v>98</v>
      </c>
      <c r="B45" s="180">
        <f t="shared" ref="B45:G45" si="6">SUM(B$46:B$54)</f>
        <v>3482.0058410421307</v>
      </c>
      <c r="C45" s="180">
        <f t="shared" si="6"/>
        <v>3583.6202552767299</v>
      </c>
      <c r="D45" s="180">
        <f t="shared" si="6"/>
        <v>3568.02136322554</v>
      </c>
      <c r="E45" s="180">
        <f t="shared" si="6"/>
        <v>3679.3867796802906</v>
      </c>
      <c r="F45" s="180">
        <f t="shared" si="6"/>
        <v>4018.35480063247</v>
      </c>
      <c r="G45" s="180">
        <f t="shared" si="6"/>
        <v>4030.54057616418</v>
      </c>
      <c r="H45" s="15"/>
      <c r="I45" s="15"/>
      <c r="J45" s="15"/>
    </row>
    <row r="46" spans="1:10" ht="12.75" outlineLevel="4" x14ac:dyDescent="0.2">
      <c r="A46" s="179" t="s">
        <v>99</v>
      </c>
      <c r="B46" s="180">
        <v>4.8006512413799998</v>
      </c>
      <c r="C46" s="180">
        <v>4.6580097131500002</v>
      </c>
      <c r="D46" s="180">
        <v>4.6241860456500001</v>
      </c>
      <c r="E46" s="180">
        <v>4.6321286837000004</v>
      </c>
      <c r="F46" s="180">
        <v>4.6601632666799997</v>
      </c>
      <c r="G46" s="180">
        <v>4.71427940407</v>
      </c>
      <c r="H46" s="15"/>
      <c r="I46" s="15"/>
      <c r="J46" s="15"/>
    </row>
    <row r="47" spans="1:10" ht="12.75" outlineLevel="4" x14ac:dyDescent="0.2">
      <c r="A47" s="179" t="s">
        <v>100</v>
      </c>
      <c r="B47" s="180">
        <v>5.08672720701</v>
      </c>
      <c r="C47" s="180">
        <v>5.1293808534799998</v>
      </c>
      <c r="D47" s="180">
        <v>5.1275535505200001</v>
      </c>
      <c r="E47" s="180">
        <v>5.2752703633099998</v>
      </c>
      <c r="F47" s="180">
        <v>5.5743350166900001</v>
      </c>
      <c r="G47" s="180">
        <v>5.5175825237299998</v>
      </c>
      <c r="H47" s="15"/>
      <c r="I47" s="15"/>
      <c r="J47" s="15"/>
    </row>
    <row r="48" spans="1:10" ht="12.75" outlineLevel="4" x14ac:dyDescent="0.2">
      <c r="A48" s="179" t="s">
        <v>101</v>
      </c>
      <c r="B48" s="180">
        <v>4.2521896911699999</v>
      </c>
      <c r="C48" s="180">
        <v>4.2814483913399997</v>
      </c>
      <c r="D48" s="180">
        <v>4.2799231578799999</v>
      </c>
      <c r="E48" s="180">
        <v>4.3601299879999997</v>
      </c>
      <c r="F48" s="180">
        <v>4.7040530083299998</v>
      </c>
      <c r="G48" s="180">
        <v>3.44845934154</v>
      </c>
      <c r="H48" s="15"/>
      <c r="I48" s="15"/>
      <c r="J48" s="15"/>
    </row>
    <row r="49" spans="1:10" ht="12.75" outlineLevel="4" x14ac:dyDescent="0.2">
      <c r="A49" s="179" t="s">
        <v>102</v>
      </c>
      <c r="B49" s="180">
        <v>124.11142454661</v>
      </c>
      <c r="C49" s="180">
        <v>122.93350381306</v>
      </c>
      <c r="D49" s="180">
        <v>122.39023698254999</v>
      </c>
      <c r="E49" s="180">
        <v>125.85047941079</v>
      </c>
      <c r="F49" s="180">
        <v>132.87058665856</v>
      </c>
      <c r="G49" s="180">
        <v>129.62438201882</v>
      </c>
      <c r="H49" s="15"/>
      <c r="I49" s="15"/>
      <c r="J49" s="15"/>
    </row>
    <row r="50" spans="1:10" ht="12.75" outlineLevel="4" x14ac:dyDescent="0.2">
      <c r="A50" s="179" t="s">
        <v>103</v>
      </c>
      <c r="B50" s="180">
        <v>1850.2552231591901</v>
      </c>
      <c r="C50" s="180">
        <v>1963.2238608758501</v>
      </c>
      <c r="D50" s="180">
        <v>1962.5244772937201</v>
      </c>
      <c r="E50" s="180">
        <v>2063.808943643</v>
      </c>
      <c r="F50" s="180">
        <v>2373.9888012015499</v>
      </c>
      <c r="G50" s="180">
        <v>2396.62174108611</v>
      </c>
      <c r="H50" s="15"/>
      <c r="I50" s="15"/>
      <c r="J50" s="15"/>
    </row>
    <row r="51" spans="1:10" ht="12.75" outlineLevel="4" x14ac:dyDescent="0.2">
      <c r="A51" s="179" t="s">
        <v>104</v>
      </c>
      <c r="B51" s="180">
        <v>679.98849281046</v>
      </c>
      <c r="C51" s="180">
        <v>674.35819468839998</v>
      </c>
      <c r="D51" s="180">
        <v>666.90862741633998</v>
      </c>
      <c r="E51" s="180">
        <v>666.90209106295003</v>
      </c>
      <c r="F51" s="180">
        <v>670.19155697368001</v>
      </c>
      <c r="G51" s="180">
        <v>668.65710100464003</v>
      </c>
      <c r="H51" s="15"/>
      <c r="I51" s="15"/>
      <c r="J51" s="15"/>
    </row>
    <row r="52" spans="1:10" ht="12.75" outlineLevel="4" x14ac:dyDescent="0.2">
      <c r="A52" s="179" t="s">
        <v>105</v>
      </c>
      <c r="B52" s="180">
        <v>243.43083023539</v>
      </c>
      <c r="C52" s="180">
        <v>242.00499495849999</v>
      </c>
      <c r="D52" s="180">
        <v>240.50063903592999</v>
      </c>
      <c r="E52" s="180">
        <v>241.51614581486001</v>
      </c>
      <c r="F52" s="180">
        <v>246.40657554193001</v>
      </c>
      <c r="G52" s="180">
        <v>245.77563326306</v>
      </c>
      <c r="H52" s="15"/>
      <c r="I52" s="15"/>
      <c r="J52" s="15"/>
    </row>
    <row r="53" spans="1:10" ht="12.75" outlineLevel="4" x14ac:dyDescent="0.2">
      <c r="A53" s="179" t="s">
        <v>106</v>
      </c>
      <c r="B53" s="180">
        <v>569.59844089061005</v>
      </c>
      <c r="C53" s="180">
        <v>566.55357398711999</v>
      </c>
      <c r="D53" s="180">
        <v>561.18860177733995</v>
      </c>
      <c r="E53" s="180">
        <v>566.57799789052001</v>
      </c>
      <c r="F53" s="180">
        <v>579.46885422315995</v>
      </c>
      <c r="G53" s="180">
        <v>575.69651021159996</v>
      </c>
      <c r="H53" s="15"/>
      <c r="I53" s="15"/>
      <c r="J53" s="15"/>
    </row>
    <row r="54" spans="1:10" ht="12.75" outlineLevel="4" x14ac:dyDescent="0.2">
      <c r="A54" s="179" t="s">
        <v>107</v>
      </c>
      <c r="B54" s="180">
        <v>0.48186126030999998</v>
      </c>
      <c r="C54" s="180">
        <v>0.47728799582999998</v>
      </c>
      <c r="D54" s="180">
        <v>0.47711796561000003</v>
      </c>
      <c r="E54" s="180">
        <v>0.46359282316</v>
      </c>
      <c r="F54" s="180">
        <v>0.48987474189000002</v>
      </c>
      <c r="G54" s="180">
        <v>0.48488731061000001</v>
      </c>
      <c r="H54" s="15"/>
      <c r="I54" s="15"/>
      <c r="J54" s="15"/>
    </row>
    <row r="55" spans="1:10" ht="12.75" outlineLevel="3" x14ac:dyDescent="0.2">
      <c r="A55" s="181" t="s">
        <v>108</v>
      </c>
      <c r="B55" s="180">
        <f t="shared" ref="B55:G55" si="7">SUM(B$56:B$65)</f>
        <v>320.75385386105012</v>
      </c>
      <c r="C55" s="180">
        <f t="shared" si="7"/>
        <v>319.23548689799998</v>
      </c>
      <c r="D55" s="180">
        <f t="shared" si="7"/>
        <v>319.28324551754008</v>
      </c>
      <c r="E55" s="180">
        <f t="shared" si="7"/>
        <v>321.11986637617997</v>
      </c>
      <c r="F55" s="180">
        <f t="shared" si="7"/>
        <v>334.19746035537997</v>
      </c>
      <c r="G55" s="180">
        <f t="shared" si="7"/>
        <v>333.12138005176001</v>
      </c>
      <c r="H55" s="15"/>
      <c r="I55" s="15"/>
      <c r="J55" s="15"/>
    </row>
    <row r="56" spans="1:10" ht="12.75" outlineLevel="4" x14ac:dyDescent="0.2">
      <c r="A56" s="179" t="s">
        <v>109</v>
      </c>
      <c r="B56" s="180">
        <v>213.75542670784</v>
      </c>
      <c r="C56" s="180">
        <v>212.30957784627</v>
      </c>
      <c r="D56" s="180">
        <v>211.49315567745001</v>
      </c>
      <c r="E56" s="180">
        <v>211.92006476816999</v>
      </c>
      <c r="F56" s="180">
        <v>218.89082073695999</v>
      </c>
      <c r="G56" s="180">
        <v>219.00012630590999</v>
      </c>
      <c r="H56" s="15"/>
      <c r="I56" s="15"/>
      <c r="J56" s="15"/>
    </row>
    <row r="57" spans="1:10" ht="12.75" outlineLevel="4" x14ac:dyDescent="0.2">
      <c r="A57" s="179" t="s">
        <v>110</v>
      </c>
      <c r="B57" s="180">
        <v>19.550736922790001</v>
      </c>
      <c r="C57" s="180">
        <v>19.3651841547</v>
      </c>
      <c r="D57" s="180">
        <v>19.35828545499</v>
      </c>
      <c r="E57" s="180">
        <v>19.709398721620001</v>
      </c>
      <c r="F57" s="180">
        <v>20.826760314680001</v>
      </c>
      <c r="G57" s="180">
        <v>20.587635069539999</v>
      </c>
      <c r="H57" s="15"/>
      <c r="I57" s="15"/>
      <c r="J57" s="15"/>
    </row>
    <row r="58" spans="1:10" ht="12.75" outlineLevel="4" x14ac:dyDescent="0.2">
      <c r="A58" s="179" t="s">
        <v>111</v>
      </c>
      <c r="B58" s="180">
        <v>24.695561359159999</v>
      </c>
      <c r="C58" s="180">
        <v>24.461179924420001</v>
      </c>
      <c r="D58" s="180">
        <v>24.533266701790001</v>
      </c>
      <c r="E58" s="180">
        <v>25.251218614790002</v>
      </c>
      <c r="F58" s="180">
        <v>26.682756037960001</v>
      </c>
      <c r="G58" s="180">
        <v>26.411097998079999</v>
      </c>
      <c r="H58" s="15"/>
      <c r="I58" s="15"/>
      <c r="J58" s="15"/>
    </row>
    <row r="59" spans="1:10" ht="12.75" outlineLevel="4" x14ac:dyDescent="0.2">
      <c r="A59" s="179" t="s">
        <v>112</v>
      </c>
      <c r="B59" s="180">
        <v>8.7853200000000005</v>
      </c>
      <c r="C59" s="180">
        <v>8.7019400000000005</v>
      </c>
      <c r="D59" s="180">
        <v>8.6988400000000006</v>
      </c>
      <c r="E59" s="180">
        <v>8.9494399999999992</v>
      </c>
      <c r="F59" s="180">
        <v>9.4567999999999994</v>
      </c>
      <c r="G59" s="180">
        <v>9.3605199999999993</v>
      </c>
      <c r="H59" s="15"/>
      <c r="I59" s="15"/>
      <c r="J59" s="15"/>
    </row>
    <row r="60" spans="1:10" ht="12.75" outlineLevel="4" x14ac:dyDescent="0.2">
      <c r="A60" s="179" t="s">
        <v>113</v>
      </c>
      <c r="B60" s="180">
        <v>35.589561397920001</v>
      </c>
      <c r="C60" s="180">
        <v>36.1843878691</v>
      </c>
      <c r="D60" s="180">
        <v>37.011276685539997</v>
      </c>
      <c r="E60" s="180">
        <v>36.713863449949997</v>
      </c>
      <c r="F60" s="180">
        <v>38.842435306470001</v>
      </c>
      <c r="G60" s="180">
        <v>38.174255795119997</v>
      </c>
      <c r="H60" s="15"/>
      <c r="I60" s="15"/>
      <c r="J60" s="15"/>
    </row>
    <row r="61" spans="1:10" ht="12.75" outlineLevel="4" x14ac:dyDescent="0.2">
      <c r="A61" s="179" t="s">
        <v>114</v>
      </c>
      <c r="B61" s="180">
        <v>8.7853200000000005</v>
      </c>
      <c r="C61" s="180">
        <v>8.7019400000000005</v>
      </c>
      <c r="D61" s="180">
        <v>8.6988400000000006</v>
      </c>
      <c r="E61" s="180">
        <v>8.9494399999999992</v>
      </c>
      <c r="F61" s="180">
        <v>9.4567999999999994</v>
      </c>
      <c r="G61" s="180">
        <v>9.3605199999999993</v>
      </c>
      <c r="H61" s="15"/>
      <c r="I61" s="15"/>
      <c r="J61" s="15"/>
    </row>
    <row r="62" spans="1:10" ht="12.75" outlineLevel="4" x14ac:dyDescent="0.2">
      <c r="A62" s="179" t="s">
        <v>115</v>
      </c>
      <c r="B62" s="180">
        <v>4.3628869331200004</v>
      </c>
      <c r="C62" s="180">
        <v>4.3214795043100001</v>
      </c>
      <c r="D62" s="180">
        <v>4.3199400100699998</v>
      </c>
      <c r="E62" s="180">
        <v>4.4394954578999997</v>
      </c>
      <c r="F62" s="180">
        <v>4.8087237961899998</v>
      </c>
      <c r="G62" s="180">
        <v>4.9935918065099996</v>
      </c>
      <c r="H62" s="15"/>
      <c r="I62" s="15"/>
      <c r="J62" s="15"/>
    </row>
    <row r="63" spans="1:10" ht="12.75" outlineLevel="4" x14ac:dyDescent="0.2">
      <c r="A63" s="179" t="s">
        <v>116</v>
      </c>
      <c r="B63" s="180">
        <v>4.2039</v>
      </c>
      <c r="C63" s="180">
        <v>4.1824199999999996</v>
      </c>
      <c r="D63" s="180">
        <v>4.1513999999999998</v>
      </c>
      <c r="E63" s="180">
        <v>4.1478700000000002</v>
      </c>
      <c r="F63" s="180">
        <v>4.1564699999999997</v>
      </c>
      <c r="G63" s="180">
        <v>4.1528499999999999</v>
      </c>
      <c r="H63" s="15"/>
      <c r="I63" s="15"/>
      <c r="J63" s="15"/>
    </row>
    <row r="64" spans="1:10" ht="12.75" outlineLevel="4" x14ac:dyDescent="0.2">
      <c r="A64" s="179" t="s">
        <v>117</v>
      </c>
      <c r="B64" s="180">
        <v>1.0035949112</v>
      </c>
      <c r="C64" s="180">
        <v>0.98594205847000005</v>
      </c>
      <c r="D64" s="180">
        <v>0.99696442919999995</v>
      </c>
      <c r="E64" s="180">
        <v>1.0178168970299999</v>
      </c>
      <c r="F64" s="180">
        <v>1.0545916200900001</v>
      </c>
      <c r="G64" s="180">
        <v>1.05949908662</v>
      </c>
      <c r="H64" s="15"/>
      <c r="I64" s="15"/>
      <c r="J64" s="15"/>
    </row>
    <row r="65" spans="1:10" ht="12.75" outlineLevel="4" x14ac:dyDescent="0.2">
      <c r="A65" s="179" t="s">
        <v>118</v>
      </c>
      <c r="B65" s="180">
        <v>2.1545629019999998E-2</v>
      </c>
      <c r="C65" s="180">
        <v>2.1435540730000001E-2</v>
      </c>
      <c r="D65" s="180">
        <v>2.1276558500000001E-2</v>
      </c>
      <c r="E65" s="180">
        <v>2.1258466720000001E-2</v>
      </c>
      <c r="F65" s="180">
        <v>2.1302543029999999E-2</v>
      </c>
      <c r="G65" s="180">
        <v>2.1283989980000001E-2</v>
      </c>
      <c r="H65" s="15"/>
      <c r="I65" s="15"/>
      <c r="J65" s="15"/>
    </row>
    <row r="66" spans="1:10" ht="12.75" outlineLevel="3" x14ac:dyDescent="0.2">
      <c r="A66" s="181" t="s">
        <v>119</v>
      </c>
      <c r="B66" s="180">
        <f t="shared" ref="B66:G66" si="8">SUM(B$67:B$67)</f>
        <v>25.469574498539998</v>
      </c>
      <c r="C66" s="180">
        <f t="shared" si="8"/>
        <v>25.339436659810001</v>
      </c>
      <c r="D66" s="180">
        <f t="shared" si="8"/>
        <v>25.151500172039999</v>
      </c>
      <c r="E66" s="180">
        <f t="shared" si="8"/>
        <v>25.130113460179999</v>
      </c>
      <c r="F66" s="180">
        <f t="shared" si="8"/>
        <v>25.182217064140001</v>
      </c>
      <c r="G66" s="180">
        <f t="shared" si="8"/>
        <v>25.160285082009999</v>
      </c>
      <c r="H66" s="15"/>
      <c r="I66" s="15"/>
      <c r="J66" s="15"/>
    </row>
    <row r="67" spans="1:10" ht="12.75" outlineLevel="4" x14ac:dyDescent="0.2">
      <c r="A67" s="179" t="s">
        <v>120</v>
      </c>
      <c r="B67" s="180">
        <v>25.469574498539998</v>
      </c>
      <c r="C67" s="180">
        <v>25.339436659810001</v>
      </c>
      <c r="D67" s="180">
        <v>25.151500172039999</v>
      </c>
      <c r="E67" s="180">
        <v>25.130113460179999</v>
      </c>
      <c r="F67" s="180">
        <v>25.182217064140001</v>
      </c>
      <c r="G67" s="180">
        <v>25.160285082009999</v>
      </c>
      <c r="H67" s="15"/>
      <c r="I67" s="15"/>
      <c r="J67" s="15"/>
    </row>
    <row r="68" spans="1:10" ht="12.75" outlineLevel="3" x14ac:dyDescent="0.2">
      <c r="A68" s="181" t="s">
        <v>121</v>
      </c>
      <c r="B68" s="180">
        <f t="shared" ref="B68:G68" si="9">SUM(B$69:B$74)</f>
        <v>62.159684084680002</v>
      </c>
      <c r="C68" s="180">
        <f t="shared" si="9"/>
        <v>61.512879152469999</v>
      </c>
      <c r="D68" s="180">
        <f t="shared" si="9"/>
        <v>60.24460406064</v>
      </c>
      <c r="E68" s="180">
        <f t="shared" si="9"/>
        <v>61.280834035879998</v>
      </c>
      <c r="F68" s="180">
        <f t="shared" si="9"/>
        <v>64.608562228319997</v>
      </c>
      <c r="G68" s="180">
        <f t="shared" si="9"/>
        <v>64.24554618817001</v>
      </c>
      <c r="H68" s="15"/>
      <c r="I68" s="15"/>
      <c r="J68" s="15"/>
    </row>
    <row r="69" spans="1:10" ht="12.75" outlineLevel="4" x14ac:dyDescent="0.2">
      <c r="A69" s="179" t="s">
        <v>122</v>
      </c>
      <c r="B69" s="180">
        <v>8.1087173963799994</v>
      </c>
      <c r="C69" s="180">
        <v>8.0317589183199996</v>
      </c>
      <c r="D69" s="180">
        <v>7.7506209689899999</v>
      </c>
      <c r="E69" s="180">
        <v>7.3296245628800003</v>
      </c>
      <c r="F69" s="180">
        <v>7.7451542852099999</v>
      </c>
      <c r="G69" s="180">
        <v>7.3668567073600002</v>
      </c>
      <c r="H69" s="15"/>
      <c r="I69" s="15"/>
      <c r="J69" s="15"/>
    </row>
    <row r="70" spans="1:10" ht="12.75" outlineLevel="4" x14ac:dyDescent="0.2">
      <c r="A70" s="179" t="s">
        <v>123</v>
      </c>
      <c r="B70" s="180">
        <v>28.552289999999999</v>
      </c>
      <c r="C70" s="180">
        <v>28.281305</v>
      </c>
      <c r="D70" s="180">
        <v>28.271229999999999</v>
      </c>
      <c r="E70" s="180">
        <v>29.08568</v>
      </c>
      <c r="F70" s="180">
        <v>30.7346</v>
      </c>
      <c r="G70" s="180">
        <v>30.421690000000002</v>
      </c>
      <c r="H70" s="15"/>
      <c r="I70" s="15"/>
      <c r="J70" s="15"/>
    </row>
    <row r="71" spans="1:10" ht="12.75" outlineLevel="4" x14ac:dyDescent="0.2">
      <c r="A71" s="179" t="s">
        <v>124</v>
      </c>
      <c r="B71" s="180">
        <v>2.2459319199999998E-3</v>
      </c>
      <c r="C71" s="180">
        <v>2.2246161499999998E-3</v>
      </c>
      <c r="D71" s="180">
        <v>2.2238236500000002E-3</v>
      </c>
      <c r="E71" s="180">
        <v>2.2878885400000001E-3</v>
      </c>
      <c r="F71" s="180">
        <v>2.4175930900000001E-3</v>
      </c>
      <c r="G71" s="180">
        <v>2.3929795000000001E-3</v>
      </c>
      <c r="H71" s="15"/>
      <c r="I71" s="15"/>
      <c r="J71" s="15"/>
    </row>
    <row r="72" spans="1:10" ht="12.75" outlineLevel="4" x14ac:dyDescent="0.2">
      <c r="A72" s="179" t="s">
        <v>125</v>
      </c>
      <c r="B72" s="180">
        <v>0.28202475074</v>
      </c>
      <c r="C72" s="180">
        <v>0.27934810109000002</v>
      </c>
      <c r="D72" s="180">
        <v>0.27924858544999998</v>
      </c>
      <c r="E72" s="180">
        <v>0.28729330124000002</v>
      </c>
      <c r="F72" s="180">
        <v>0.30358048002999999</v>
      </c>
      <c r="G72" s="180">
        <v>0.30048971690999998</v>
      </c>
      <c r="H72" s="15"/>
      <c r="I72" s="15"/>
      <c r="J72" s="15"/>
    </row>
    <row r="73" spans="1:10" ht="12.75" outlineLevel="4" x14ac:dyDescent="0.2">
      <c r="A73" s="179" t="s">
        <v>126</v>
      </c>
      <c r="B73" s="180">
        <v>18.193875010589998</v>
      </c>
      <c r="C73" s="180">
        <v>18.021199991540001</v>
      </c>
      <c r="D73" s="180">
        <v>16.967132449979999</v>
      </c>
      <c r="E73" s="180">
        <v>17.45592904722</v>
      </c>
      <c r="F73" s="180">
        <v>18.445537353599999</v>
      </c>
      <c r="G73" s="180">
        <v>18.257742715199999</v>
      </c>
      <c r="H73" s="15"/>
      <c r="I73" s="15"/>
      <c r="J73" s="15"/>
    </row>
    <row r="74" spans="1:10" ht="12.75" outlineLevel="4" x14ac:dyDescent="0.2">
      <c r="A74" s="179" t="s">
        <v>127</v>
      </c>
      <c r="B74" s="180">
        <v>7.0205309950499997</v>
      </c>
      <c r="C74" s="180">
        <v>6.8970425253699998</v>
      </c>
      <c r="D74" s="180">
        <v>6.9741482325700002</v>
      </c>
      <c r="E74" s="180">
        <v>7.1200192360000001</v>
      </c>
      <c r="F74" s="180">
        <v>7.3772725163899997</v>
      </c>
      <c r="G74" s="180">
        <v>7.8963740692000002</v>
      </c>
      <c r="H74" s="15"/>
      <c r="I74" s="15"/>
      <c r="J74" s="15"/>
    </row>
    <row r="75" spans="1:10" ht="12.75" outlineLevel="3" x14ac:dyDescent="0.2">
      <c r="A75" s="181" t="s">
        <v>128</v>
      </c>
      <c r="B75" s="180">
        <f t="shared" ref="B75:G75" si="10">SUM(B$76:B$76)</f>
        <v>639.79848096628996</v>
      </c>
      <c r="C75" s="180">
        <f t="shared" si="10"/>
        <v>636.52940430624005</v>
      </c>
      <c r="D75" s="180">
        <f t="shared" si="10"/>
        <v>631.80841929718997</v>
      </c>
      <c r="E75" s="180">
        <f t="shared" si="10"/>
        <v>631.27118276970998</v>
      </c>
      <c r="F75" s="180">
        <f t="shared" si="10"/>
        <v>632.58003096693005</v>
      </c>
      <c r="G75" s="180">
        <f t="shared" si="10"/>
        <v>632.02909719089996</v>
      </c>
      <c r="H75" s="15"/>
      <c r="I75" s="15"/>
      <c r="J75" s="15"/>
    </row>
    <row r="76" spans="1:10" ht="12.75" outlineLevel="4" x14ac:dyDescent="0.2">
      <c r="A76" s="179" t="s">
        <v>136</v>
      </c>
      <c r="B76" s="180">
        <v>639.79848096628996</v>
      </c>
      <c r="C76" s="180">
        <v>636.52940430624005</v>
      </c>
      <c r="D76" s="180">
        <v>631.80841929718997</v>
      </c>
      <c r="E76" s="180">
        <v>631.27118276970998</v>
      </c>
      <c r="F76" s="180">
        <v>632.58003096693005</v>
      </c>
      <c r="G76" s="180">
        <v>632.02909719089996</v>
      </c>
      <c r="H76" s="15"/>
      <c r="I76" s="15"/>
      <c r="J76" s="15"/>
    </row>
    <row r="77" spans="1:10" ht="12.75" outlineLevel="3" x14ac:dyDescent="0.2">
      <c r="A77" s="181" t="s">
        <v>137</v>
      </c>
      <c r="B77" s="180">
        <f t="shared" ref="B77:G77" si="11">SUM(B$78:B$78)</f>
        <v>126.117</v>
      </c>
      <c r="C77" s="180">
        <f t="shared" si="11"/>
        <v>125.4726</v>
      </c>
      <c r="D77" s="180">
        <f t="shared" si="11"/>
        <v>124.542</v>
      </c>
      <c r="E77" s="180">
        <f t="shared" si="11"/>
        <v>124.4361</v>
      </c>
      <c r="F77" s="180">
        <f t="shared" si="11"/>
        <v>124.69410000000001</v>
      </c>
      <c r="G77" s="180">
        <f t="shared" si="11"/>
        <v>124.5855</v>
      </c>
      <c r="H77" s="15"/>
      <c r="I77" s="15"/>
      <c r="J77" s="15"/>
    </row>
    <row r="78" spans="1:10" ht="12.75" outlineLevel="4" x14ac:dyDescent="0.2">
      <c r="A78" s="179" t="s">
        <v>138</v>
      </c>
      <c r="B78" s="180">
        <v>126.117</v>
      </c>
      <c r="C78" s="180">
        <v>125.4726</v>
      </c>
      <c r="D78" s="180">
        <v>124.542</v>
      </c>
      <c r="E78" s="180">
        <v>124.4361</v>
      </c>
      <c r="F78" s="180">
        <v>124.69410000000001</v>
      </c>
      <c r="G78" s="180">
        <v>124.5855</v>
      </c>
      <c r="H78" s="15"/>
      <c r="I78" s="15"/>
      <c r="J78" s="15"/>
    </row>
    <row r="79" spans="1:10" ht="12.75" outlineLevel="3" x14ac:dyDescent="0.2">
      <c r="A79" s="181" t="s">
        <v>139</v>
      </c>
      <c r="B79" s="180">
        <f t="shared" ref="B79:G79" si="12">SUM(B$80:B$80)</f>
        <v>173.03822402111001</v>
      </c>
      <c r="C79" s="180">
        <f t="shared" si="12"/>
        <v>172.11322436602001</v>
      </c>
      <c r="D79" s="180">
        <f t="shared" si="12"/>
        <v>171.51518383453001</v>
      </c>
      <c r="E79" s="180">
        <f t="shared" si="12"/>
        <v>173.94733526562001</v>
      </c>
      <c r="F79" s="180">
        <f t="shared" si="12"/>
        <v>177.90500767207001</v>
      </c>
      <c r="G79" s="180">
        <f t="shared" si="12"/>
        <v>177.82795803382999</v>
      </c>
      <c r="H79" s="15"/>
      <c r="I79" s="15"/>
      <c r="J79" s="15"/>
    </row>
    <row r="80" spans="1:10" ht="12.75" outlineLevel="4" x14ac:dyDescent="0.2">
      <c r="A80" s="179" t="s">
        <v>106</v>
      </c>
      <c r="B80" s="180">
        <v>173.03822402111001</v>
      </c>
      <c r="C80" s="180">
        <v>172.11322436602001</v>
      </c>
      <c r="D80" s="180">
        <v>171.51518383453001</v>
      </c>
      <c r="E80" s="180">
        <v>173.94733526562001</v>
      </c>
      <c r="F80" s="180">
        <v>177.90500767207001</v>
      </c>
      <c r="G80" s="180">
        <v>177.82795803382999</v>
      </c>
      <c r="H80" s="15"/>
      <c r="I80" s="15"/>
      <c r="J80" s="15"/>
    </row>
    <row r="81" spans="1:10" ht="15" outlineLevel="1" x14ac:dyDescent="0.25">
      <c r="A81" s="289" t="s">
        <v>2</v>
      </c>
      <c r="B81" s="290">
        <f t="shared" ref="B81:G81" si="13">B$82+B$97</f>
        <v>288.51110931761002</v>
      </c>
      <c r="C81" s="290">
        <f t="shared" si="13"/>
        <v>289.11573385013003</v>
      </c>
      <c r="D81" s="290">
        <f t="shared" si="13"/>
        <v>279.58971012884001</v>
      </c>
      <c r="E81" s="290">
        <f t="shared" si="13"/>
        <v>270.98276985957</v>
      </c>
      <c r="F81" s="290">
        <f t="shared" si="13"/>
        <v>273.10300541929001</v>
      </c>
      <c r="G81" s="290">
        <f t="shared" si="13"/>
        <v>276.04083210380998</v>
      </c>
      <c r="H81" s="15"/>
      <c r="I81" s="15"/>
      <c r="J81" s="15"/>
    </row>
    <row r="82" spans="1:10" ht="15" outlineLevel="2" x14ac:dyDescent="0.25">
      <c r="A82" s="182" t="s">
        <v>58</v>
      </c>
      <c r="B82" s="183">
        <f t="shared" ref="B82:G82" si="14">B$83+B$87+B$95</f>
        <v>69.357463909259991</v>
      </c>
      <c r="C82" s="183">
        <f t="shared" si="14"/>
        <v>71.566783229060007</v>
      </c>
      <c r="D82" s="183">
        <f t="shared" si="14"/>
        <v>73.402943555859991</v>
      </c>
      <c r="E82" s="183">
        <f t="shared" si="14"/>
        <v>75.845552072670003</v>
      </c>
      <c r="F82" s="183">
        <f t="shared" si="14"/>
        <v>77.599218884859994</v>
      </c>
      <c r="G82" s="183">
        <f t="shared" si="14"/>
        <v>78.754240099079993</v>
      </c>
      <c r="H82" s="15"/>
      <c r="I82" s="15"/>
      <c r="J82" s="15"/>
    </row>
    <row r="83" spans="1:10" ht="12.75" outlineLevel="3" x14ac:dyDescent="0.2">
      <c r="A83" s="181" t="s">
        <v>59</v>
      </c>
      <c r="B83" s="180">
        <f t="shared" ref="B83:G83" si="15">SUM(B$84:B$86)</f>
        <v>4.4750115999999993</v>
      </c>
      <c r="C83" s="180">
        <f t="shared" si="15"/>
        <v>4.4750115999999993</v>
      </c>
      <c r="D83" s="180">
        <f t="shared" si="15"/>
        <v>4.4750115999999993</v>
      </c>
      <c r="E83" s="180">
        <f t="shared" si="15"/>
        <v>4.4750115999999993</v>
      </c>
      <c r="F83" s="180">
        <f t="shared" si="15"/>
        <v>4.4750115999999993</v>
      </c>
      <c r="G83" s="180">
        <f t="shared" si="15"/>
        <v>4.4750115999999993</v>
      </c>
      <c r="H83" s="15"/>
      <c r="I83" s="15"/>
      <c r="J83" s="15"/>
    </row>
    <row r="84" spans="1:10" ht="12.75" outlineLevel="4" x14ac:dyDescent="0.2">
      <c r="A84" s="179" t="s">
        <v>140</v>
      </c>
      <c r="B84" s="180">
        <v>2.4750000000000001</v>
      </c>
      <c r="C84" s="180">
        <v>2.4750000000000001</v>
      </c>
      <c r="D84" s="180">
        <v>2.4750000000000001</v>
      </c>
      <c r="E84" s="180">
        <v>2.4750000000000001</v>
      </c>
      <c r="F84" s="180">
        <v>2.4750000000000001</v>
      </c>
      <c r="G84" s="180">
        <v>2.4750000000000001</v>
      </c>
      <c r="H84" s="15"/>
      <c r="I84" s="15"/>
      <c r="J84" s="15"/>
    </row>
    <row r="85" spans="1:10" ht="12.75" outlineLevel="4" x14ac:dyDescent="0.2">
      <c r="A85" s="179" t="s">
        <v>145</v>
      </c>
      <c r="B85" s="180">
        <v>2</v>
      </c>
      <c r="C85" s="180">
        <v>2</v>
      </c>
      <c r="D85" s="180">
        <v>2</v>
      </c>
      <c r="E85" s="180">
        <v>2</v>
      </c>
      <c r="F85" s="180">
        <v>2</v>
      </c>
      <c r="G85" s="180">
        <v>2</v>
      </c>
      <c r="H85" s="15"/>
      <c r="I85" s="15"/>
      <c r="J85" s="15"/>
    </row>
    <row r="86" spans="1:10" ht="12.75" outlineLevel="4" x14ac:dyDescent="0.2">
      <c r="A86" s="179" t="s">
        <v>146</v>
      </c>
      <c r="B86" s="180">
        <v>1.1600000000000001E-5</v>
      </c>
      <c r="C86" s="180">
        <v>1.1600000000000001E-5</v>
      </c>
      <c r="D86" s="180">
        <v>1.1600000000000001E-5</v>
      </c>
      <c r="E86" s="180">
        <v>1.1600000000000001E-5</v>
      </c>
      <c r="F86" s="180">
        <v>1.1600000000000001E-5</v>
      </c>
      <c r="G86" s="180">
        <v>1.1600000000000001E-5</v>
      </c>
      <c r="H86" s="15"/>
      <c r="I86" s="15"/>
      <c r="J86" s="15"/>
    </row>
    <row r="87" spans="1:10" ht="12.75" outlineLevel="3" x14ac:dyDescent="0.2">
      <c r="A87" s="181" t="s">
        <v>95</v>
      </c>
      <c r="B87" s="180">
        <f t="shared" ref="B87:G87" si="16">SUM(B$88:B$94)</f>
        <v>64.881497659259992</v>
      </c>
      <c r="C87" s="180">
        <f t="shared" si="16"/>
        <v>67.090816979060008</v>
      </c>
      <c r="D87" s="180">
        <f t="shared" si="16"/>
        <v>68.926977305859992</v>
      </c>
      <c r="E87" s="180">
        <f t="shared" si="16"/>
        <v>71.369585822670004</v>
      </c>
      <c r="F87" s="180">
        <f t="shared" si="16"/>
        <v>73.123252634859995</v>
      </c>
      <c r="G87" s="180">
        <f t="shared" si="16"/>
        <v>74.278273849079994</v>
      </c>
      <c r="H87" s="15"/>
      <c r="I87" s="15"/>
      <c r="J87" s="15"/>
    </row>
    <row r="88" spans="1:10" ht="12.75" outlineLevel="4" x14ac:dyDescent="0.2">
      <c r="A88" s="179" t="s">
        <v>147</v>
      </c>
      <c r="B88" s="180">
        <v>2.6414929643299998</v>
      </c>
      <c r="C88" s="180">
        <v>3.1617778014</v>
      </c>
      <c r="D88" s="180">
        <v>3.2630255785100002</v>
      </c>
      <c r="E88" s="180">
        <v>3.34120867713</v>
      </c>
      <c r="F88" s="180">
        <v>3.2565037773799999</v>
      </c>
      <c r="G88" s="180">
        <v>3.1628152144100001</v>
      </c>
      <c r="H88" s="15"/>
      <c r="I88" s="15"/>
      <c r="J88" s="15"/>
    </row>
    <row r="89" spans="1:10" ht="12.75" outlineLevel="4" x14ac:dyDescent="0.2">
      <c r="A89" s="179" t="s">
        <v>148</v>
      </c>
      <c r="B89" s="180">
        <v>0.30361500074999997</v>
      </c>
      <c r="C89" s="180">
        <v>0.28696048412000003</v>
      </c>
      <c r="D89" s="180">
        <v>0.26984100083000001</v>
      </c>
      <c r="E89" s="180">
        <v>0.25463313142999999</v>
      </c>
      <c r="F89" s="180">
        <v>0.24015160092000001</v>
      </c>
      <c r="G89" s="180">
        <v>0.22494604264000001</v>
      </c>
      <c r="H89" s="15"/>
      <c r="I89" s="15"/>
      <c r="J89" s="15"/>
    </row>
    <row r="90" spans="1:10" ht="12.75" outlineLevel="4" x14ac:dyDescent="0.2">
      <c r="A90" s="179" t="s">
        <v>149</v>
      </c>
      <c r="B90" s="180">
        <v>0.23354999851</v>
      </c>
      <c r="C90" s="180">
        <v>0.53051199010000005</v>
      </c>
      <c r="D90" s="180">
        <v>0.61849195173000004</v>
      </c>
      <c r="E90" s="180">
        <v>0.69273386576999996</v>
      </c>
      <c r="F90" s="180">
        <v>0.68469369727999996</v>
      </c>
      <c r="G90" s="180">
        <v>0.67299711386000005</v>
      </c>
      <c r="H90" s="15"/>
      <c r="I90" s="15"/>
      <c r="J90" s="15"/>
    </row>
    <row r="91" spans="1:10" ht="12.75" outlineLevel="4" x14ac:dyDescent="0.2">
      <c r="A91" s="179" t="s">
        <v>150</v>
      </c>
      <c r="B91" s="180">
        <v>13.25976210098</v>
      </c>
      <c r="C91" s="180">
        <v>14.5485412967</v>
      </c>
      <c r="D91" s="180">
        <v>14.9612783373</v>
      </c>
      <c r="E91" s="180">
        <v>15.539415288760001</v>
      </c>
      <c r="F91" s="180">
        <v>15.56569464735</v>
      </c>
      <c r="G91" s="180">
        <v>15.63753526474</v>
      </c>
      <c r="H91" s="15"/>
      <c r="I91" s="15"/>
      <c r="J91" s="15"/>
    </row>
    <row r="92" spans="1:10" ht="12.75" outlineLevel="4" x14ac:dyDescent="0.2">
      <c r="A92" s="179" t="s">
        <v>151</v>
      </c>
      <c r="B92" s="180">
        <v>0.32696999924999998</v>
      </c>
      <c r="C92" s="180">
        <v>0.30903436587999999</v>
      </c>
      <c r="D92" s="180">
        <v>0.29059799917000001</v>
      </c>
      <c r="E92" s="180">
        <v>0.27422029357</v>
      </c>
      <c r="F92" s="180">
        <v>0.25862479908000002</v>
      </c>
      <c r="G92" s="180">
        <v>0.24224958235999999</v>
      </c>
      <c r="H92" s="15"/>
      <c r="I92" s="15"/>
      <c r="J92" s="15"/>
    </row>
    <row r="93" spans="1:10" ht="12.75" outlineLevel="4" x14ac:dyDescent="0.2">
      <c r="A93" s="179" t="s">
        <v>152</v>
      </c>
      <c r="B93" s="180">
        <v>14.99023391273</v>
      </c>
      <c r="C93" s="180">
        <v>15.19114574242</v>
      </c>
      <c r="D93" s="180">
        <v>16.907108891290001</v>
      </c>
      <c r="E93" s="180">
        <v>17.808759949590002</v>
      </c>
      <c r="F93" s="180">
        <v>18.82328320533</v>
      </c>
      <c r="G93" s="180">
        <v>19.56510543464</v>
      </c>
      <c r="H93" s="15"/>
      <c r="I93" s="15"/>
      <c r="J93" s="15"/>
    </row>
    <row r="94" spans="1:10" ht="12.75" outlineLevel="4" x14ac:dyDescent="0.2">
      <c r="A94" s="179" t="s">
        <v>153</v>
      </c>
      <c r="B94" s="180">
        <v>33.125873682710001</v>
      </c>
      <c r="C94" s="180">
        <v>33.062845298440003</v>
      </c>
      <c r="D94" s="180">
        <v>32.616633547029998</v>
      </c>
      <c r="E94" s="180">
        <v>33.45861461642</v>
      </c>
      <c r="F94" s="180">
        <v>34.294300907519997</v>
      </c>
      <c r="G94" s="180">
        <v>34.772625196429999</v>
      </c>
      <c r="H94" s="15"/>
      <c r="I94" s="15"/>
      <c r="J94" s="15"/>
    </row>
    <row r="95" spans="1:10" ht="12.75" outlineLevel="3" x14ac:dyDescent="0.2">
      <c r="A95" s="181" t="s">
        <v>154</v>
      </c>
      <c r="B95" s="180">
        <f t="shared" ref="B95:G95" si="17">SUM(B$96:B$96)</f>
        <v>9.5465000000000003E-4</v>
      </c>
      <c r="C95" s="180">
        <f t="shared" si="17"/>
        <v>9.5465000000000003E-4</v>
      </c>
      <c r="D95" s="180">
        <f t="shared" si="17"/>
        <v>9.5465000000000003E-4</v>
      </c>
      <c r="E95" s="180">
        <f t="shared" si="17"/>
        <v>9.5465000000000003E-4</v>
      </c>
      <c r="F95" s="180">
        <f t="shared" si="17"/>
        <v>9.5465000000000003E-4</v>
      </c>
      <c r="G95" s="180">
        <f t="shared" si="17"/>
        <v>9.5465000000000003E-4</v>
      </c>
      <c r="H95" s="15"/>
      <c r="I95" s="15"/>
      <c r="J95" s="15"/>
    </row>
    <row r="96" spans="1:10" ht="12.75" outlineLevel="4" x14ac:dyDescent="0.2">
      <c r="A96" s="179" t="s">
        <v>155</v>
      </c>
      <c r="B96" s="180">
        <v>9.5465000000000003E-4</v>
      </c>
      <c r="C96" s="180">
        <v>9.5465000000000003E-4</v>
      </c>
      <c r="D96" s="180">
        <v>9.5465000000000003E-4</v>
      </c>
      <c r="E96" s="180">
        <v>9.5465000000000003E-4</v>
      </c>
      <c r="F96" s="180">
        <v>9.5465000000000003E-4</v>
      </c>
      <c r="G96" s="180">
        <v>9.5465000000000003E-4</v>
      </c>
      <c r="H96" s="15"/>
      <c r="I96" s="15"/>
      <c r="J96" s="15"/>
    </row>
    <row r="97" spans="1:10" ht="15" outlineLevel="2" x14ac:dyDescent="0.25">
      <c r="A97" s="182" t="s">
        <v>97</v>
      </c>
      <c r="B97" s="183">
        <f t="shared" ref="B97:G97" si="18">B$98+B$105+B$108+B$110+B$112</f>
        <v>219.15364540835003</v>
      </c>
      <c r="C97" s="183">
        <f t="shared" si="18"/>
        <v>217.54895062106999</v>
      </c>
      <c r="D97" s="183">
        <f t="shared" si="18"/>
        <v>206.18676657297999</v>
      </c>
      <c r="E97" s="183">
        <f t="shared" si="18"/>
        <v>195.13721778689998</v>
      </c>
      <c r="F97" s="183">
        <f t="shared" si="18"/>
        <v>195.50378653443002</v>
      </c>
      <c r="G97" s="183">
        <f t="shared" si="18"/>
        <v>197.28659200473001</v>
      </c>
      <c r="H97" s="15"/>
      <c r="I97" s="15"/>
      <c r="J97" s="15"/>
    </row>
    <row r="98" spans="1:10" ht="12.75" outlineLevel="3" x14ac:dyDescent="0.2">
      <c r="A98" s="181" t="s">
        <v>98</v>
      </c>
      <c r="B98" s="180">
        <f t="shared" ref="B98:G98" si="19">SUM(B$99:B$104)</f>
        <v>136.28570344676001</v>
      </c>
      <c r="C98" s="180">
        <f t="shared" si="19"/>
        <v>135.26543256123</v>
      </c>
      <c r="D98" s="180">
        <f t="shared" si="19"/>
        <v>124.48637754184</v>
      </c>
      <c r="E98" s="180">
        <f t="shared" si="19"/>
        <v>113.39929571486999</v>
      </c>
      <c r="F98" s="180">
        <f t="shared" si="19"/>
        <v>113.42645290298</v>
      </c>
      <c r="G98" s="180">
        <f t="shared" si="19"/>
        <v>115.44537560490001</v>
      </c>
      <c r="H98" s="15"/>
      <c r="I98" s="15"/>
      <c r="J98" s="15"/>
    </row>
    <row r="99" spans="1:10" ht="12.75" outlineLevel="4" x14ac:dyDescent="0.2">
      <c r="A99" s="179" t="s">
        <v>99</v>
      </c>
      <c r="B99" s="180">
        <v>1.227677529E-2</v>
      </c>
      <c r="C99" s="180">
        <v>1.22140466E-2</v>
      </c>
      <c r="D99" s="180">
        <v>1.212345796E-2</v>
      </c>
      <c r="E99" s="180">
        <v>1.2113149199999999E-2</v>
      </c>
      <c r="F99" s="180">
        <v>1.2138264039999999E-2</v>
      </c>
      <c r="G99" s="180">
        <v>1.2277195039999999E-2</v>
      </c>
      <c r="H99" s="15"/>
      <c r="I99" s="15"/>
      <c r="J99" s="15"/>
    </row>
    <row r="100" spans="1:10" ht="12.75" outlineLevel="4" x14ac:dyDescent="0.2">
      <c r="A100" s="179" t="s">
        <v>101</v>
      </c>
      <c r="B100" s="180">
        <v>45.32443061531</v>
      </c>
      <c r="C100" s="180">
        <v>44.933349124220001</v>
      </c>
      <c r="D100" s="180">
        <v>39.840486723040001</v>
      </c>
      <c r="E100" s="180">
        <v>38.379836731029997</v>
      </c>
      <c r="F100" s="180">
        <v>40.315617836000001</v>
      </c>
      <c r="G100" s="180">
        <v>42.68523688506</v>
      </c>
      <c r="H100" s="15"/>
      <c r="I100" s="15"/>
      <c r="J100" s="15"/>
    </row>
    <row r="101" spans="1:10" ht="12.75" outlineLevel="4" x14ac:dyDescent="0.2">
      <c r="A101" s="179" t="s">
        <v>102</v>
      </c>
      <c r="B101" s="180">
        <v>8.0852744912300007</v>
      </c>
      <c r="C101" s="180">
        <v>7.9486382437099996</v>
      </c>
      <c r="D101" s="180">
        <v>7.9458066017300002</v>
      </c>
      <c r="E101" s="180">
        <v>8.1747128851399999</v>
      </c>
      <c r="F101" s="180">
        <v>8.6381521986000003</v>
      </c>
      <c r="G101" s="180">
        <v>8.5502068794999992</v>
      </c>
      <c r="H101" s="15"/>
      <c r="I101" s="15"/>
      <c r="J101" s="15"/>
    </row>
    <row r="102" spans="1:10" ht="12.75" outlineLevel="4" x14ac:dyDescent="0.2">
      <c r="A102" s="179" t="s">
        <v>156</v>
      </c>
      <c r="B102" s="180">
        <v>13.17798</v>
      </c>
      <c r="C102" s="180">
        <v>13.052910000000001</v>
      </c>
      <c r="D102" s="180">
        <v>13.048260000000001</v>
      </c>
      <c r="E102" s="180">
        <v>13.424160000000001</v>
      </c>
      <c r="F102" s="180">
        <v>14.1852</v>
      </c>
      <c r="G102" s="180">
        <v>14.04078</v>
      </c>
      <c r="H102" s="15"/>
      <c r="I102" s="15"/>
      <c r="J102" s="15"/>
    </row>
    <row r="103" spans="1:10" ht="12.75" outlineLevel="4" x14ac:dyDescent="0.2">
      <c r="A103" s="179" t="s">
        <v>104</v>
      </c>
      <c r="B103" s="180">
        <v>21.577228281509999</v>
      </c>
      <c r="C103" s="180">
        <v>21.46697854592</v>
      </c>
      <c r="D103" s="180">
        <v>21.307763145620001</v>
      </c>
      <c r="E103" s="180">
        <v>21.25635957543</v>
      </c>
      <c r="F103" s="180">
        <v>20.839686820280001</v>
      </c>
      <c r="G103" s="180">
        <v>20.73396527577</v>
      </c>
      <c r="H103" s="15"/>
      <c r="I103" s="15"/>
      <c r="J103" s="15"/>
    </row>
    <row r="104" spans="1:10" ht="12.75" outlineLevel="4" x14ac:dyDescent="0.2">
      <c r="A104" s="179" t="s">
        <v>106</v>
      </c>
      <c r="B104" s="180">
        <v>48.108513283420002</v>
      </c>
      <c r="C104" s="180">
        <v>47.851342600780001</v>
      </c>
      <c r="D104" s="180">
        <v>42.331937613489998</v>
      </c>
      <c r="E104" s="180">
        <v>32.152113374069998</v>
      </c>
      <c r="F104" s="180">
        <v>29.435657784060002</v>
      </c>
      <c r="G104" s="180">
        <v>29.42290936953</v>
      </c>
      <c r="H104" s="15"/>
      <c r="I104" s="15"/>
      <c r="J104" s="15"/>
    </row>
    <row r="105" spans="1:10" ht="12.75" outlineLevel="3" x14ac:dyDescent="0.2">
      <c r="A105" s="181" t="s">
        <v>157</v>
      </c>
      <c r="B105" s="180">
        <f t="shared" ref="B105:G105" si="20">SUM(B$106:B$107)</f>
        <v>36.060648373310002</v>
      </c>
      <c r="C105" s="180">
        <f t="shared" si="20"/>
        <v>35.870355513509999</v>
      </c>
      <c r="D105" s="180">
        <f t="shared" si="20"/>
        <v>35.613954103519994</v>
      </c>
      <c r="E105" s="180">
        <f t="shared" si="20"/>
        <v>35.624152359889997</v>
      </c>
      <c r="F105" s="180">
        <f t="shared" si="20"/>
        <v>35.775135972359998</v>
      </c>
      <c r="G105" s="180">
        <f t="shared" si="20"/>
        <v>35.73015968675</v>
      </c>
      <c r="H105" s="15"/>
      <c r="I105" s="15"/>
      <c r="J105" s="15"/>
    </row>
    <row r="106" spans="1:10" ht="12.75" outlineLevel="4" x14ac:dyDescent="0.2">
      <c r="A106" s="179" t="s">
        <v>158</v>
      </c>
      <c r="B106" s="180">
        <v>34.682175000000001</v>
      </c>
      <c r="C106" s="180">
        <v>34.504964999999999</v>
      </c>
      <c r="D106" s="180">
        <v>34.249049999999997</v>
      </c>
      <c r="E106" s="180">
        <v>34.219927499999997</v>
      </c>
      <c r="F106" s="180">
        <v>34.290877500000001</v>
      </c>
      <c r="G106" s="180">
        <v>34.2610125</v>
      </c>
      <c r="H106" s="15"/>
      <c r="I106" s="15"/>
      <c r="J106" s="15"/>
    </row>
    <row r="107" spans="1:10" ht="12.75" outlineLevel="4" x14ac:dyDescent="0.2">
      <c r="A107" s="179" t="s">
        <v>111</v>
      </c>
      <c r="B107" s="180">
        <v>1.3784733733100001</v>
      </c>
      <c r="C107" s="180">
        <v>1.36539051351</v>
      </c>
      <c r="D107" s="180">
        <v>1.36490410352</v>
      </c>
      <c r="E107" s="180">
        <v>1.40422485989</v>
      </c>
      <c r="F107" s="180">
        <v>1.4842584723600001</v>
      </c>
      <c r="G107" s="180">
        <v>1.4691471867499999</v>
      </c>
      <c r="H107" s="15"/>
      <c r="I107" s="15"/>
      <c r="J107" s="15"/>
    </row>
    <row r="108" spans="1:10" ht="12.75" outlineLevel="3" x14ac:dyDescent="0.2">
      <c r="A108" s="181" t="s">
        <v>121</v>
      </c>
      <c r="B108" s="180">
        <f t="shared" ref="B108:G108" si="21">SUM(B$109:B$109)</f>
        <v>7.6600232181100001</v>
      </c>
      <c r="C108" s="180">
        <f t="shared" si="21"/>
        <v>7.4669709583400001</v>
      </c>
      <c r="D108" s="180">
        <f t="shared" si="21"/>
        <v>7.4115902363900004</v>
      </c>
      <c r="E108" s="180">
        <f t="shared" si="21"/>
        <v>7.4052880459099999</v>
      </c>
      <c r="F108" s="180">
        <f t="shared" si="21"/>
        <v>7.4206418244099996</v>
      </c>
      <c r="G108" s="180">
        <f t="shared" si="21"/>
        <v>7.2613540748499998</v>
      </c>
      <c r="H108" s="15"/>
      <c r="I108" s="15"/>
      <c r="J108" s="15"/>
    </row>
    <row r="109" spans="1:10" ht="12.75" outlineLevel="4" x14ac:dyDescent="0.2">
      <c r="A109" s="179" t="s">
        <v>159</v>
      </c>
      <c r="B109" s="180">
        <v>7.6600232181100001</v>
      </c>
      <c r="C109" s="180">
        <v>7.4669709583400001</v>
      </c>
      <c r="D109" s="180">
        <v>7.4115902363900004</v>
      </c>
      <c r="E109" s="180">
        <v>7.4052880459099999</v>
      </c>
      <c r="F109" s="180">
        <v>7.4206418244099996</v>
      </c>
      <c r="G109" s="180">
        <v>7.2613540748499998</v>
      </c>
      <c r="H109" s="15"/>
      <c r="I109" s="15"/>
      <c r="J109" s="15"/>
    </row>
    <row r="110" spans="1:10" ht="12.75" outlineLevel="3" x14ac:dyDescent="0.2">
      <c r="A110" s="181" t="s">
        <v>160</v>
      </c>
      <c r="B110" s="180">
        <f t="shared" ref="B110:G110" si="22">SUM(B$111:B$111)</f>
        <v>34.682175000000001</v>
      </c>
      <c r="C110" s="180">
        <f t="shared" si="22"/>
        <v>34.504964999999999</v>
      </c>
      <c r="D110" s="180">
        <f t="shared" si="22"/>
        <v>34.249049999999997</v>
      </c>
      <c r="E110" s="180">
        <f t="shared" si="22"/>
        <v>34.219927499999997</v>
      </c>
      <c r="F110" s="180">
        <f t="shared" si="22"/>
        <v>34.290877500000001</v>
      </c>
      <c r="G110" s="180">
        <f t="shared" si="22"/>
        <v>34.2610125</v>
      </c>
      <c r="H110" s="15"/>
      <c r="I110" s="15"/>
      <c r="J110" s="15"/>
    </row>
    <row r="111" spans="1:10" ht="12.75" outlineLevel="4" x14ac:dyDescent="0.2">
      <c r="A111" s="179" t="s">
        <v>162</v>
      </c>
      <c r="B111" s="180">
        <v>34.682175000000001</v>
      </c>
      <c r="C111" s="180">
        <v>34.504964999999999</v>
      </c>
      <c r="D111" s="180">
        <v>34.249049999999997</v>
      </c>
      <c r="E111" s="180">
        <v>34.219927499999997</v>
      </c>
      <c r="F111" s="180">
        <v>34.290877500000001</v>
      </c>
      <c r="G111" s="180">
        <v>34.2610125</v>
      </c>
      <c r="H111" s="15"/>
      <c r="I111" s="15"/>
      <c r="J111" s="15"/>
    </row>
    <row r="112" spans="1:10" ht="12.75" outlineLevel="3" x14ac:dyDescent="0.2">
      <c r="A112" s="181" t="s">
        <v>139</v>
      </c>
      <c r="B112" s="180">
        <f t="shared" ref="B112:G112" si="23">SUM(B$113:B$113)</f>
        <v>4.4650953701700002</v>
      </c>
      <c r="C112" s="180">
        <f t="shared" si="23"/>
        <v>4.4412265879900001</v>
      </c>
      <c r="D112" s="180">
        <f t="shared" si="23"/>
        <v>4.4257946912300001</v>
      </c>
      <c r="E112" s="180">
        <f t="shared" si="23"/>
        <v>4.4885541662300001</v>
      </c>
      <c r="F112" s="180">
        <f t="shared" si="23"/>
        <v>4.5906783346799998</v>
      </c>
      <c r="G112" s="180">
        <f t="shared" si="23"/>
        <v>4.5886901382299996</v>
      </c>
      <c r="H112" s="15"/>
      <c r="I112" s="15"/>
      <c r="J112" s="15"/>
    </row>
    <row r="113" spans="1:10" ht="12.75" outlineLevel="4" x14ac:dyDescent="0.2">
      <c r="A113" s="179" t="s">
        <v>106</v>
      </c>
      <c r="B113" s="180">
        <v>4.4650953701700002</v>
      </c>
      <c r="C113" s="180">
        <v>4.4412265879900001</v>
      </c>
      <c r="D113" s="180">
        <v>4.4257946912300001</v>
      </c>
      <c r="E113" s="180">
        <v>4.4885541662300001</v>
      </c>
      <c r="F113" s="180">
        <v>4.5906783346799998</v>
      </c>
      <c r="G113" s="180">
        <v>4.5886901382299996</v>
      </c>
      <c r="H113" s="15"/>
      <c r="I113" s="15"/>
      <c r="J113" s="15"/>
    </row>
    <row r="114" spans="1:10" x14ac:dyDescent="0.2">
      <c r="B114" s="14"/>
      <c r="C114" s="14"/>
      <c r="D114" s="14"/>
      <c r="E114" s="14"/>
      <c r="F114" s="14"/>
      <c r="G114" s="14"/>
      <c r="H114" s="15"/>
      <c r="I114" s="15"/>
      <c r="J114" s="15"/>
    </row>
    <row r="115" spans="1:10" x14ac:dyDescent="0.2">
      <c r="B115" s="14"/>
      <c r="C115" s="14"/>
      <c r="D115" s="14"/>
      <c r="E115" s="14"/>
      <c r="F115" s="14"/>
      <c r="G115" s="14"/>
      <c r="H115" s="15"/>
      <c r="I115" s="15"/>
      <c r="J115" s="15"/>
    </row>
    <row r="116" spans="1:10" x14ac:dyDescent="0.2">
      <c r="B116" s="14"/>
      <c r="C116" s="14"/>
      <c r="D116" s="14"/>
      <c r="E116" s="14"/>
      <c r="F116" s="14"/>
      <c r="G116" s="14"/>
      <c r="H116" s="15"/>
      <c r="I116" s="15"/>
      <c r="J116" s="15"/>
    </row>
    <row r="117" spans="1:10" x14ac:dyDescent="0.2">
      <c r="B117" s="14"/>
      <c r="C117" s="14"/>
      <c r="D117" s="14"/>
      <c r="E117" s="14"/>
      <c r="F117" s="14"/>
      <c r="G117" s="14"/>
      <c r="H117" s="15"/>
      <c r="I117" s="15"/>
      <c r="J117" s="15"/>
    </row>
    <row r="118" spans="1:10" x14ac:dyDescent="0.2">
      <c r="B118" s="14"/>
      <c r="C118" s="14"/>
      <c r="D118" s="14"/>
      <c r="E118" s="14"/>
      <c r="F118" s="14"/>
      <c r="G118" s="14"/>
      <c r="H118" s="15"/>
      <c r="I118" s="15"/>
      <c r="J118" s="15"/>
    </row>
    <row r="119" spans="1:10" x14ac:dyDescent="0.2">
      <c r="B119" s="14"/>
      <c r="C119" s="14"/>
      <c r="D119" s="14"/>
      <c r="E119" s="14"/>
      <c r="F119" s="14"/>
      <c r="G119" s="14"/>
      <c r="H119" s="15"/>
      <c r="I119" s="15"/>
      <c r="J119" s="15"/>
    </row>
    <row r="120" spans="1:10" x14ac:dyDescent="0.2">
      <c r="B120" s="14"/>
      <c r="C120" s="14"/>
      <c r="D120" s="14"/>
      <c r="E120" s="14"/>
      <c r="F120" s="14"/>
      <c r="G120" s="14"/>
      <c r="H120" s="15"/>
      <c r="I120" s="15"/>
      <c r="J120" s="15"/>
    </row>
    <row r="121" spans="1:10" x14ac:dyDescent="0.2">
      <c r="B121" s="14"/>
      <c r="C121" s="14"/>
      <c r="D121" s="14"/>
      <c r="E121" s="14"/>
      <c r="F121" s="14"/>
      <c r="G121" s="14"/>
      <c r="H121" s="15"/>
      <c r="I121" s="15"/>
      <c r="J121" s="15"/>
    </row>
    <row r="122" spans="1:10" x14ac:dyDescent="0.2">
      <c r="B122" s="14"/>
      <c r="C122" s="14"/>
      <c r="D122" s="14"/>
      <c r="E122" s="14"/>
      <c r="F122" s="14"/>
      <c r="G122" s="14"/>
      <c r="H122" s="15"/>
      <c r="I122" s="15"/>
      <c r="J122" s="15"/>
    </row>
    <row r="123" spans="1:10" x14ac:dyDescent="0.2">
      <c r="B123" s="14"/>
      <c r="C123" s="14"/>
      <c r="D123" s="14"/>
      <c r="E123" s="14"/>
      <c r="F123" s="14"/>
      <c r="G123" s="14"/>
      <c r="H123" s="15"/>
      <c r="I123" s="15"/>
      <c r="J123" s="15"/>
    </row>
    <row r="124" spans="1:10" x14ac:dyDescent="0.2">
      <c r="B124" s="14"/>
      <c r="C124" s="14"/>
      <c r="D124" s="14"/>
      <c r="E124" s="14"/>
      <c r="F124" s="14"/>
      <c r="G124" s="14"/>
      <c r="H124" s="15"/>
      <c r="I124" s="15"/>
      <c r="J124" s="15"/>
    </row>
    <row r="125" spans="1:10" x14ac:dyDescent="0.2">
      <c r="B125" s="14"/>
      <c r="C125" s="14"/>
      <c r="D125" s="14"/>
      <c r="E125" s="14"/>
      <c r="F125" s="14"/>
      <c r="G125" s="14"/>
      <c r="H125" s="15"/>
      <c r="I125" s="15"/>
      <c r="J125" s="15"/>
    </row>
    <row r="126" spans="1:10" x14ac:dyDescent="0.2">
      <c r="B126" s="14"/>
      <c r="C126" s="14"/>
      <c r="D126" s="14"/>
      <c r="E126" s="14"/>
      <c r="F126" s="14"/>
      <c r="G126" s="14"/>
      <c r="H126" s="15"/>
      <c r="I126" s="15"/>
      <c r="J126" s="15"/>
    </row>
    <row r="127" spans="1:10" x14ac:dyDescent="0.2">
      <c r="B127" s="14"/>
      <c r="C127" s="14"/>
      <c r="D127" s="14"/>
      <c r="E127" s="14"/>
      <c r="F127" s="14"/>
      <c r="G127" s="14"/>
      <c r="H127" s="15"/>
      <c r="I127" s="15"/>
      <c r="J127" s="15"/>
    </row>
    <row r="128" spans="1:10" x14ac:dyDescent="0.2">
      <c r="B128" s="14"/>
      <c r="C128" s="14"/>
      <c r="D128" s="14"/>
      <c r="E128" s="14"/>
      <c r="F128" s="14"/>
      <c r="G128" s="14"/>
      <c r="H128" s="15"/>
      <c r="I128" s="15"/>
      <c r="J128" s="15"/>
    </row>
    <row r="129" spans="2:10" x14ac:dyDescent="0.2">
      <c r="B129" s="14"/>
      <c r="C129" s="14"/>
      <c r="D129" s="14"/>
      <c r="E129" s="14"/>
      <c r="F129" s="14"/>
      <c r="G129" s="14"/>
      <c r="H129" s="15"/>
      <c r="I129" s="15"/>
      <c r="J129" s="15"/>
    </row>
    <row r="130" spans="2:10" x14ac:dyDescent="0.2">
      <c r="B130" s="14"/>
      <c r="C130" s="14"/>
      <c r="D130" s="14"/>
      <c r="E130" s="14"/>
      <c r="F130" s="14"/>
      <c r="G130" s="14"/>
      <c r="H130" s="15"/>
      <c r="I130" s="15"/>
      <c r="J130" s="15"/>
    </row>
    <row r="131" spans="2:10" x14ac:dyDescent="0.2">
      <c r="B131" s="14"/>
      <c r="C131" s="14"/>
      <c r="D131" s="14"/>
      <c r="E131" s="14"/>
      <c r="F131" s="14"/>
      <c r="G131" s="14"/>
      <c r="H131" s="15"/>
      <c r="I131" s="15"/>
      <c r="J131" s="15"/>
    </row>
    <row r="132" spans="2:10" x14ac:dyDescent="0.2">
      <c r="B132" s="14"/>
      <c r="C132" s="14"/>
      <c r="D132" s="14"/>
      <c r="E132" s="14"/>
      <c r="F132" s="14"/>
      <c r="G132" s="14"/>
      <c r="H132" s="15"/>
      <c r="I132" s="15"/>
      <c r="J132" s="15"/>
    </row>
    <row r="133" spans="2:10" x14ac:dyDescent="0.2">
      <c r="B133" s="14"/>
      <c r="C133" s="14"/>
      <c r="D133" s="14"/>
      <c r="E133" s="14"/>
      <c r="F133" s="14"/>
      <c r="G133" s="14"/>
      <c r="H133" s="15"/>
      <c r="I133" s="15"/>
      <c r="J133" s="15"/>
    </row>
    <row r="134" spans="2:10" x14ac:dyDescent="0.2">
      <c r="B134" s="14"/>
      <c r="C134" s="14"/>
      <c r="D134" s="14"/>
      <c r="E134" s="14"/>
      <c r="F134" s="14"/>
      <c r="G134" s="14"/>
      <c r="H134" s="15"/>
      <c r="I134" s="15"/>
      <c r="J134" s="15"/>
    </row>
    <row r="135" spans="2:10" x14ac:dyDescent="0.2">
      <c r="B135" s="14"/>
      <c r="C135" s="14"/>
      <c r="D135" s="14"/>
      <c r="E135" s="14"/>
      <c r="F135" s="14"/>
      <c r="G135" s="14"/>
      <c r="H135" s="15"/>
      <c r="I135" s="15"/>
      <c r="J135" s="15"/>
    </row>
    <row r="136" spans="2:10" x14ac:dyDescent="0.2">
      <c r="B136" s="14"/>
      <c r="C136" s="14"/>
      <c r="D136" s="14"/>
      <c r="E136" s="14"/>
      <c r="F136" s="14"/>
      <c r="G136" s="14"/>
      <c r="H136" s="15"/>
      <c r="I136" s="15"/>
      <c r="J136" s="15"/>
    </row>
    <row r="137" spans="2:10" x14ac:dyDescent="0.2">
      <c r="B137" s="14"/>
      <c r="C137" s="14"/>
      <c r="D137" s="14"/>
      <c r="E137" s="14"/>
      <c r="F137" s="14"/>
      <c r="G137" s="14"/>
      <c r="H137" s="15"/>
      <c r="I137" s="15"/>
      <c r="J137" s="15"/>
    </row>
    <row r="138" spans="2:10" x14ac:dyDescent="0.2">
      <c r="B138" s="14"/>
      <c r="C138" s="14"/>
      <c r="D138" s="14"/>
      <c r="E138" s="14"/>
      <c r="F138" s="14"/>
      <c r="G138" s="14"/>
      <c r="H138" s="15"/>
      <c r="I138" s="15"/>
      <c r="J138" s="15"/>
    </row>
    <row r="139" spans="2:10" x14ac:dyDescent="0.2">
      <c r="B139" s="14"/>
      <c r="C139" s="14"/>
      <c r="D139" s="14"/>
      <c r="E139" s="14"/>
      <c r="F139" s="14"/>
      <c r="G139" s="14"/>
      <c r="H139" s="15"/>
      <c r="I139" s="15"/>
      <c r="J139" s="15"/>
    </row>
    <row r="140" spans="2:10" x14ac:dyDescent="0.2">
      <c r="B140" s="14"/>
      <c r="C140" s="14"/>
      <c r="D140" s="14"/>
      <c r="E140" s="14"/>
      <c r="F140" s="14"/>
      <c r="G140" s="14"/>
      <c r="H140" s="15"/>
      <c r="I140" s="15"/>
      <c r="J140" s="15"/>
    </row>
    <row r="141" spans="2:10" x14ac:dyDescent="0.2">
      <c r="B141" s="14"/>
      <c r="C141" s="14"/>
      <c r="D141" s="14"/>
      <c r="E141" s="14"/>
      <c r="F141" s="14"/>
      <c r="G141" s="14"/>
      <c r="H141" s="15"/>
      <c r="I141" s="15"/>
      <c r="J141" s="15"/>
    </row>
    <row r="142" spans="2:10" x14ac:dyDescent="0.2">
      <c r="B142" s="14"/>
      <c r="C142" s="14"/>
      <c r="D142" s="14"/>
      <c r="E142" s="14"/>
      <c r="F142" s="14"/>
      <c r="G142" s="14"/>
      <c r="H142" s="15"/>
      <c r="I142" s="15"/>
      <c r="J142" s="15"/>
    </row>
    <row r="143" spans="2:10" x14ac:dyDescent="0.2">
      <c r="B143" s="14"/>
      <c r="C143" s="14"/>
      <c r="D143" s="14"/>
      <c r="E143" s="14"/>
      <c r="F143" s="14"/>
      <c r="G143" s="14"/>
      <c r="H143" s="15"/>
      <c r="I143" s="15"/>
      <c r="J143" s="15"/>
    </row>
    <row r="144" spans="2:10" x14ac:dyDescent="0.2">
      <c r="B144" s="14"/>
      <c r="C144" s="14"/>
      <c r="D144" s="14"/>
      <c r="E144" s="14"/>
      <c r="F144" s="14"/>
      <c r="G144" s="14"/>
      <c r="H144" s="15"/>
      <c r="I144" s="15"/>
      <c r="J144" s="15"/>
    </row>
    <row r="145" spans="2:10" x14ac:dyDescent="0.2">
      <c r="B145" s="14"/>
      <c r="C145" s="14"/>
      <c r="D145" s="14"/>
      <c r="E145" s="14"/>
      <c r="F145" s="14"/>
      <c r="G145" s="14"/>
      <c r="H145" s="15"/>
      <c r="I145" s="15"/>
      <c r="J145" s="15"/>
    </row>
    <row r="146" spans="2:10" x14ac:dyDescent="0.2">
      <c r="B146" s="14"/>
      <c r="C146" s="14"/>
      <c r="D146" s="14"/>
      <c r="E146" s="14"/>
      <c r="F146" s="14"/>
      <c r="G146" s="14"/>
      <c r="H146" s="15"/>
      <c r="I146" s="15"/>
      <c r="J146" s="15"/>
    </row>
    <row r="147" spans="2:10" x14ac:dyDescent="0.2">
      <c r="B147" s="14"/>
      <c r="C147" s="14"/>
      <c r="D147" s="14"/>
      <c r="E147" s="14"/>
      <c r="F147" s="14"/>
      <c r="G147" s="14"/>
      <c r="H147" s="15"/>
      <c r="I147" s="15"/>
      <c r="J147" s="15"/>
    </row>
    <row r="148" spans="2:10" x14ac:dyDescent="0.2">
      <c r="B148" s="14"/>
      <c r="C148" s="14"/>
      <c r="D148" s="14"/>
      <c r="E148" s="14"/>
      <c r="F148" s="14"/>
      <c r="G148" s="14"/>
      <c r="H148" s="15"/>
      <c r="I148" s="15"/>
      <c r="J148" s="15"/>
    </row>
    <row r="149" spans="2:10" x14ac:dyDescent="0.2">
      <c r="B149" s="14"/>
      <c r="C149" s="14"/>
      <c r="D149" s="14"/>
      <c r="E149" s="14"/>
      <c r="F149" s="14"/>
      <c r="G149" s="14"/>
      <c r="H149" s="15"/>
      <c r="I149" s="15"/>
      <c r="J149" s="15"/>
    </row>
    <row r="150" spans="2:10" x14ac:dyDescent="0.2">
      <c r="B150" s="14"/>
      <c r="C150" s="14"/>
      <c r="D150" s="14"/>
      <c r="E150" s="14"/>
      <c r="F150" s="14"/>
      <c r="G150" s="14"/>
      <c r="H150" s="15"/>
      <c r="I150" s="15"/>
      <c r="J150" s="15"/>
    </row>
    <row r="151" spans="2:10" x14ac:dyDescent="0.2">
      <c r="B151" s="14"/>
      <c r="C151" s="14"/>
      <c r="D151" s="14"/>
      <c r="E151" s="14"/>
      <c r="F151" s="14"/>
      <c r="G151" s="14"/>
      <c r="H151" s="15"/>
      <c r="I151" s="15"/>
      <c r="J151" s="15"/>
    </row>
    <row r="152" spans="2:10" x14ac:dyDescent="0.2">
      <c r="B152" s="14"/>
      <c r="C152" s="14"/>
      <c r="D152" s="14"/>
      <c r="E152" s="14"/>
      <c r="F152" s="14"/>
      <c r="G152" s="14"/>
      <c r="H152" s="15"/>
      <c r="I152" s="15"/>
      <c r="J152" s="15"/>
    </row>
    <row r="153" spans="2:10" x14ac:dyDescent="0.2">
      <c r="B153" s="14"/>
      <c r="C153" s="14"/>
      <c r="D153" s="14"/>
      <c r="E153" s="14"/>
      <c r="F153" s="14"/>
      <c r="G153" s="14"/>
      <c r="H153" s="15"/>
      <c r="I153" s="15"/>
      <c r="J153" s="15"/>
    </row>
    <row r="154" spans="2:10" x14ac:dyDescent="0.2">
      <c r="B154" s="14"/>
      <c r="C154" s="14"/>
      <c r="D154" s="14"/>
      <c r="E154" s="14"/>
      <c r="F154" s="14"/>
      <c r="G154" s="14"/>
      <c r="H154" s="15"/>
      <c r="I154" s="15"/>
      <c r="J154" s="15"/>
    </row>
    <row r="155" spans="2:10" x14ac:dyDescent="0.2">
      <c r="B155" s="14"/>
      <c r="C155" s="14"/>
      <c r="D155" s="14"/>
      <c r="E155" s="14"/>
      <c r="F155" s="14"/>
      <c r="G155" s="14"/>
      <c r="H155" s="15"/>
      <c r="I155" s="15"/>
      <c r="J155" s="15"/>
    </row>
    <row r="156" spans="2:10" x14ac:dyDescent="0.2">
      <c r="B156" s="14"/>
      <c r="C156" s="14"/>
      <c r="D156" s="14"/>
      <c r="E156" s="14"/>
      <c r="F156" s="14"/>
      <c r="G156" s="14"/>
      <c r="H156" s="15"/>
      <c r="I156" s="15"/>
      <c r="J156" s="15"/>
    </row>
    <row r="157" spans="2:10" x14ac:dyDescent="0.2">
      <c r="B157" s="14"/>
      <c r="C157" s="14"/>
      <c r="D157" s="14"/>
      <c r="E157" s="14"/>
      <c r="F157" s="14"/>
      <c r="G157" s="14"/>
      <c r="H157" s="15"/>
      <c r="I157" s="15"/>
      <c r="J157" s="15"/>
    </row>
    <row r="158" spans="2:10" x14ac:dyDescent="0.2">
      <c r="B158" s="14"/>
      <c r="C158" s="14"/>
      <c r="D158" s="14"/>
      <c r="E158" s="14"/>
      <c r="F158" s="14"/>
      <c r="G158" s="14"/>
      <c r="H158" s="15"/>
      <c r="I158" s="15"/>
      <c r="J158" s="15"/>
    </row>
    <row r="159" spans="2:10" x14ac:dyDescent="0.2">
      <c r="B159" s="14"/>
      <c r="C159" s="14"/>
      <c r="D159" s="14"/>
      <c r="E159" s="14"/>
      <c r="F159" s="14"/>
      <c r="G159" s="14"/>
      <c r="H159" s="15"/>
      <c r="I159" s="15"/>
      <c r="J159" s="15"/>
    </row>
    <row r="160" spans="2:10" x14ac:dyDescent="0.2">
      <c r="B160" s="14"/>
      <c r="C160" s="14"/>
      <c r="D160" s="14"/>
      <c r="E160" s="14"/>
      <c r="F160" s="14"/>
      <c r="G160" s="14"/>
      <c r="H160" s="15"/>
      <c r="I160" s="15"/>
      <c r="J160" s="15"/>
    </row>
    <row r="161" spans="2:10" x14ac:dyDescent="0.2">
      <c r="B161" s="14"/>
      <c r="C161" s="14"/>
      <c r="D161" s="14"/>
      <c r="E161" s="14"/>
      <c r="F161" s="14"/>
      <c r="G161" s="14"/>
      <c r="H161" s="15"/>
      <c r="I161" s="15"/>
      <c r="J161" s="15"/>
    </row>
    <row r="162" spans="2:10" x14ac:dyDescent="0.2">
      <c r="B162" s="14"/>
      <c r="C162" s="14"/>
      <c r="D162" s="14"/>
      <c r="E162" s="14"/>
      <c r="F162" s="14"/>
      <c r="G162" s="14"/>
      <c r="H162" s="15"/>
      <c r="I162" s="15"/>
      <c r="J162" s="15"/>
    </row>
    <row r="163" spans="2:10" x14ac:dyDescent="0.2">
      <c r="B163" s="14"/>
      <c r="C163" s="14"/>
      <c r="D163" s="14"/>
      <c r="E163" s="14"/>
      <c r="F163" s="14"/>
      <c r="G163" s="14"/>
      <c r="H163" s="15"/>
      <c r="I163" s="15"/>
      <c r="J163" s="15"/>
    </row>
    <row r="164" spans="2:10" x14ac:dyDescent="0.2">
      <c r="B164" s="14"/>
      <c r="C164" s="14"/>
      <c r="D164" s="14"/>
      <c r="E164" s="14"/>
      <c r="F164" s="14"/>
      <c r="G164" s="14"/>
      <c r="H164" s="15"/>
      <c r="I164" s="15"/>
      <c r="J164" s="15"/>
    </row>
    <row r="165" spans="2:10" x14ac:dyDescent="0.2">
      <c r="B165" s="14"/>
      <c r="C165" s="14"/>
      <c r="D165" s="14"/>
      <c r="E165" s="14"/>
      <c r="F165" s="14"/>
      <c r="G165" s="14"/>
      <c r="H165" s="15"/>
      <c r="I165" s="15"/>
      <c r="J165" s="15"/>
    </row>
    <row r="166" spans="2:10" x14ac:dyDescent="0.2">
      <c r="B166" s="14"/>
      <c r="C166" s="14"/>
      <c r="D166" s="14"/>
      <c r="E166" s="14"/>
      <c r="F166" s="14"/>
      <c r="G166" s="14"/>
      <c r="H166" s="15"/>
      <c r="I166" s="15"/>
      <c r="J166" s="15"/>
    </row>
    <row r="167" spans="2:10" x14ac:dyDescent="0.2">
      <c r="B167" s="14"/>
      <c r="C167" s="14"/>
      <c r="D167" s="14"/>
      <c r="E167" s="14"/>
      <c r="F167" s="14"/>
      <c r="G167" s="14"/>
      <c r="H167" s="15"/>
      <c r="I167" s="15"/>
      <c r="J167" s="15"/>
    </row>
    <row r="168" spans="2:10" x14ac:dyDescent="0.2">
      <c r="B168" s="14"/>
      <c r="C168" s="14"/>
      <c r="D168" s="14"/>
      <c r="E168" s="14"/>
      <c r="F168" s="14"/>
      <c r="G168" s="14"/>
      <c r="H168" s="15"/>
      <c r="I168" s="15"/>
      <c r="J168" s="15"/>
    </row>
    <row r="169" spans="2:10" x14ac:dyDescent="0.2">
      <c r="B169" s="14"/>
      <c r="C169" s="14"/>
      <c r="D169" s="14"/>
      <c r="E169" s="14"/>
      <c r="F169" s="14"/>
      <c r="G169" s="14"/>
      <c r="H169" s="15"/>
      <c r="I169" s="15"/>
      <c r="J169" s="15"/>
    </row>
    <row r="170" spans="2:10" x14ac:dyDescent="0.2">
      <c r="B170" s="14"/>
      <c r="C170" s="14"/>
      <c r="D170" s="14"/>
      <c r="E170" s="14"/>
      <c r="F170" s="14"/>
      <c r="G170" s="14"/>
      <c r="H170" s="15"/>
      <c r="I170" s="15"/>
      <c r="J170" s="15"/>
    </row>
    <row r="171" spans="2:10" x14ac:dyDescent="0.2">
      <c r="B171" s="14"/>
      <c r="C171" s="14"/>
      <c r="D171" s="14"/>
      <c r="E171" s="14"/>
      <c r="F171" s="14"/>
      <c r="G171" s="14"/>
      <c r="H171" s="15"/>
      <c r="I171" s="15"/>
      <c r="J171" s="15"/>
    </row>
    <row r="172" spans="2:10" x14ac:dyDescent="0.2">
      <c r="B172" s="14"/>
      <c r="C172" s="14"/>
      <c r="D172" s="14"/>
      <c r="E172" s="14"/>
      <c r="F172" s="14"/>
      <c r="G172" s="14"/>
      <c r="H172" s="15"/>
      <c r="I172" s="15"/>
      <c r="J172" s="15"/>
    </row>
    <row r="173" spans="2:10" x14ac:dyDescent="0.2">
      <c r="B173" s="14"/>
      <c r="C173" s="14"/>
      <c r="D173" s="14"/>
      <c r="E173" s="14"/>
      <c r="F173" s="14"/>
      <c r="G173" s="14"/>
      <c r="H173" s="15"/>
      <c r="I173" s="15"/>
      <c r="J173" s="15"/>
    </row>
    <row r="174" spans="2:10" x14ac:dyDescent="0.2">
      <c r="B174" s="14"/>
      <c r="C174" s="14"/>
      <c r="D174" s="14"/>
      <c r="E174" s="14"/>
      <c r="F174" s="14"/>
      <c r="G174" s="14"/>
      <c r="H174" s="15"/>
      <c r="I174" s="15"/>
      <c r="J174" s="15"/>
    </row>
    <row r="175" spans="2:10" x14ac:dyDescent="0.2">
      <c r="B175" s="14"/>
      <c r="C175" s="14"/>
      <c r="D175" s="14"/>
      <c r="E175" s="14"/>
      <c r="F175" s="14"/>
      <c r="G175" s="14"/>
      <c r="H175" s="15"/>
      <c r="I175" s="15"/>
      <c r="J175" s="15"/>
    </row>
    <row r="176" spans="2:10" x14ac:dyDescent="0.2">
      <c r="B176" s="14"/>
      <c r="C176" s="14"/>
      <c r="D176" s="14"/>
      <c r="E176" s="14"/>
      <c r="F176" s="14"/>
      <c r="G176" s="14"/>
      <c r="H176" s="15"/>
      <c r="I176" s="15"/>
      <c r="J176" s="15"/>
    </row>
    <row r="177" spans="2:10" x14ac:dyDescent="0.2">
      <c r="B177" s="14"/>
      <c r="C177" s="14"/>
      <c r="D177" s="14"/>
      <c r="E177" s="14"/>
      <c r="F177" s="14"/>
      <c r="G177" s="14"/>
      <c r="H177" s="15"/>
      <c r="I177" s="15"/>
      <c r="J177" s="15"/>
    </row>
    <row r="178" spans="2:10" x14ac:dyDescent="0.2">
      <c r="B178" s="14"/>
      <c r="C178" s="14"/>
      <c r="D178" s="14"/>
      <c r="E178" s="14"/>
      <c r="F178" s="14"/>
      <c r="G178" s="14"/>
      <c r="H178" s="15"/>
      <c r="I178" s="15"/>
      <c r="J178" s="15"/>
    </row>
    <row r="179" spans="2:10" x14ac:dyDescent="0.2">
      <c r="B179" s="14"/>
      <c r="C179" s="14"/>
      <c r="D179" s="14"/>
      <c r="E179" s="14"/>
      <c r="F179" s="14"/>
      <c r="G179" s="14"/>
      <c r="H179" s="15"/>
      <c r="I179" s="15"/>
      <c r="J179" s="15"/>
    </row>
    <row r="180" spans="2:10" x14ac:dyDescent="0.2">
      <c r="B180" s="14"/>
      <c r="C180" s="14"/>
      <c r="D180" s="14"/>
      <c r="E180" s="14"/>
      <c r="F180" s="14"/>
      <c r="G180" s="14"/>
      <c r="H180" s="15"/>
      <c r="I180" s="15"/>
      <c r="J180" s="15"/>
    </row>
  </sheetData>
  <mergeCells count="2">
    <mergeCell ref="A2:G2"/>
    <mergeCell ref="A1:G1"/>
  </mergeCells>
  <phoneticPr fontId="3" type="noConversion"/>
  <printOptions horizontalCentered="1"/>
  <pageMargins left="0.78740157480314965" right="0.78740157480314965" top="0.59055118110236227" bottom="0.59055118110236227" header="0.51181102362204722" footer="0.51181102362204722"/>
  <pageSetup paperSize="9"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19">
    <tabColor indexed="57"/>
    <outlinePr applyStyles="1" summaryBelow="0"/>
    <pageSetUpPr fitToPage="1"/>
  </sheetPr>
  <dimension ref="A1:L180"/>
  <sheetViews>
    <sheetView workbookViewId="0">
      <selection activeCell="A21" sqref="A20:A21"/>
    </sheetView>
  </sheetViews>
  <sheetFormatPr defaultColWidth="9.140625" defaultRowHeight="11.25" outlineLevelRow="4" x14ac:dyDescent="0.2"/>
  <cols>
    <col min="1" max="1" width="65.28515625" style="12" customWidth="1"/>
    <col min="2" max="7" width="12.7109375" style="13" customWidth="1"/>
    <col min="8" max="8" width="9.140625" style="12" customWidth="1"/>
    <col min="9" max="16384" width="9.140625" style="12"/>
  </cols>
  <sheetData>
    <row r="1" spans="1:12" s="26" customFormat="1" ht="12.75" x14ac:dyDescent="0.2">
      <c r="B1" s="27"/>
      <c r="C1" s="27"/>
      <c r="D1" s="27"/>
      <c r="E1" s="27"/>
      <c r="F1" s="27"/>
      <c r="G1" s="27"/>
    </row>
    <row r="2" spans="1:12" s="26" customFormat="1" ht="18.75" x14ac:dyDescent="0.2">
      <c r="A2" s="5"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5"/>
      <c r="C2" s="5"/>
      <c r="D2" s="5"/>
      <c r="E2" s="5"/>
      <c r="F2" s="5"/>
      <c r="G2" s="5"/>
      <c r="H2" s="11"/>
      <c r="I2" s="11"/>
      <c r="J2" s="11"/>
      <c r="K2" s="11"/>
      <c r="L2" s="11"/>
    </row>
    <row r="3" spans="1:12" s="26" customFormat="1" ht="12.75" x14ac:dyDescent="0.2">
      <c r="A3" s="28"/>
      <c r="B3" s="27"/>
      <c r="C3" s="27"/>
      <c r="D3" s="27"/>
      <c r="E3" s="27"/>
      <c r="F3" s="27"/>
      <c r="G3" s="27"/>
    </row>
    <row r="4" spans="1:12" s="31" customFormat="1" ht="12.75" x14ac:dyDescent="0.2">
      <c r="B4" s="32"/>
      <c r="C4" s="32"/>
      <c r="D4" s="32"/>
      <c r="E4" s="32"/>
      <c r="F4" s="32"/>
      <c r="G4" s="32" t="str">
        <f>VALUSD</f>
        <v>bn USD</v>
      </c>
    </row>
    <row r="5" spans="1:12" s="18" customFormat="1" ht="12.75" x14ac:dyDescent="0.2">
      <c r="A5" s="16"/>
      <c r="B5" s="17">
        <v>45657</v>
      </c>
      <c r="C5" s="17">
        <v>45688</v>
      </c>
      <c r="D5" s="17">
        <v>45716</v>
      </c>
      <c r="E5" s="17">
        <v>45747</v>
      </c>
      <c r="F5" s="17">
        <v>45777</v>
      </c>
      <c r="G5" s="17">
        <v>45808</v>
      </c>
    </row>
    <row r="6" spans="1:12" s="19" customFormat="1" ht="31.5" x14ac:dyDescent="0.2">
      <c r="A6" s="145" t="str">
        <f>IF(REPORT_LANG="UKR","Загальна сума державного та гарантованого державою боргу","Total amount of state debt and state guaranteed debt")</f>
        <v>Total amount of state debt and state guaranteed debt</v>
      </c>
      <c r="B6" s="25">
        <f t="shared" ref="B6:G6" si="0">B$81+B$7</f>
        <v>166.05975130834</v>
      </c>
      <c r="C6" s="25">
        <f t="shared" si="0"/>
        <v>168.99389180672</v>
      </c>
      <c r="D6" s="25">
        <f t="shared" si="0"/>
        <v>169.09412030626001</v>
      </c>
      <c r="E6" s="25">
        <f t="shared" si="0"/>
        <v>171.73159131312002</v>
      </c>
      <c r="F6" s="25">
        <f t="shared" si="0"/>
        <v>179.96823843918</v>
      </c>
      <c r="G6" s="25">
        <f t="shared" si="0"/>
        <v>180.96504082337</v>
      </c>
    </row>
    <row r="7" spans="1:12" s="131" customFormat="1" ht="15" outlineLevel="1" x14ac:dyDescent="0.2">
      <c r="A7" s="287" t="s">
        <v>1</v>
      </c>
      <c r="B7" s="288">
        <f t="shared" ref="B7:G7" si="1">B$8+B$44</f>
        <v>159.19681191121001</v>
      </c>
      <c r="C7" s="288">
        <f t="shared" si="1"/>
        <v>162.08124951225</v>
      </c>
      <c r="D7" s="288">
        <f t="shared" si="1"/>
        <v>162.35929084802001</v>
      </c>
      <c r="E7" s="288">
        <f t="shared" si="1"/>
        <v>165.19853290337002</v>
      </c>
      <c r="F7" s="288">
        <f t="shared" si="1"/>
        <v>173.39768685522</v>
      </c>
      <c r="G7" s="288">
        <f t="shared" si="1"/>
        <v>174.31801932958001</v>
      </c>
    </row>
    <row r="8" spans="1:12" s="21" customFormat="1" ht="15" outlineLevel="2" x14ac:dyDescent="0.2">
      <c r="A8" s="291" t="s">
        <v>58</v>
      </c>
      <c r="B8" s="292">
        <f t="shared" ref="B8:G8" si="2">B$9+B$42</f>
        <v>44.319135028530013</v>
      </c>
      <c r="C8" s="292">
        <f t="shared" si="2"/>
        <v>44.354591580760001</v>
      </c>
      <c r="D8" s="292">
        <f t="shared" si="2"/>
        <v>44.313178305210009</v>
      </c>
      <c r="E8" s="292">
        <f t="shared" si="2"/>
        <v>44.255200263130014</v>
      </c>
      <c r="F8" s="292">
        <f t="shared" si="2"/>
        <v>44.020542814219986</v>
      </c>
      <c r="G8" s="292">
        <f t="shared" si="2"/>
        <v>44.58758498428999</v>
      </c>
    </row>
    <row r="9" spans="1:12" s="22" customFormat="1" ht="12.75" outlineLevel="3" x14ac:dyDescent="0.2">
      <c r="A9" s="176" t="s">
        <v>59</v>
      </c>
      <c r="B9" s="177">
        <f t="shared" ref="B9:G9" si="3">SUM(B$10:B$41)</f>
        <v>44.284529596720013</v>
      </c>
      <c r="C9" s="177">
        <f t="shared" si="3"/>
        <v>44.319808422980003</v>
      </c>
      <c r="D9" s="177">
        <f t="shared" si="3"/>
        <v>44.278135241480008</v>
      </c>
      <c r="E9" s="177">
        <f t="shared" si="3"/>
        <v>44.220924487440016</v>
      </c>
      <c r="F9" s="177">
        <f t="shared" si="3"/>
        <v>43.986337957279986</v>
      </c>
      <c r="G9" s="177">
        <f t="shared" si="3"/>
        <v>44.553350311299987</v>
      </c>
    </row>
    <row r="10" spans="1:12" s="24" customFormat="1" ht="12.75" outlineLevel="4" x14ac:dyDescent="0.2">
      <c r="A10" s="178" t="s">
        <v>60</v>
      </c>
      <c r="B10" s="170">
        <v>9.0706825079999998E-2</v>
      </c>
      <c r="C10" s="170">
        <v>9.030737103E-2</v>
      </c>
      <c r="D10" s="170">
        <v>9.0949752080000001E-2</v>
      </c>
      <c r="E10" s="170">
        <v>9.3649504080000001E-2</v>
      </c>
      <c r="F10" s="170">
        <v>0.29875391272000001</v>
      </c>
      <c r="G10" s="170">
        <v>0.29783370224</v>
      </c>
    </row>
    <row r="11" spans="1:12" ht="12.75" outlineLevel="4" x14ac:dyDescent="0.2">
      <c r="A11" s="179" t="s">
        <v>64</v>
      </c>
      <c r="B11" s="180">
        <v>5.9800516309500003</v>
      </c>
      <c r="C11" s="180">
        <v>5.8973405125299996</v>
      </c>
      <c r="D11" s="180">
        <v>6.2254066846600002</v>
      </c>
      <c r="E11" s="180">
        <v>5.7488057655100002</v>
      </c>
      <c r="F11" s="180">
        <v>5.2389606708600001</v>
      </c>
      <c r="G11" s="180">
        <v>5.5973692384199998</v>
      </c>
      <c r="H11" s="15"/>
      <c r="I11" s="15"/>
      <c r="J11" s="15"/>
    </row>
    <row r="12" spans="1:12" ht="12.75" outlineLevel="4" x14ac:dyDescent="0.2">
      <c r="A12" s="179" t="s">
        <v>65</v>
      </c>
      <c r="B12" s="180">
        <v>1.39466778468</v>
      </c>
      <c r="C12" s="180">
        <v>1.40183049526</v>
      </c>
      <c r="D12" s="180">
        <v>1.4123052223300001</v>
      </c>
      <c r="E12" s="180">
        <v>1.33626273245</v>
      </c>
      <c r="F12" s="180">
        <v>1.29500371709</v>
      </c>
      <c r="G12" s="180">
        <v>1.29613255957</v>
      </c>
      <c r="H12" s="15"/>
      <c r="I12" s="15"/>
      <c r="J12" s="15"/>
    </row>
    <row r="13" spans="1:12" ht="12.75" outlineLevel="4" x14ac:dyDescent="0.2">
      <c r="A13" s="179" t="s">
        <v>66</v>
      </c>
      <c r="B13" s="180">
        <v>0.41706510620999998</v>
      </c>
      <c r="C13" s="180">
        <v>0.41920706195000002</v>
      </c>
      <c r="D13" s="180">
        <v>0.42233945175999998</v>
      </c>
      <c r="E13" s="180">
        <v>0.42269887917999999</v>
      </c>
      <c r="F13" s="180">
        <v>0.42182428840000002</v>
      </c>
      <c r="G13" s="180">
        <v>0.42219198863000001</v>
      </c>
      <c r="H13" s="15"/>
      <c r="I13" s="15"/>
      <c r="J13" s="15"/>
    </row>
    <row r="14" spans="1:12" ht="12.75" outlineLevel="4" x14ac:dyDescent="0.2">
      <c r="A14" s="179" t="s">
        <v>67</v>
      </c>
      <c r="B14" s="180">
        <v>1.18937177385</v>
      </c>
      <c r="C14" s="180">
        <v>1.1954801287500001</v>
      </c>
      <c r="D14" s="180">
        <v>1.2044129691300001</v>
      </c>
      <c r="E14" s="180">
        <v>1.2054379717599999</v>
      </c>
      <c r="F14" s="180">
        <v>1.20294384415</v>
      </c>
      <c r="G14" s="180">
        <v>1.2039924389100001</v>
      </c>
      <c r="H14" s="15"/>
      <c r="I14" s="15"/>
      <c r="J14" s="15"/>
    </row>
    <row r="15" spans="1:12" ht="12.75" outlineLevel="4" x14ac:dyDescent="0.2">
      <c r="A15" s="179" t="s">
        <v>68</v>
      </c>
      <c r="B15" s="180">
        <v>0.80163659936999998</v>
      </c>
      <c r="C15" s="180">
        <v>0.80575363068000005</v>
      </c>
      <c r="D15" s="180">
        <v>0.81177436528000002</v>
      </c>
      <c r="E15" s="180">
        <v>0.81246521707999997</v>
      </c>
      <c r="F15" s="180">
        <v>0.81078417501</v>
      </c>
      <c r="G15" s="180">
        <v>0.81149092788999999</v>
      </c>
      <c r="H15" s="15"/>
      <c r="I15" s="15"/>
      <c r="J15" s="15"/>
    </row>
    <row r="16" spans="1:12" ht="12.75" outlineLevel="4" x14ac:dyDescent="0.2">
      <c r="A16" s="179" t="s">
        <v>69</v>
      </c>
      <c r="B16" s="180">
        <v>1.1156307239000001</v>
      </c>
      <c r="C16" s="180">
        <v>1.12136036076</v>
      </c>
      <c r="D16" s="180">
        <v>1.1297393650300001</v>
      </c>
      <c r="E16" s="180">
        <v>1.13070081751</v>
      </c>
      <c r="F16" s="180">
        <v>1.12836132579</v>
      </c>
      <c r="G16" s="180">
        <v>1.12934490767</v>
      </c>
      <c r="H16" s="15"/>
      <c r="I16" s="15"/>
      <c r="J16" s="15"/>
    </row>
    <row r="17" spans="1:10" ht="12.75" outlineLevel="4" x14ac:dyDescent="0.2">
      <c r="A17" s="179" t="s">
        <v>70</v>
      </c>
      <c r="B17" s="180">
        <v>5.3641408454299997</v>
      </c>
      <c r="C17" s="180">
        <v>5.3916899068299999</v>
      </c>
      <c r="D17" s="180">
        <v>5.4319775738300002</v>
      </c>
      <c r="E17" s="180">
        <v>5.4366003997199996</v>
      </c>
      <c r="F17" s="180">
        <v>5.4253517287499999</v>
      </c>
      <c r="G17" s="180">
        <v>5.4300809564300003</v>
      </c>
      <c r="H17" s="15"/>
      <c r="I17" s="15"/>
      <c r="J17" s="15"/>
    </row>
    <row r="18" spans="1:10" ht="12.75" outlineLevel="4" x14ac:dyDescent="0.2">
      <c r="A18" s="179" t="s">
        <v>71</v>
      </c>
      <c r="B18" s="180">
        <v>0.28777430481999999</v>
      </c>
      <c r="C18" s="180">
        <v>0.28925225108000002</v>
      </c>
      <c r="D18" s="180">
        <v>0.29141359542</v>
      </c>
      <c r="E18" s="180">
        <v>0.2916615998</v>
      </c>
      <c r="F18" s="180">
        <v>0.29105813345999998</v>
      </c>
      <c r="G18" s="180">
        <v>0.29131184607999999</v>
      </c>
      <c r="H18" s="15"/>
      <c r="I18" s="15"/>
      <c r="J18" s="15"/>
    </row>
    <row r="19" spans="1:10" ht="12.75" outlineLevel="4" x14ac:dyDescent="0.2">
      <c r="A19" s="179" t="s">
        <v>72</v>
      </c>
      <c r="B19" s="180">
        <v>0.64458583697000005</v>
      </c>
      <c r="C19" s="180">
        <v>0.64789628970000002</v>
      </c>
      <c r="D19" s="180">
        <v>0.65273748616000005</v>
      </c>
      <c r="E19" s="180">
        <v>0.65329299132999996</v>
      </c>
      <c r="F19" s="180">
        <v>0.65194128670999996</v>
      </c>
      <c r="G19" s="180">
        <v>0.65250957775999996</v>
      </c>
      <c r="H19" s="15"/>
      <c r="I19" s="15"/>
      <c r="J19" s="15"/>
    </row>
    <row r="20" spans="1:10" ht="12.75" outlineLevel="4" x14ac:dyDescent="0.2">
      <c r="A20" s="179" t="s">
        <v>73</v>
      </c>
      <c r="B20" s="180">
        <v>1.5854307184700001</v>
      </c>
      <c r="C20" s="180">
        <v>1.3873388095500001</v>
      </c>
      <c r="D20" s="180">
        <v>1.4161943030299999</v>
      </c>
      <c r="E20" s="180">
        <v>1.4231401695999999</v>
      </c>
      <c r="F20" s="180">
        <v>1.5601413685500001</v>
      </c>
      <c r="G20" s="180">
        <v>1.60569775189</v>
      </c>
      <c r="H20" s="15"/>
      <c r="I20" s="15"/>
      <c r="J20" s="15"/>
    </row>
    <row r="21" spans="1:10" ht="12.75" outlineLevel="4" x14ac:dyDescent="0.2">
      <c r="A21" s="179" t="s">
        <v>74</v>
      </c>
      <c r="B21" s="180">
        <v>0.28777430481999999</v>
      </c>
      <c r="C21" s="180">
        <v>0.28925225108000002</v>
      </c>
      <c r="D21" s="180">
        <v>0.29141359542</v>
      </c>
      <c r="E21" s="180">
        <v>0.2916615998</v>
      </c>
      <c r="F21" s="180">
        <v>0.29105813345999998</v>
      </c>
      <c r="G21" s="180">
        <v>0.29131184607999999</v>
      </c>
      <c r="H21" s="15"/>
      <c r="I21" s="15"/>
      <c r="J21" s="15"/>
    </row>
    <row r="22" spans="1:10" ht="12.75" outlineLevel="4" x14ac:dyDescent="0.2">
      <c r="A22" s="179" t="s">
        <v>75</v>
      </c>
      <c r="B22" s="180">
        <v>0.28777430481999999</v>
      </c>
      <c r="C22" s="180">
        <v>0.28925225108000002</v>
      </c>
      <c r="D22" s="180">
        <v>0.29141359542</v>
      </c>
      <c r="E22" s="180">
        <v>0.2916615998</v>
      </c>
      <c r="F22" s="180">
        <v>0.29105813345999998</v>
      </c>
      <c r="G22" s="180">
        <v>0.29131184607999999</v>
      </c>
      <c r="H22" s="15"/>
      <c r="I22" s="15"/>
      <c r="J22" s="15"/>
    </row>
    <row r="23" spans="1:10" ht="12.75" outlineLevel="4" x14ac:dyDescent="0.2">
      <c r="A23" s="179" t="s">
        <v>76</v>
      </c>
      <c r="B23" s="180">
        <v>6.95899674116</v>
      </c>
      <c r="C23" s="180">
        <v>6.6449106976000003</v>
      </c>
      <c r="D23" s="180">
        <v>6.7679400443100004</v>
      </c>
      <c r="E23" s="180">
        <v>6.9884994708599999</v>
      </c>
      <c r="F23" s="180">
        <v>6.2862056023699999</v>
      </c>
      <c r="G23" s="180">
        <v>6.0394305837499997</v>
      </c>
      <c r="H23" s="15"/>
      <c r="I23" s="15"/>
      <c r="J23" s="15"/>
    </row>
    <row r="24" spans="1:10" ht="12.75" outlineLevel="4" x14ac:dyDescent="0.2">
      <c r="A24" s="179" t="s">
        <v>77</v>
      </c>
      <c r="B24" s="180">
        <v>0.28777430481999999</v>
      </c>
      <c r="C24" s="180">
        <v>0.28925225108000002</v>
      </c>
      <c r="D24" s="180">
        <v>0.29141359542</v>
      </c>
      <c r="E24" s="180">
        <v>0.2916615998</v>
      </c>
      <c r="F24" s="180">
        <v>0.29105813345999998</v>
      </c>
      <c r="G24" s="180">
        <v>0.29131184607999999</v>
      </c>
      <c r="H24" s="15"/>
      <c r="I24" s="15"/>
      <c r="J24" s="15"/>
    </row>
    <row r="25" spans="1:10" ht="12.75" outlineLevel="4" x14ac:dyDescent="0.2">
      <c r="A25" s="179" t="s">
        <v>78</v>
      </c>
      <c r="B25" s="180">
        <v>0.28777430481999999</v>
      </c>
      <c r="C25" s="180">
        <v>0.28925225108000002</v>
      </c>
      <c r="D25" s="180">
        <v>0.29141359542</v>
      </c>
      <c r="E25" s="180">
        <v>0.2916615998</v>
      </c>
      <c r="F25" s="180">
        <v>0.29105813345999998</v>
      </c>
      <c r="G25" s="180">
        <v>0.29131184607999999</v>
      </c>
      <c r="H25" s="15"/>
      <c r="I25" s="15"/>
      <c r="J25" s="15"/>
    </row>
    <row r="26" spans="1:10" ht="12.75" outlineLevel="4" x14ac:dyDescent="0.2">
      <c r="A26" s="179" t="s">
        <v>79</v>
      </c>
      <c r="B26" s="180">
        <v>0.28777430481999999</v>
      </c>
      <c r="C26" s="180">
        <v>0.28925225108000002</v>
      </c>
      <c r="D26" s="180">
        <v>0.29141359542</v>
      </c>
      <c r="E26" s="180">
        <v>0.2916615998</v>
      </c>
      <c r="F26" s="180">
        <v>0.29105813345999998</v>
      </c>
      <c r="G26" s="180">
        <v>0.29131184607999999</v>
      </c>
      <c r="H26" s="15"/>
      <c r="I26" s="15"/>
      <c r="J26" s="15"/>
    </row>
    <row r="27" spans="1:10" ht="12.75" outlineLevel="4" x14ac:dyDescent="0.2">
      <c r="A27" s="179" t="s">
        <v>80</v>
      </c>
      <c r="B27" s="180">
        <v>0.28777430481999999</v>
      </c>
      <c r="C27" s="180">
        <v>0.28925225108000002</v>
      </c>
      <c r="D27" s="180">
        <v>0.29141359542</v>
      </c>
      <c r="E27" s="180">
        <v>0.2916615998</v>
      </c>
      <c r="F27" s="180">
        <v>0.29105813345999998</v>
      </c>
      <c r="G27" s="180">
        <v>0.29131184607999999</v>
      </c>
      <c r="H27" s="15"/>
      <c r="I27" s="15"/>
      <c r="J27" s="15"/>
    </row>
    <row r="28" spans="1:10" ht="12.75" outlineLevel="4" x14ac:dyDescent="0.2">
      <c r="A28" s="179" t="s">
        <v>81</v>
      </c>
      <c r="B28" s="180">
        <v>0.28777430481999999</v>
      </c>
      <c r="C28" s="180">
        <v>0.28925225108000002</v>
      </c>
      <c r="D28" s="180">
        <v>0.29141359542</v>
      </c>
      <c r="E28" s="180">
        <v>0.2916615998</v>
      </c>
      <c r="F28" s="180">
        <v>0.29105813345999998</v>
      </c>
      <c r="G28" s="180">
        <v>0.29131184607999999</v>
      </c>
      <c r="H28" s="15"/>
      <c r="I28" s="15"/>
      <c r="J28" s="15"/>
    </row>
    <row r="29" spans="1:10" ht="12.75" outlineLevel="4" x14ac:dyDescent="0.2">
      <c r="A29" s="179" t="s">
        <v>82</v>
      </c>
      <c r="B29" s="180">
        <v>0.28777430481999999</v>
      </c>
      <c r="C29" s="180">
        <v>0.28925225108000002</v>
      </c>
      <c r="D29" s="180">
        <v>0.29141359542</v>
      </c>
      <c r="E29" s="180">
        <v>0.2916615998</v>
      </c>
      <c r="F29" s="180">
        <v>0.29105813345999998</v>
      </c>
      <c r="G29" s="180">
        <v>0.29131184607999999</v>
      </c>
      <c r="H29" s="15"/>
      <c r="I29" s="15"/>
      <c r="J29" s="15"/>
    </row>
    <row r="30" spans="1:10" ht="12.75" outlineLevel="4" x14ac:dyDescent="0.2">
      <c r="A30" s="179" t="s">
        <v>83</v>
      </c>
      <c r="B30" s="180">
        <v>0.28777430481999999</v>
      </c>
      <c r="C30" s="180">
        <v>0.28925225108000002</v>
      </c>
      <c r="D30" s="180">
        <v>0.29141359542</v>
      </c>
      <c r="E30" s="180">
        <v>0.2916615998</v>
      </c>
      <c r="F30" s="180">
        <v>0.29105813345999998</v>
      </c>
      <c r="G30" s="180">
        <v>0.29131184607999999</v>
      </c>
      <c r="H30" s="15"/>
      <c r="I30" s="15"/>
      <c r="J30" s="15"/>
    </row>
    <row r="31" spans="1:10" ht="12.75" outlineLevel="4" x14ac:dyDescent="0.2">
      <c r="A31" s="179" t="s">
        <v>84</v>
      </c>
      <c r="B31" s="180">
        <v>0.28777430481999999</v>
      </c>
      <c r="C31" s="180">
        <v>0.28925225108000002</v>
      </c>
      <c r="D31" s="180">
        <v>0.29141359542</v>
      </c>
      <c r="E31" s="180">
        <v>0.2916615998</v>
      </c>
      <c r="F31" s="180">
        <v>0.29105813345999998</v>
      </c>
      <c r="G31" s="180">
        <v>0.29131184607999999</v>
      </c>
      <c r="H31" s="15"/>
      <c r="I31" s="15"/>
      <c r="J31" s="15"/>
    </row>
    <row r="32" spans="1:10" ht="12.75" outlineLevel="4" x14ac:dyDescent="0.2">
      <c r="A32" s="179" t="s">
        <v>85</v>
      </c>
      <c r="B32" s="180">
        <v>0.28777430481999999</v>
      </c>
      <c r="C32" s="180">
        <v>0.28925225108000002</v>
      </c>
      <c r="D32" s="180">
        <v>0.29141359542</v>
      </c>
      <c r="E32" s="180">
        <v>0.2916615998</v>
      </c>
      <c r="F32" s="180">
        <v>0.29105813345999998</v>
      </c>
      <c r="G32" s="180">
        <v>0.29131184607999999</v>
      </c>
      <c r="H32" s="15"/>
      <c r="I32" s="15"/>
      <c r="J32" s="15"/>
    </row>
    <row r="33" spans="1:10" ht="12.75" outlineLevel="4" x14ac:dyDescent="0.2">
      <c r="A33" s="179" t="s">
        <v>86</v>
      </c>
      <c r="B33" s="180">
        <v>0.28777430481999999</v>
      </c>
      <c r="C33" s="180">
        <v>0.28925225108000002</v>
      </c>
      <c r="D33" s="180">
        <v>0.29141359542</v>
      </c>
      <c r="E33" s="180">
        <v>0.2916615998</v>
      </c>
      <c r="F33" s="180">
        <v>0.29105813345999998</v>
      </c>
      <c r="G33" s="180">
        <v>0.29131184607999999</v>
      </c>
      <c r="H33" s="15"/>
      <c r="I33" s="15"/>
      <c r="J33" s="15"/>
    </row>
    <row r="34" spans="1:10" ht="12.75" outlineLevel="4" x14ac:dyDescent="0.2">
      <c r="A34" s="179" t="s">
        <v>87</v>
      </c>
      <c r="B34" s="180">
        <v>6.0801988866799999</v>
      </c>
      <c r="C34" s="180">
        <v>6.1114254665600001</v>
      </c>
      <c r="D34" s="180">
        <v>6.3979737196900004</v>
      </c>
      <c r="E34" s="180">
        <v>6.6445062405600002</v>
      </c>
      <c r="F34" s="180">
        <v>7.3667026347800002</v>
      </c>
      <c r="G34" s="180">
        <v>7.5765921716199998</v>
      </c>
      <c r="H34" s="15"/>
      <c r="I34" s="15"/>
      <c r="J34" s="15"/>
    </row>
    <row r="35" spans="1:10" ht="12.75" outlineLevel="4" x14ac:dyDescent="0.2">
      <c r="A35" s="179" t="s">
        <v>88</v>
      </c>
      <c r="B35" s="180">
        <v>6.1156961631</v>
      </c>
      <c r="C35" s="180">
        <v>6.1471050492300003</v>
      </c>
      <c r="D35" s="180">
        <v>6.1930373127399996</v>
      </c>
      <c r="E35" s="180">
        <v>6.1983078302600001</v>
      </c>
      <c r="F35" s="180">
        <v>6.1854831383200004</v>
      </c>
      <c r="G35" s="180">
        <v>6.1908749653999999</v>
      </c>
      <c r="H35" s="15"/>
      <c r="I35" s="15"/>
      <c r="J35" s="15"/>
    </row>
    <row r="36" spans="1:10" ht="12.75" outlineLevel="4" x14ac:dyDescent="0.2">
      <c r="A36" s="179" t="s">
        <v>89</v>
      </c>
      <c r="B36" s="180">
        <v>0.11893717737999999</v>
      </c>
      <c r="C36" s="180">
        <v>0.59774006435000004</v>
      </c>
      <c r="D36" s="180">
        <v>0.60220648455000003</v>
      </c>
      <c r="E36" s="180">
        <v>0.60271898589999995</v>
      </c>
      <c r="F36" s="180">
        <v>0.6014719221</v>
      </c>
      <c r="G36" s="180">
        <v>0.84279470724000005</v>
      </c>
      <c r="H36" s="15"/>
      <c r="I36" s="15"/>
      <c r="J36" s="15"/>
    </row>
    <row r="37" spans="1:10" ht="12.75" outlineLevel="4" x14ac:dyDescent="0.2">
      <c r="A37" s="179" t="s">
        <v>90</v>
      </c>
      <c r="B37" s="180">
        <v>1.09586897881</v>
      </c>
      <c r="C37" s="180">
        <v>1.10149712366</v>
      </c>
      <c r="D37" s="180">
        <v>1.10972770632</v>
      </c>
      <c r="E37" s="180">
        <v>1.11067212809</v>
      </c>
      <c r="F37" s="180">
        <v>1.1083740770699999</v>
      </c>
      <c r="G37" s="180">
        <v>1.10934023623</v>
      </c>
      <c r="H37" s="15"/>
      <c r="I37" s="15"/>
      <c r="J37" s="15"/>
    </row>
    <row r="38" spans="1:10" ht="12.75" outlineLevel="4" x14ac:dyDescent="0.2">
      <c r="A38" s="179" t="s">
        <v>91</v>
      </c>
      <c r="B38" s="180">
        <v>0.97719753088000005</v>
      </c>
      <c r="C38" s="180">
        <v>0.98221620497999995</v>
      </c>
      <c r="D38" s="180">
        <v>0</v>
      </c>
      <c r="E38" s="180">
        <v>0</v>
      </c>
      <c r="F38" s="180">
        <v>0</v>
      </c>
      <c r="G38" s="180">
        <v>0</v>
      </c>
      <c r="H38" s="15"/>
      <c r="I38" s="15"/>
      <c r="J38" s="15"/>
    </row>
    <row r="39" spans="1:10" ht="12.75" outlineLevel="4" x14ac:dyDescent="0.2">
      <c r="A39" s="179" t="s">
        <v>92</v>
      </c>
      <c r="B39" s="180">
        <v>0.42298082732999998</v>
      </c>
      <c r="C39" s="180">
        <v>0.42515316491999999</v>
      </c>
      <c r="D39" s="180">
        <v>0.42832998505999997</v>
      </c>
      <c r="E39" s="180">
        <v>0.42869451066000003</v>
      </c>
      <c r="F39" s="180">
        <v>0.42780751455999999</v>
      </c>
      <c r="G39" s="180">
        <v>0.36798080838000002</v>
      </c>
      <c r="H39" s="15"/>
      <c r="I39" s="15"/>
      <c r="J39" s="15"/>
    </row>
    <row r="40" spans="1:10" ht="12.75" outlineLevel="4" x14ac:dyDescent="0.2">
      <c r="A40" s="179" t="s">
        <v>93</v>
      </c>
      <c r="B40" s="180">
        <v>5.9468588689999997E-2</v>
      </c>
      <c r="C40" s="180">
        <v>5.9774006439999999E-2</v>
      </c>
      <c r="D40" s="180">
        <v>6.0220648459999998E-2</v>
      </c>
      <c r="E40" s="180">
        <v>6.0271898589999998E-2</v>
      </c>
      <c r="F40" s="180">
        <v>6.0147192209999999E-2</v>
      </c>
      <c r="G40" s="180">
        <v>6.0199621949999997E-2</v>
      </c>
      <c r="H40" s="15"/>
      <c r="I40" s="15"/>
      <c r="J40" s="15"/>
    </row>
    <row r="41" spans="1:10" ht="12.75" outlineLevel="4" x14ac:dyDescent="0.2">
      <c r="A41" s="179" t="s">
        <v>94</v>
      </c>
      <c r="B41" s="180">
        <v>0.13083089512000001</v>
      </c>
      <c r="C41" s="180">
        <v>0.13150281416000001</v>
      </c>
      <c r="D41" s="180">
        <v>0.13248542660000001</v>
      </c>
      <c r="E41" s="180">
        <v>0.1325981769</v>
      </c>
      <c r="F41" s="180">
        <v>0.13232382286</v>
      </c>
      <c r="G41" s="180">
        <v>0.13243916827999999</v>
      </c>
      <c r="H41" s="15"/>
      <c r="I41" s="15"/>
      <c r="J41" s="15"/>
    </row>
    <row r="42" spans="1:10" ht="12.75" outlineLevel="3" x14ac:dyDescent="0.2">
      <c r="A42" s="181" t="s">
        <v>95</v>
      </c>
      <c r="B42" s="180">
        <f t="shared" ref="B42:G42" si="4">SUM(B$43:B$43)</f>
        <v>3.4605431809999997E-2</v>
      </c>
      <c r="C42" s="180">
        <f t="shared" si="4"/>
        <v>3.4783157779999997E-2</v>
      </c>
      <c r="D42" s="180">
        <f t="shared" si="4"/>
        <v>3.5043063729999997E-2</v>
      </c>
      <c r="E42" s="180">
        <f t="shared" si="4"/>
        <v>3.4275775690000003E-2</v>
      </c>
      <c r="F42" s="180">
        <f t="shared" si="4"/>
        <v>3.420485694E-2</v>
      </c>
      <c r="G42" s="180">
        <f t="shared" si="4"/>
        <v>3.4234672989999999E-2</v>
      </c>
      <c r="H42" s="15"/>
      <c r="I42" s="15"/>
      <c r="J42" s="15"/>
    </row>
    <row r="43" spans="1:10" ht="12.75" outlineLevel="4" x14ac:dyDescent="0.2">
      <c r="A43" s="179" t="s">
        <v>96</v>
      </c>
      <c r="B43" s="180">
        <v>3.4605431809999997E-2</v>
      </c>
      <c r="C43" s="180">
        <v>3.4783157779999997E-2</v>
      </c>
      <c r="D43" s="180">
        <v>3.5043063729999997E-2</v>
      </c>
      <c r="E43" s="180">
        <v>3.4275775690000003E-2</v>
      </c>
      <c r="F43" s="180">
        <v>3.420485694E-2</v>
      </c>
      <c r="G43" s="180">
        <v>3.4234672989999999E-2</v>
      </c>
      <c r="H43" s="15"/>
      <c r="I43" s="15"/>
      <c r="J43" s="15"/>
    </row>
    <row r="44" spans="1:10" ht="15" outlineLevel="2" x14ac:dyDescent="0.25">
      <c r="A44" s="182" t="s">
        <v>97</v>
      </c>
      <c r="B44" s="183">
        <f t="shared" ref="B44:G44" si="5">B$45+B$55+B$66+B$68+B$75+B$77+B$79</f>
        <v>114.87767688267999</v>
      </c>
      <c r="C44" s="183">
        <f t="shared" si="5"/>
        <v>117.72665793149</v>
      </c>
      <c r="D44" s="183">
        <f t="shared" si="5"/>
        <v>118.04611254281001</v>
      </c>
      <c r="E44" s="183">
        <f t="shared" si="5"/>
        <v>120.94333264024</v>
      </c>
      <c r="F44" s="183">
        <f t="shared" si="5"/>
        <v>129.37714404100001</v>
      </c>
      <c r="G44" s="183">
        <f t="shared" si="5"/>
        <v>129.73043434529001</v>
      </c>
      <c r="H44" s="15"/>
      <c r="I44" s="15"/>
      <c r="J44" s="15"/>
    </row>
    <row r="45" spans="1:10" ht="12.75" outlineLevel="3" x14ac:dyDescent="0.2">
      <c r="A45" s="181" t="s">
        <v>98</v>
      </c>
      <c r="B45" s="180">
        <f t="shared" ref="B45:G45" si="6">SUM(B$46:B$54)</f>
        <v>82.827989272819991</v>
      </c>
      <c r="C45" s="180">
        <f t="shared" si="6"/>
        <v>85.682936081909986</v>
      </c>
      <c r="D45" s="180">
        <f t="shared" si="6"/>
        <v>85.947424079140006</v>
      </c>
      <c r="E45" s="180">
        <f t="shared" si="6"/>
        <v>88.705450741709996</v>
      </c>
      <c r="F45" s="180">
        <f t="shared" si="6"/>
        <v>96.677103422700014</v>
      </c>
      <c r="G45" s="180">
        <f t="shared" si="6"/>
        <v>97.054807569800005</v>
      </c>
      <c r="H45" s="15"/>
      <c r="I45" s="15"/>
      <c r="J45" s="15"/>
    </row>
    <row r="46" spans="1:10" ht="12.75" outlineLevel="4" x14ac:dyDescent="0.2">
      <c r="A46" s="179" t="s">
        <v>99</v>
      </c>
      <c r="B46" s="180">
        <v>0.11419518165</v>
      </c>
      <c r="C46" s="180">
        <v>0.11137116103</v>
      </c>
      <c r="D46" s="180">
        <v>0.1113885929</v>
      </c>
      <c r="E46" s="180">
        <v>0.11167487611</v>
      </c>
      <c r="F46" s="180">
        <v>0.11211829429</v>
      </c>
      <c r="G46" s="180">
        <v>0.11351913515000001</v>
      </c>
      <c r="H46" s="15"/>
      <c r="I46" s="15"/>
      <c r="J46" s="15"/>
    </row>
    <row r="47" spans="1:10" ht="12.75" outlineLevel="4" x14ac:dyDescent="0.2">
      <c r="A47" s="179" t="s">
        <v>100</v>
      </c>
      <c r="B47" s="180">
        <v>0.12100019522</v>
      </c>
      <c r="C47" s="180">
        <v>0.12264145765999999</v>
      </c>
      <c r="D47" s="180">
        <v>0.12351383991999999</v>
      </c>
      <c r="E47" s="180">
        <v>0.12718022414999999</v>
      </c>
      <c r="F47" s="180">
        <v>0.13411223988000001</v>
      </c>
      <c r="G47" s="180">
        <v>0.13286255279</v>
      </c>
      <c r="H47" s="15"/>
      <c r="I47" s="15"/>
      <c r="J47" s="15"/>
    </row>
    <row r="48" spans="1:10" ht="12.75" outlineLevel="4" x14ac:dyDescent="0.2">
      <c r="A48" s="179" t="s">
        <v>101</v>
      </c>
      <c r="B48" s="180">
        <v>0.10114868791000001</v>
      </c>
      <c r="C48" s="180">
        <v>0.10236772948</v>
      </c>
      <c r="D48" s="180">
        <v>0.10309589916</v>
      </c>
      <c r="E48" s="180">
        <v>0.10511732499</v>
      </c>
      <c r="F48" s="180">
        <v>0.11317423219</v>
      </c>
      <c r="G48" s="180">
        <v>8.3038379460000006E-2</v>
      </c>
      <c r="H48" s="15"/>
      <c r="I48" s="15"/>
      <c r="J48" s="15"/>
    </row>
    <row r="49" spans="1:10" ht="12.75" outlineLevel="4" x14ac:dyDescent="0.2">
      <c r="A49" s="179" t="s">
        <v>102</v>
      </c>
      <c r="B49" s="180">
        <v>2.9522925032999998</v>
      </c>
      <c r="C49" s="180">
        <v>2.9392912192699998</v>
      </c>
      <c r="D49" s="180">
        <v>2.9481677742899999</v>
      </c>
      <c r="E49" s="180">
        <v>3.0340989329600001</v>
      </c>
      <c r="F49" s="180">
        <v>3.19671708586</v>
      </c>
      <c r="G49" s="180">
        <v>3.1213355170199999</v>
      </c>
      <c r="H49" s="15"/>
      <c r="I49" s="15"/>
      <c r="J49" s="15"/>
    </row>
    <row r="50" spans="1:10" ht="12.75" outlineLevel="4" x14ac:dyDescent="0.2">
      <c r="A50" s="179" t="s">
        <v>103</v>
      </c>
      <c r="B50" s="180">
        <v>44.012826736089998</v>
      </c>
      <c r="C50" s="180">
        <v>46.939902278479998</v>
      </c>
      <c r="D50" s="180">
        <v>47.273798653260002</v>
      </c>
      <c r="E50" s="180">
        <v>49.755873343259999</v>
      </c>
      <c r="F50" s="180">
        <v>57.115504290970001</v>
      </c>
      <c r="G50" s="180">
        <v>57.710289104719998</v>
      </c>
      <c r="H50" s="15"/>
      <c r="I50" s="15"/>
      <c r="J50" s="15"/>
    </row>
    <row r="51" spans="1:10" ht="12.75" outlineLevel="4" x14ac:dyDescent="0.2">
      <c r="A51" s="179" t="s">
        <v>104</v>
      </c>
      <c r="B51" s="180">
        <v>16.17518239755</v>
      </c>
      <c r="C51" s="180">
        <v>16.12363642791</v>
      </c>
      <c r="D51" s="180">
        <v>16.06466800155</v>
      </c>
      <c r="E51" s="180">
        <v>16.07818208051</v>
      </c>
      <c r="F51" s="180">
        <v>16.124056157599998</v>
      </c>
      <c r="G51" s="180">
        <v>16.10116187689</v>
      </c>
      <c r="H51" s="15"/>
      <c r="I51" s="15"/>
      <c r="J51" s="15"/>
    </row>
    <row r="52" spans="1:10" ht="12.75" outlineLevel="4" x14ac:dyDescent="0.2">
      <c r="A52" s="179" t="s">
        <v>105</v>
      </c>
      <c r="B52" s="180">
        <v>5.7905951672300002</v>
      </c>
      <c r="C52" s="180">
        <v>5.7862432505200001</v>
      </c>
      <c r="D52" s="180">
        <v>5.7932417747200002</v>
      </c>
      <c r="E52" s="180">
        <v>5.8226546592600004</v>
      </c>
      <c r="F52" s="180">
        <v>5.9282654642499999</v>
      </c>
      <c r="G52" s="180">
        <v>5.9182400824299997</v>
      </c>
      <c r="H52" s="15"/>
      <c r="I52" s="15"/>
      <c r="J52" s="15"/>
    </row>
    <row r="53" spans="1:10" ht="12.75" outlineLevel="4" x14ac:dyDescent="0.2">
      <c r="A53" s="179" t="s">
        <v>106</v>
      </c>
      <c r="B53" s="180">
        <v>13.54928616023</v>
      </c>
      <c r="C53" s="180">
        <v>13.546070791269999</v>
      </c>
      <c r="D53" s="180">
        <v>13.518056602030001</v>
      </c>
      <c r="E53" s="180">
        <v>13.659492652619999</v>
      </c>
      <c r="F53" s="180">
        <v>13.94136982156</v>
      </c>
      <c r="G53" s="180">
        <v>13.862684908229999</v>
      </c>
      <c r="H53" s="15"/>
      <c r="I53" s="15"/>
      <c r="J53" s="15"/>
    </row>
    <row r="54" spans="1:10" ht="12.75" outlineLevel="4" x14ac:dyDescent="0.2">
      <c r="A54" s="179" t="s">
        <v>107</v>
      </c>
      <c r="B54" s="180">
        <v>1.146224364E-2</v>
      </c>
      <c r="C54" s="180">
        <v>1.141176629E-2</v>
      </c>
      <c r="D54" s="180">
        <v>1.1492941309999999E-2</v>
      </c>
      <c r="E54" s="180">
        <v>1.1176647850000001E-2</v>
      </c>
      <c r="F54" s="180">
        <v>1.1785836100000001E-2</v>
      </c>
      <c r="G54" s="180">
        <v>1.1676013109999999E-2</v>
      </c>
      <c r="H54" s="15"/>
      <c r="I54" s="15"/>
      <c r="J54" s="15"/>
    </row>
    <row r="55" spans="1:10" ht="12.75" outlineLevel="3" x14ac:dyDescent="0.2">
      <c r="A55" s="181" t="s">
        <v>108</v>
      </c>
      <c r="B55" s="180">
        <f t="shared" ref="B55:G55" si="7">SUM(B$56:B$65)</f>
        <v>7.6299116025599991</v>
      </c>
      <c r="C55" s="180">
        <f t="shared" si="7"/>
        <v>7.6327936194299983</v>
      </c>
      <c r="D55" s="180">
        <f t="shared" si="7"/>
        <v>7.6909776344599985</v>
      </c>
      <c r="E55" s="180">
        <f t="shared" si="7"/>
        <v>7.7418016084199985</v>
      </c>
      <c r="F55" s="180">
        <f t="shared" si="7"/>
        <v>8.0404155534700017</v>
      </c>
      <c r="G55" s="180">
        <f t="shared" si="7"/>
        <v>8.02151245654</v>
      </c>
      <c r="H55" s="15"/>
      <c r="I55" s="15"/>
      <c r="J55" s="15"/>
    </row>
    <row r="56" spans="1:10" ht="12.75" outlineLevel="4" x14ac:dyDescent="0.2">
      <c r="A56" s="179" t="s">
        <v>109</v>
      </c>
      <c r="B56" s="180">
        <v>5.0846934205799998</v>
      </c>
      <c r="C56" s="180">
        <v>5.0762376290800004</v>
      </c>
      <c r="D56" s="180">
        <v>5.0945019915599996</v>
      </c>
      <c r="E56" s="180">
        <v>5.1091298610699996</v>
      </c>
      <c r="F56" s="180">
        <v>5.2662673070399997</v>
      </c>
      <c r="G56" s="180">
        <v>5.2734899239299997</v>
      </c>
      <c r="H56" s="15"/>
      <c r="I56" s="15"/>
      <c r="J56" s="15"/>
    </row>
    <row r="57" spans="1:10" ht="12.75" outlineLevel="4" x14ac:dyDescent="0.2">
      <c r="A57" s="179" t="s">
        <v>110</v>
      </c>
      <c r="B57" s="180">
        <v>0.46506189307000001</v>
      </c>
      <c r="C57" s="180">
        <v>0.46301385692000002</v>
      </c>
      <c r="D57" s="180">
        <v>0.46630740122999997</v>
      </c>
      <c r="E57" s="180">
        <v>0.47516915239000002</v>
      </c>
      <c r="F57" s="180">
        <v>0.50106846230000002</v>
      </c>
      <c r="G57" s="180">
        <v>0.49574713917000002</v>
      </c>
      <c r="H57" s="15"/>
      <c r="I57" s="15"/>
      <c r="J57" s="15"/>
    </row>
    <row r="58" spans="1:10" ht="12.75" outlineLevel="4" x14ac:dyDescent="0.2">
      <c r="A58" s="179" t="s">
        <v>111</v>
      </c>
      <c r="B58" s="180">
        <v>0.58744407237999996</v>
      </c>
      <c r="C58" s="180">
        <v>0.58485709050000001</v>
      </c>
      <c r="D58" s="180">
        <v>0.59096369179999997</v>
      </c>
      <c r="E58" s="180">
        <v>0.60877555504000003</v>
      </c>
      <c r="F58" s="180">
        <v>0.64195714243000002</v>
      </c>
      <c r="G58" s="180">
        <v>0.63597524586999998</v>
      </c>
      <c r="H58" s="15"/>
      <c r="I58" s="15"/>
      <c r="J58" s="15"/>
    </row>
    <row r="59" spans="1:10" ht="12.75" outlineLevel="4" x14ac:dyDescent="0.2">
      <c r="A59" s="179" t="s">
        <v>112</v>
      </c>
      <c r="B59" s="180">
        <v>0.20898023264000001</v>
      </c>
      <c r="C59" s="180">
        <v>0.20805992703000001</v>
      </c>
      <c r="D59" s="180">
        <v>0.20953991424999999</v>
      </c>
      <c r="E59" s="180">
        <v>0.21575989604000001</v>
      </c>
      <c r="F59" s="180">
        <v>0.22751998691</v>
      </c>
      <c r="G59" s="180">
        <v>0.22539990608999999</v>
      </c>
      <c r="H59" s="15"/>
      <c r="I59" s="15"/>
      <c r="J59" s="15"/>
    </row>
    <row r="60" spans="1:10" ht="12.75" outlineLevel="4" x14ac:dyDescent="0.2">
      <c r="A60" s="179" t="s">
        <v>113</v>
      </c>
      <c r="B60" s="180">
        <v>0.84658439538999997</v>
      </c>
      <c r="C60" s="180">
        <v>0.86515433335000003</v>
      </c>
      <c r="D60" s="180">
        <v>0.89153723285999997</v>
      </c>
      <c r="E60" s="180">
        <v>0.88512570184999995</v>
      </c>
      <c r="F60" s="180">
        <v>0.93450536889000002</v>
      </c>
      <c r="G60" s="180">
        <v>0.91923030677999995</v>
      </c>
      <c r="H60" s="15"/>
      <c r="I60" s="15"/>
      <c r="J60" s="15"/>
    </row>
    <row r="61" spans="1:10" ht="12.75" outlineLevel="4" x14ac:dyDescent="0.2">
      <c r="A61" s="179" t="s">
        <v>114</v>
      </c>
      <c r="B61" s="180">
        <v>0.20898023264000001</v>
      </c>
      <c r="C61" s="180">
        <v>0.20805992703000001</v>
      </c>
      <c r="D61" s="180">
        <v>0.20953991424999999</v>
      </c>
      <c r="E61" s="180">
        <v>0.21575989604000001</v>
      </c>
      <c r="F61" s="180">
        <v>0.22751998691</v>
      </c>
      <c r="G61" s="180">
        <v>0.22539990608999999</v>
      </c>
      <c r="H61" s="15"/>
      <c r="I61" s="15"/>
      <c r="J61" s="15"/>
    </row>
    <row r="62" spans="1:10" ht="12.75" outlineLevel="4" x14ac:dyDescent="0.2">
      <c r="A62" s="179" t="s">
        <v>115</v>
      </c>
      <c r="B62" s="180">
        <v>0.10378189140999999</v>
      </c>
      <c r="C62" s="180">
        <v>0.10332485748</v>
      </c>
      <c r="D62" s="180">
        <v>0.10405983548</v>
      </c>
      <c r="E62" s="180">
        <v>0.10703072801000001</v>
      </c>
      <c r="F62" s="180">
        <v>0.11569249378</v>
      </c>
      <c r="G62" s="180">
        <v>0.12024493556</v>
      </c>
      <c r="H62" s="15"/>
      <c r="I62" s="15"/>
      <c r="J62" s="15"/>
    </row>
    <row r="63" spans="1:10" ht="12.75" outlineLevel="4" x14ac:dyDescent="0.2">
      <c r="A63" s="179" t="s">
        <v>116</v>
      </c>
      <c r="B63" s="180">
        <v>0.1</v>
      </c>
      <c r="C63" s="180">
        <v>0.1</v>
      </c>
      <c r="D63" s="180">
        <v>0.1</v>
      </c>
      <c r="E63" s="180">
        <v>0.1</v>
      </c>
      <c r="F63" s="180">
        <v>0.1</v>
      </c>
      <c r="G63" s="180">
        <v>0.1</v>
      </c>
      <c r="H63" s="15"/>
      <c r="I63" s="15"/>
      <c r="J63" s="15"/>
    </row>
    <row r="64" spans="1:10" ht="12.75" outlineLevel="4" x14ac:dyDescent="0.2">
      <c r="A64" s="179" t="s">
        <v>117</v>
      </c>
      <c r="B64" s="180">
        <v>2.3872949189999999E-2</v>
      </c>
      <c r="C64" s="180">
        <v>2.3573482779999998E-2</v>
      </c>
      <c r="D64" s="180">
        <v>2.401513777E-2</v>
      </c>
      <c r="E64" s="180">
        <v>2.4538302719999999E-2</v>
      </c>
      <c r="F64" s="180">
        <v>2.5372289950000002E-2</v>
      </c>
      <c r="G64" s="180">
        <v>2.5512577790000001E-2</v>
      </c>
      <c r="H64" s="15"/>
      <c r="I64" s="15"/>
      <c r="J64" s="15"/>
    </row>
    <row r="65" spans="1:10" ht="12.75" outlineLevel="4" x14ac:dyDescent="0.2">
      <c r="A65" s="179" t="s">
        <v>118</v>
      </c>
      <c r="B65" s="180">
        <v>5.1251526E-4</v>
      </c>
      <c r="C65" s="180">
        <v>5.1251526E-4</v>
      </c>
      <c r="D65" s="180">
        <v>5.1251526E-4</v>
      </c>
      <c r="E65" s="180">
        <v>5.1251526E-4</v>
      </c>
      <c r="F65" s="180">
        <v>5.1251526E-4</v>
      </c>
      <c r="G65" s="180">
        <v>5.1251526E-4</v>
      </c>
      <c r="H65" s="15"/>
      <c r="I65" s="15"/>
      <c r="J65" s="15"/>
    </row>
    <row r="66" spans="1:10" ht="12.75" outlineLevel="3" x14ac:dyDescent="0.2">
      <c r="A66" s="181" t="s">
        <v>119</v>
      </c>
      <c r="B66" s="180">
        <f t="shared" ref="B66:G66" si="8">SUM(B$67:B$67)</f>
        <v>0.60585586000000002</v>
      </c>
      <c r="C66" s="180">
        <f t="shared" si="8"/>
        <v>0.60585586000000002</v>
      </c>
      <c r="D66" s="180">
        <f t="shared" si="8"/>
        <v>0.60585586000000002</v>
      </c>
      <c r="E66" s="180">
        <f t="shared" si="8"/>
        <v>0.60585586000000002</v>
      </c>
      <c r="F66" s="180">
        <f t="shared" si="8"/>
        <v>0.60585586000000002</v>
      </c>
      <c r="G66" s="180">
        <f t="shared" si="8"/>
        <v>0.60585586000000002</v>
      </c>
      <c r="H66" s="15"/>
      <c r="I66" s="15"/>
      <c r="J66" s="15"/>
    </row>
    <row r="67" spans="1:10" ht="12.75" outlineLevel="4" x14ac:dyDescent="0.2">
      <c r="A67" s="179" t="s">
        <v>120</v>
      </c>
      <c r="B67" s="180">
        <v>0.60585586000000002</v>
      </c>
      <c r="C67" s="180">
        <v>0.60585586000000002</v>
      </c>
      <c r="D67" s="180">
        <v>0.60585586000000002</v>
      </c>
      <c r="E67" s="180">
        <v>0.60585586000000002</v>
      </c>
      <c r="F67" s="180">
        <v>0.60585586000000002</v>
      </c>
      <c r="G67" s="180">
        <v>0.60585586000000002</v>
      </c>
      <c r="H67" s="15"/>
      <c r="I67" s="15"/>
      <c r="J67" s="15"/>
    </row>
    <row r="68" spans="1:10" ht="12.75" outlineLevel="3" x14ac:dyDescent="0.2">
      <c r="A68" s="181" t="s">
        <v>121</v>
      </c>
      <c r="B68" s="180">
        <f t="shared" ref="B68:G68" si="9">SUM(B$69:B$74)</f>
        <v>1.4786194744199999</v>
      </c>
      <c r="C68" s="180">
        <f t="shared" si="9"/>
        <v>1.4707484937299999</v>
      </c>
      <c r="D68" s="180">
        <f t="shared" si="9"/>
        <v>1.45118764899</v>
      </c>
      <c r="E68" s="180">
        <f t="shared" si="9"/>
        <v>1.47740488574</v>
      </c>
      <c r="F68" s="180">
        <f t="shared" si="9"/>
        <v>1.5544094442800001</v>
      </c>
      <c r="G68" s="180">
        <f t="shared" si="9"/>
        <v>1.5470230368899998</v>
      </c>
      <c r="H68" s="15"/>
      <c r="I68" s="15"/>
      <c r="J68" s="15"/>
    </row>
    <row r="69" spans="1:10" ht="12.75" outlineLevel="4" x14ac:dyDescent="0.2">
      <c r="A69" s="179" t="s">
        <v>122</v>
      </c>
      <c r="B69" s="180">
        <v>0.19288559186000001</v>
      </c>
      <c r="C69" s="180">
        <v>0.19203616371000001</v>
      </c>
      <c r="D69" s="180">
        <v>0.18669896827999999</v>
      </c>
      <c r="E69" s="180">
        <v>0.17670815535000001</v>
      </c>
      <c r="F69" s="180">
        <v>0.18633971338999999</v>
      </c>
      <c r="G69" s="180">
        <v>0.17739279548</v>
      </c>
      <c r="H69" s="15"/>
      <c r="I69" s="15"/>
      <c r="J69" s="15"/>
    </row>
    <row r="70" spans="1:10" ht="12.75" outlineLevel="4" x14ac:dyDescent="0.2">
      <c r="A70" s="179" t="s">
        <v>123</v>
      </c>
      <c r="B70" s="180">
        <v>0.67918575608999998</v>
      </c>
      <c r="C70" s="180">
        <v>0.67619476282000002</v>
      </c>
      <c r="D70" s="180">
        <v>0.68100472127</v>
      </c>
      <c r="E70" s="180">
        <v>0.70121966208999997</v>
      </c>
      <c r="F70" s="180">
        <v>0.73943995748000002</v>
      </c>
      <c r="G70" s="180">
        <v>0.73254969477999998</v>
      </c>
      <c r="H70" s="15"/>
      <c r="I70" s="15"/>
      <c r="J70" s="15"/>
    </row>
    <row r="71" spans="1:10" ht="12.75" outlineLevel="4" x14ac:dyDescent="0.2">
      <c r="A71" s="179" t="s">
        <v>124</v>
      </c>
      <c r="B71" s="180">
        <v>5.3424960000000002E-5</v>
      </c>
      <c r="C71" s="180">
        <v>5.3189690000000003E-5</v>
      </c>
      <c r="D71" s="180">
        <v>5.3568040000000002E-5</v>
      </c>
      <c r="E71" s="180">
        <v>5.515815E-5</v>
      </c>
      <c r="F71" s="180">
        <v>5.816457E-5</v>
      </c>
      <c r="G71" s="180">
        <v>5.7622579999999998E-5</v>
      </c>
      <c r="H71" s="15"/>
      <c r="I71" s="15"/>
      <c r="J71" s="15"/>
    </row>
    <row r="72" spans="1:10" ht="12.75" outlineLevel="4" x14ac:dyDescent="0.2">
      <c r="A72" s="179" t="s">
        <v>125</v>
      </c>
      <c r="B72" s="180">
        <v>6.7086455600000004E-3</v>
      </c>
      <c r="C72" s="180">
        <v>6.6791020799999998E-3</v>
      </c>
      <c r="D72" s="180">
        <v>6.7266123600000002E-3</v>
      </c>
      <c r="E72" s="180">
        <v>6.9262850900000004E-3</v>
      </c>
      <c r="F72" s="180">
        <v>7.3038053900000002E-3</v>
      </c>
      <c r="G72" s="180">
        <v>7.2357469400000001E-3</v>
      </c>
      <c r="H72" s="15"/>
      <c r="I72" s="15"/>
      <c r="J72" s="15"/>
    </row>
    <row r="73" spans="1:10" ht="12.75" outlineLevel="4" x14ac:dyDescent="0.2">
      <c r="A73" s="179" t="s">
        <v>126</v>
      </c>
      <c r="B73" s="180">
        <v>0.43278562789000002</v>
      </c>
      <c r="C73" s="180">
        <v>0.43087972970999999</v>
      </c>
      <c r="D73" s="180">
        <v>0.40870868744</v>
      </c>
      <c r="E73" s="180">
        <v>0.42084079411999997</v>
      </c>
      <c r="F73" s="180">
        <v>0.44377891223999999</v>
      </c>
      <c r="G73" s="180">
        <v>0.43964368362</v>
      </c>
      <c r="H73" s="15"/>
      <c r="I73" s="15"/>
      <c r="J73" s="15"/>
    </row>
    <row r="74" spans="1:10" ht="12.75" outlineLevel="4" x14ac:dyDescent="0.2">
      <c r="A74" s="179" t="s">
        <v>127</v>
      </c>
      <c r="B74" s="180">
        <v>0.16700042806000001</v>
      </c>
      <c r="C74" s="180">
        <v>0.16490554571999999</v>
      </c>
      <c r="D74" s="180">
        <v>0.16799509160000001</v>
      </c>
      <c r="E74" s="180">
        <v>0.17165483094</v>
      </c>
      <c r="F74" s="180">
        <v>0.17748889121</v>
      </c>
      <c r="G74" s="180">
        <v>0.19014349349000001</v>
      </c>
      <c r="H74" s="15"/>
      <c r="I74" s="15"/>
      <c r="J74" s="15"/>
    </row>
    <row r="75" spans="1:10" ht="12.75" outlineLevel="3" x14ac:dyDescent="0.2">
      <c r="A75" s="181" t="s">
        <v>128</v>
      </c>
      <c r="B75" s="180">
        <f t="shared" ref="B75:G75" si="10">SUM(B$76:B$76)</f>
        <v>15.219165084</v>
      </c>
      <c r="C75" s="180">
        <f t="shared" si="10"/>
        <v>15.219165084</v>
      </c>
      <c r="D75" s="180">
        <f t="shared" si="10"/>
        <v>15.219165084</v>
      </c>
      <c r="E75" s="180">
        <f t="shared" si="10"/>
        <v>15.219165084</v>
      </c>
      <c r="F75" s="180">
        <f t="shared" si="10"/>
        <v>15.219165084</v>
      </c>
      <c r="G75" s="180">
        <f t="shared" si="10"/>
        <v>15.219165084</v>
      </c>
      <c r="H75" s="15"/>
      <c r="I75" s="15"/>
      <c r="J75" s="15"/>
    </row>
    <row r="76" spans="1:10" ht="12.75" outlineLevel="4" x14ac:dyDescent="0.2">
      <c r="A76" s="179" t="s">
        <v>136</v>
      </c>
      <c r="B76" s="180">
        <v>15.219165084</v>
      </c>
      <c r="C76" s="180">
        <v>15.219165084</v>
      </c>
      <c r="D76" s="180">
        <v>15.219165084</v>
      </c>
      <c r="E76" s="180">
        <v>15.219165084</v>
      </c>
      <c r="F76" s="180">
        <v>15.219165084</v>
      </c>
      <c r="G76" s="180">
        <v>15.219165084</v>
      </c>
      <c r="H76" s="15"/>
      <c r="I76" s="15"/>
      <c r="J76" s="15"/>
    </row>
    <row r="77" spans="1:10" ht="12.75" outlineLevel="3" x14ac:dyDescent="0.2">
      <c r="A77" s="181" t="s">
        <v>137</v>
      </c>
      <c r="B77" s="180">
        <f t="shared" ref="B77:G77" si="11">SUM(B$78:B$78)</f>
        <v>3</v>
      </c>
      <c r="C77" s="180">
        <f t="shared" si="11"/>
        <v>3</v>
      </c>
      <c r="D77" s="180">
        <f t="shared" si="11"/>
        <v>3</v>
      </c>
      <c r="E77" s="180">
        <f t="shared" si="11"/>
        <v>3</v>
      </c>
      <c r="F77" s="180">
        <f t="shared" si="11"/>
        <v>3</v>
      </c>
      <c r="G77" s="180">
        <f t="shared" si="11"/>
        <v>3</v>
      </c>
      <c r="H77" s="15"/>
      <c r="I77" s="15"/>
      <c r="J77" s="15"/>
    </row>
    <row r="78" spans="1:10" ht="12.75" outlineLevel="4" x14ac:dyDescent="0.2">
      <c r="A78" s="179" t="s">
        <v>138</v>
      </c>
      <c r="B78" s="180">
        <v>3</v>
      </c>
      <c r="C78" s="180">
        <v>3</v>
      </c>
      <c r="D78" s="180">
        <v>3</v>
      </c>
      <c r="E78" s="180">
        <v>3</v>
      </c>
      <c r="F78" s="180">
        <v>3</v>
      </c>
      <c r="G78" s="180">
        <v>3</v>
      </c>
      <c r="H78" s="15"/>
      <c r="I78" s="15"/>
      <c r="J78" s="15"/>
    </row>
    <row r="79" spans="1:10" ht="12.75" outlineLevel="3" x14ac:dyDescent="0.2">
      <c r="A79" s="181" t="s">
        <v>139</v>
      </c>
      <c r="B79" s="180">
        <f t="shared" ref="B79:G79" si="12">SUM(B$80:B$80)</f>
        <v>4.1161355888799998</v>
      </c>
      <c r="C79" s="180">
        <f t="shared" si="12"/>
        <v>4.1151587924199999</v>
      </c>
      <c r="D79" s="180">
        <f t="shared" si="12"/>
        <v>4.1315022362200002</v>
      </c>
      <c r="E79" s="180">
        <f t="shared" si="12"/>
        <v>4.1936544603700003</v>
      </c>
      <c r="F79" s="180">
        <f t="shared" si="12"/>
        <v>4.2801946765499999</v>
      </c>
      <c r="G79" s="180">
        <f t="shared" si="12"/>
        <v>4.2820703380599996</v>
      </c>
      <c r="H79" s="15"/>
      <c r="I79" s="15"/>
      <c r="J79" s="15"/>
    </row>
    <row r="80" spans="1:10" ht="12.75" outlineLevel="4" x14ac:dyDescent="0.2">
      <c r="A80" s="179" t="s">
        <v>106</v>
      </c>
      <c r="B80" s="180">
        <v>4.1161355888799998</v>
      </c>
      <c r="C80" s="180">
        <v>4.1151587924199999</v>
      </c>
      <c r="D80" s="180">
        <v>4.1315022362200002</v>
      </c>
      <c r="E80" s="180">
        <v>4.1936544603700003</v>
      </c>
      <c r="F80" s="180">
        <v>4.2801946765499999</v>
      </c>
      <c r="G80" s="180">
        <v>4.2820703380599996</v>
      </c>
      <c r="H80" s="15"/>
      <c r="I80" s="15"/>
      <c r="J80" s="15"/>
    </row>
    <row r="81" spans="1:10" ht="15" outlineLevel="1" x14ac:dyDescent="0.25">
      <c r="A81" s="289" t="s">
        <v>2</v>
      </c>
      <c r="B81" s="290">
        <f t="shared" ref="B81:G81" si="13">B$82+B$97</f>
        <v>6.8629393971300008</v>
      </c>
      <c r="C81" s="290">
        <f t="shared" si="13"/>
        <v>6.9126422944700003</v>
      </c>
      <c r="D81" s="290">
        <f t="shared" si="13"/>
        <v>6.7348294582400001</v>
      </c>
      <c r="E81" s="290">
        <f t="shared" si="13"/>
        <v>6.5330584097499997</v>
      </c>
      <c r="F81" s="290">
        <f t="shared" si="13"/>
        <v>6.5705515839600004</v>
      </c>
      <c r="G81" s="290">
        <f t="shared" si="13"/>
        <v>6.6470214937900005</v>
      </c>
      <c r="H81" s="15"/>
      <c r="I81" s="15"/>
      <c r="J81" s="15"/>
    </row>
    <row r="82" spans="1:10" ht="15" outlineLevel="2" x14ac:dyDescent="0.25">
      <c r="A82" s="182" t="s">
        <v>58</v>
      </c>
      <c r="B82" s="183">
        <f t="shared" ref="B82:G82" si="14">B$83+B$87+B$95</f>
        <v>1.6498361975499998</v>
      </c>
      <c r="C82" s="183">
        <f t="shared" si="14"/>
        <v>1.7111333445900001</v>
      </c>
      <c r="D82" s="183">
        <f t="shared" si="14"/>
        <v>1.7681491438099999</v>
      </c>
      <c r="E82" s="183">
        <f t="shared" si="14"/>
        <v>1.8285421692100001</v>
      </c>
      <c r="F82" s="183">
        <f t="shared" si="14"/>
        <v>1.8669500534600001</v>
      </c>
      <c r="G82" s="183">
        <f t="shared" si="14"/>
        <v>1.8963901922899999</v>
      </c>
      <c r="H82" s="15"/>
      <c r="I82" s="15"/>
      <c r="J82" s="15"/>
    </row>
    <row r="83" spans="1:10" ht="12.75" outlineLevel="3" x14ac:dyDescent="0.2">
      <c r="A83" s="181" t="s">
        <v>59</v>
      </c>
      <c r="B83" s="180">
        <f t="shared" ref="B83:G83" si="15">SUM(B$84:B$86)</f>
        <v>0.10644904969000001</v>
      </c>
      <c r="C83" s="180">
        <f t="shared" si="15"/>
        <v>0.10699574886999999</v>
      </c>
      <c r="D83" s="180">
        <f t="shared" si="15"/>
        <v>0.10779524016</v>
      </c>
      <c r="E83" s="180">
        <f t="shared" si="15"/>
        <v>0.10788697812999999</v>
      </c>
      <c r="F83" s="180">
        <f t="shared" si="15"/>
        <v>0.10766375314</v>
      </c>
      <c r="G83" s="180">
        <f t="shared" si="15"/>
        <v>0.10775760262</v>
      </c>
      <c r="H83" s="15"/>
      <c r="I83" s="15"/>
      <c r="J83" s="15"/>
    </row>
    <row r="84" spans="1:10" ht="12.75" outlineLevel="4" x14ac:dyDescent="0.2">
      <c r="A84" s="179" t="s">
        <v>140</v>
      </c>
      <c r="B84" s="180">
        <v>5.8873902810000003E-2</v>
      </c>
      <c r="C84" s="180">
        <v>5.9176266370000001E-2</v>
      </c>
      <c r="D84" s="180">
        <v>5.9618441979999999E-2</v>
      </c>
      <c r="E84" s="180">
        <v>5.9669179599999997E-2</v>
      </c>
      <c r="F84" s="180">
        <v>5.954572029E-2</v>
      </c>
      <c r="G84" s="180">
        <v>5.9597625729999999E-2</v>
      </c>
      <c r="H84" s="15"/>
      <c r="I84" s="15"/>
      <c r="J84" s="15"/>
    </row>
    <row r="85" spans="1:10" ht="12.75" outlineLevel="4" x14ac:dyDescent="0.2">
      <c r="A85" s="179" t="s">
        <v>145</v>
      </c>
      <c r="B85" s="180">
        <v>4.7574870950000001E-2</v>
      </c>
      <c r="C85" s="180">
        <v>4.7819205150000002E-2</v>
      </c>
      <c r="D85" s="180">
        <v>4.8176518760000002E-2</v>
      </c>
      <c r="E85" s="180">
        <v>4.8217518869999997E-2</v>
      </c>
      <c r="F85" s="180">
        <v>4.811775377E-2</v>
      </c>
      <c r="G85" s="180">
        <v>4.8159697559999999E-2</v>
      </c>
      <c r="H85" s="15"/>
      <c r="I85" s="15"/>
      <c r="J85" s="15"/>
    </row>
    <row r="86" spans="1:10" ht="12.75" outlineLevel="4" x14ac:dyDescent="0.2">
      <c r="A86" s="179" t="s">
        <v>146</v>
      </c>
      <c r="B86" s="180">
        <v>2.7593000000000001E-7</v>
      </c>
      <c r="C86" s="180">
        <v>2.7734999999999998E-7</v>
      </c>
      <c r="D86" s="180">
        <v>2.7942E-7</v>
      </c>
      <c r="E86" s="180">
        <v>2.7966E-7</v>
      </c>
      <c r="F86" s="180">
        <v>2.7907999999999998E-7</v>
      </c>
      <c r="G86" s="180">
        <v>2.7933E-7</v>
      </c>
      <c r="H86" s="15"/>
      <c r="I86" s="15"/>
      <c r="J86" s="15"/>
    </row>
    <row r="87" spans="1:10" ht="12.75" outlineLevel="3" x14ac:dyDescent="0.2">
      <c r="A87" s="181" t="s">
        <v>95</v>
      </c>
      <c r="B87" s="180">
        <f t="shared" ref="B87:G87" si="16">SUM(B$88:B$94)</f>
        <v>1.5433644391799999</v>
      </c>
      <c r="C87" s="180">
        <f t="shared" si="16"/>
        <v>1.6041147704200001</v>
      </c>
      <c r="D87" s="180">
        <f t="shared" si="16"/>
        <v>1.6603309077899999</v>
      </c>
      <c r="E87" s="180">
        <f t="shared" si="16"/>
        <v>1.72063217565</v>
      </c>
      <c r="F87" s="180">
        <f t="shared" si="16"/>
        <v>1.75926333251</v>
      </c>
      <c r="G87" s="180">
        <f t="shared" si="16"/>
        <v>1.78860960184</v>
      </c>
      <c r="H87" s="15"/>
      <c r="I87" s="15"/>
      <c r="J87" s="15"/>
    </row>
    <row r="88" spans="1:10" ht="12.75" outlineLevel="4" x14ac:dyDescent="0.2">
      <c r="A88" s="179" t="s">
        <v>147</v>
      </c>
      <c r="B88" s="180">
        <v>6.2834343449999996E-2</v>
      </c>
      <c r="C88" s="180">
        <v>7.5596850660000006E-2</v>
      </c>
      <c r="D88" s="180">
        <v>7.8600606500000003E-2</v>
      </c>
      <c r="E88" s="180">
        <v>8.0552396230000003E-2</v>
      </c>
      <c r="F88" s="180">
        <v>7.8347823450000006E-2</v>
      </c>
      <c r="G88" s="180">
        <v>7.6160112079999995E-2</v>
      </c>
      <c r="H88" s="15"/>
      <c r="I88" s="15"/>
      <c r="J88" s="15"/>
    </row>
    <row r="89" spans="1:10" ht="12.75" outlineLevel="4" x14ac:dyDescent="0.2">
      <c r="A89" s="179" t="s">
        <v>148</v>
      </c>
      <c r="B89" s="180">
        <v>7.2222222400000003E-3</v>
      </c>
      <c r="C89" s="180">
        <v>6.8611111299999999E-3</v>
      </c>
      <c r="D89" s="180">
        <v>6.5000000199999996E-3</v>
      </c>
      <c r="E89" s="180">
        <v>6.1388889100000002E-3</v>
      </c>
      <c r="F89" s="180">
        <v>5.7777777999999998E-3</v>
      </c>
      <c r="G89" s="180">
        <v>5.4166666900000004E-3</v>
      </c>
      <c r="H89" s="15"/>
      <c r="I89" s="15"/>
      <c r="J89" s="15"/>
    </row>
    <row r="90" spans="1:10" ht="12.75" outlineLevel="4" x14ac:dyDescent="0.2">
      <c r="A90" s="179" t="s">
        <v>149</v>
      </c>
      <c r="B90" s="180">
        <v>5.5555555199999999E-3</v>
      </c>
      <c r="C90" s="180">
        <v>1.2684330840000001E-2</v>
      </c>
      <c r="D90" s="180">
        <v>1.489839456E-2</v>
      </c>
      <c r="E90" s="180">
        <v>1.670095412E-2</v>
      </c>
      <c r="F90" s="180">
        <v>1.6472961370000001E-2</v>
      </c>
      <c r="G90" s="180">
        <v>1.6205668730000001E-2</v>
      </c>
      <c r="H90" s="15"/>
      <c r="I90" s="15"/>
      <c r="J90" s="15"/>
    </row>
    <row r="91" spans="1:10" ht="12.75" outlineLevel="4" x14ac:dyDescent="0.2">
      <c r="A91" s="179" t="s">
        <v>150</v>
      </c>
      <c r="B91" s="180">
        <v>0.31541573540000001</v>
      </c>
      <c r="C91" s="180">
        <v>0.34784984045</v>
      </c>
      <c r="D91" s="180">
        <v>0.36039115328999999</v>
      </c>
      <c r="E91" s="180">
        <v>0.37463602495999998</v>
      </c>
      <c r="F91" s="180">
        <v>0.37449313113999999</v>
      </c>
      <c r="G91" s="180">
        <v>0.37654948444000003</v>
      </c>
      <c r="H91" s="15"/>
      <c r="I91" s="15"/>
      <c r="J91" s="15"/>
    </row>
    <row r="92" spans="1:10" ht="12.75" outlineLevel="4" x14ac:dyDescent="0.2">
      <c r="A92" s="179" t="s">
        <v>151</v>
      </c>
      <c r="B92" s="180">
        <v>7.77777776E-3</v>
      </c>
      <c r="C92" s="180">
        <v>7.3888888699999997E-3</v>
      </c>
      <c r="D92" s="180">
        <v>6.9999999800000002E-3</v>
      </c>
      <c r="E92" s="180">
        <v>6.6111110899999999E-3</v>
      </c>
      <c r="F92" s="180">
        <v>6.2222222000000004E-3</v>
      </c>
      <c r="G92" s="180">
        <v>5.8333333100000001E-3</v>
      </c>
      <c r="H92" s="15"/>
      <c r="I92" s="15"/>
      <c r="J92" s="15"/>
    </row>
    <row r="93" spans="1:10" ht="12.75" outlineLevel="4" x14ac:dyDescent="0.2">
      <c r="A93" s="179" t="s">
        <v>152</v>
      </c>
      <c r="B93" s="180">
        <v>0.35657922199999997</v>
      </c>
      <c r="C93" s="180">
        <v>0.36321425736000001</v>
      </c>
      <c r="D93" s="180">
        <v>0.40726282439</v>
      </c>
      <c r="E93" s="180">
        <v>0.42934710947999999</v>
      </c>
      <c r="F93" s="180">
        <v>0.45286705316999998</v>
      </c>
      <c r="G93" s="180">
        <v>0.47112478019999998</v>
      </c>
      <c r="H93" s="15"/>
      <c r="I93" s="15"/>
      <c r="J93" s="15"/>
    </row>
    <row r="94" spans="1:10" ht="12.75" outlineLevel="4" x14ac:dyDescent="0.2">
      <c r="A94" s="179" t="s">
        <v>153</v>
      </c>
      <c r="B94" s="180">
        <v>0.78797958281000002</v>
      </c>
      <c r="C94" s="180">
        <v>0.79051949110999997</v>
      </c>
      <c r="D94" s="180">
        <v>0.78567792905</v>
      </c>
      <c r="E94" s="180">
        <v>0.80664569086000004</v>
      </c>
      <c r="F94" s="180">
        <v>0.82508236337999996</v>
      </c>
      <c r="G94" s="180">
        <v>0.83731955639</v>
      </c>
      <c r="H94" s="15"/>
      <c r="I94" s="15"/>
      <c r="J94" s="15"/>
    </row>
    <row r="95" spans="1:10" ht="12.75" outlineLevel="3" x14ac:dyDescent="0.2">
      <c r="A95" s="181" t="s">
        <v>154</v>
      </c>
      <c r="B95" s="180">
        <f t="shared" ref="B95:G95" si="17">SUM(B$96:B$96)</f>
        <v>2.270868E-5</v>
      </c>
      <c r="C95" s="180">
        <f t="shared" si="17"/>
        <v>2.28253E-5</v>
      </c>
      <c r="D95" s="180">
        <f t="shared" si="17"/>
        <v>2.2995859999999998E-5</v>
      </c>
      <c r="E95" s="180">
        <f t="shared" si="17"/>
        <v>2.3015429999999999E-5</v>
      </c>
      <c r="F95" s="180">
        <f t="shared" si="17"/>
        <v>2.2967810000000001E-5</v>
      </c>
      <c r="G95" s="180">
        <f t="shared" si="17"/>
        <v>2.2987829999999999E-5</v>
      </c>
      <c r="H95" s="15"/>
      <c r="I95" s="15"/>
      <c r="J95" s="15"/>
    </row>
    <row r="96" spans="1:10" ht="12.75" outlineLevel="4" x14ac:dyDescent="0.2">
      <c r="A96" s="179" t="s">
        <v>155</v>
      </c>
      <c r="B96" s="180">
        <v>2.270868E-5</v>
      </c>
      <c r="C96" s="180">
        <v>2.28253E-5</v>
      </c>
      <c r="D96" s="180">
        <v>2.2995859999999998E-5</v>
      </c>
      <c r="E96" s="180">
        <v>2.3015429999999999E-5</v>
      </c>
      <c r="F96" s="180">
        <v>2.2967810000000001E-5</v>
      </c>
      <c r="G96" s="180">
        <v>2.2987829999999999E-5</v>
      </c>
      <c r="H96" s="15"/>
      <c r="I96" s="15"/>
      <c r="J96" s="15"/>
    </row>
    <row r="97" spans="1:10" ht="15" outlineLevel="2" x14ac:dyDescent="0.25">
      <c r="A97" s="182" t="s">
        <v>97</v>
      </c>
      <c r="B97" s="183">
        <f t="shared" ref="B97:G97" si="18">B$98+B$105+B$108+B$110+B$112</f>
        <v>5.2131031995800008</v>
      </c>
      <c r="C97" s="183">
        <f t="shared" si="18"/>
        <v>5.20150894988</v>
      </c>
      <c r="D97" s="183">
        <f t="shared" si="18"/>
        <v>4.9666803144300005</v>
      </c>
      <c r="E97" s="183">
        <f t="shared" si="18"/>
        <v>4.7045162405399994</v>
      </c>
      <c r="F97" s="183">
        <f t="shared" si="18"/>
        <v>4.7036015305000003</v>
      </c>
      <c r="G97" s="183">
        <f t="shared" si="18"/>
        <v>4.7506313015000003</v>
      </c>
      <c r="H97" s="15"/>
      <c r="I97" s="15"/>
      <c r="J97" s="15"/>
    </row>
    <row r="98" spans="1:10" ht="12.75" outlineLevel="3" x14ac:dyDescent="0.2">
      <c r="A98" s="181" t="s">
        <v>98</v>
      </c>
      <c r="B98" s="180">
        <f t="shared" ref="B98:G98" si="19">SUM(B$99:B$104)</f>
        <v>3.2418873771000003</v>
      </c>
      <c r="C98" s="180">
        <f t="shared" si="19"/>
        <v>3.2341427346299998</v>
      </c>
      <c r="D98" s="180">
        <f t="shared" si="19"/>
        <v>2.9986601518000002</v>
      </c>
      <c r="E98" s="180">
        <f t="shared" si="19"/>
        <v>2.7339163405399995</v>
      </c>
      <c r="F98" s="180">
        <f t="shared" si="19"/>
        <v>2.72891306573</v>
      </c>
      <c r="G98" s="180">
        <f t="shared" si="19"/>
        <v>2.77990718674</v>
      </c>
      <c r="H98" s="15"/>
      <c r="I98" s="15"/>
      <c r="J98" s="15"/>
    </row>
    <row r="99" spans="1:10" ht="12.75" outlineLevel="4" x14ac:dyDescent="0.2">
      <c r="A99" s="179" t="s">
        <v>99</v>
      </c>
      <c r="B99" s="180">
        <v>2.9203299999999997E-4</v>
      </c>
      <c r="C99" s="180">
        <v>2.9203299999999997E-4</v>
      </c>
      <c r="D99" s="180">
        <v>2.9203299999999997E-4</v>
      </c>
      <c r="E99" s="180">
        <v>2.9203299999999997E-4</v>
      </c>
      <c r="F99" s="180">
        <v>2.9203299999999997E-4</v>
      </c>
      <c r="G99" s="180">
        <v>2.9563300000000001E-4</v>
      </c>
      <c r="H99" s="15"/>
      <c r="I99" s="15"/>
      <c r="J99" s="15"/>
    </row>
    <row r="100" spans="1:10" ht="12.75" outlineLevel="4" x14ac:dyDescent="0.2">
      <c r="A100" s="179" t="s">
        <v>101</v>
      </c>
      <c r="B100" s="180">
        <v>1.0781519687600001</v>
      </c>
      <c r="C100" s="180">
        <v>1.07433851991</v>
      </c>
      <c r="D100" s="180">
        <v>0.95968797809999995</v>
      </c>
      <c r="E100" s="180">
        <v>0.92529025091999995</v>
      </c>
      <c r="F100" s="180">
        <v>0.96994848600000005</v>
      </c>
      <c r="G100" s="180">
        <v>1.0278540492699999</v>
      </c>
      <c r="H100" s="15"/>
      <c r="I100" s="15"/>
      <c r="J100" s="15"/>
    </row>
    <row r="101" spans="1:10" ht="12.75" outlineLevel="4" x14ac:dyDescent="0.2">
      <c r="A101" s="179" t="s">
        <v>102</v>
      </c>
      <c r="B101" s="180">
        <v>0.19232794526999999</v>
      </c>
      <c r="C101" s="180">
        <v>0.19004878142000001</v>
      </c>
      <c r="D101" s="180">
        <v>0.19140065043000001</v>
      </c>
      <c r="E101" s="180">
        <v>0.1970821864</v>
      </c>
      <c r="F101" s="180">
        <v>0.20782424024999999</v>
      </c>
      <c r="G101" s="180">
        <v>0.20588768867999999</v>
      </c>
      <c r="H101" s="15"/>
      <c r="I101" s="15"/>
      <c r="J101" s="15"/>
    </row>
    <row r="102" spans="1:10" ht="12.75" outlineLevel="4" x14ac:dyDescent="0.2">
      <c r="A102" s="179" t="s">
        <v>156</v>
      </c>
      <c r="B102" s="180">
        <v>0.31347034895999998</v>
      </c>
      <c r="C102" s="180">
        <v>0.31208989054000003</v>
      </c>
      <c r="D102" s="180">
        <v>0.31430987136999999</v>
      </c>
      <c r="E102" s="180">
        <v>0.32363984406000001</v>
      </c>
      <c r="F102" s="180">
        <v>0.34127998037000001</v>
      </c>
      <c r="G102" s="180">
        <v>0.33809985913000001</v>
      </c>
      <c r="H102" s="15"/>
      <c r="I102" s="15"/>
      <c r="J102" s="15"/>
    </row>
    <row r="103" spans="1:10" ht="12.75" outlineLevel="4" x14ac:dyDescent="0.2">
      <c r="A103" s="179" t="s">
        <v>104</v>
      </c>
      <c r="B103" s="180">
        <v>0.51326692550999997</v>
      </c>
      <c r="C103" s="180">
        <v>0.51326692550999997</v>
      </c>
      <c r="D103" s="180">
        <v>0.51326692550999997</v>
      </c>
      <c r="E103" s="180">
        <v>0.51246445947999997</v>
      </c>
      <c r="F103" s="180">
        <v>0.50137945949999996</v>
      </c>
      <c r="G103" s="180">
        <v>0.49927074842000002</v>
      </c>
      <c r="H103" s="15"/>
      <c r="I103" s="15"/>
      <c r="J103" s="15"/>
    </row>
    <row r="104" spans="1:10" ht="12.75" outlineLevel="4" x14ac:dyDescent="0.2">
      <c r="A104" s="179" t="s">
        <v>106</v>
      </c>
      <c r="B104" s="180">
        <v>1.1443781555999999</v>
      </c>
      <c r="C104" s="180">
        <v>1.14410658425</v>
      </c>
      <c r="D104" s="180">
        <v>1.01970269339</v>
      </c>
      <c r="E104" s="180">
        <v>0.77514756667999996</v>
      </c>
      <c r="F104" s="180">
        <v>0.70818886661000002</v>
      </c>
      <c r="G104" s="180">
        <v>0.70849920824000001</v>
      </c>
      <c r="H104" s="15"/>
      <c r="I104" s="15"/>
      <c r="J104" s="15"/>
    </row>
    <row r="105" spans="1:10" ht="12.75" outlineLevel="3" x14ac:dyDescent="0.2">
      <c r="A105" s="181" t="s">
        <v>157</v>
      </c>
      <c r="B105" s="180">
        <f t="shared" ref="B105:G105" si="20">SUM(B$106:B$107)</f>
        <v>0.85779034641999996</v>
      </c>
      <c r="C105" s="180">
        <f t="shared" si="20"/>
        <v>0.85764594453999998</v>
      </c>
      <c r="D105" s="180">
        <f t="shared" si="20"/>
        <v>0.85787816407999995</v>
      </c>
      <c r="E105" s="180">
        <f t="shared" si="20"/>
        <v>0.85885411934</v>
      </c>
      <c r="F105" s="180">
        <f t="shared" si="20"/>
        <v>0.86070959184999996</v>
      </c>
      <c r="G105" s="180">
        <f t="shared" si="20"/>
        <v>0.86037684208999998</v>
      </c>
      <c r="H105" s="15"/>
      <c r="I105" s="15"/>
      <c r="J105" s="15"/>
    </row>
    <row r="106" spans="1:10" ht="12.75" outlineLevel="4" x14ac:dyDescent="0.2">
      <c r="A106" s="179" t="s">
        <v>158</v>
      </c>
      <c r="B106" s="180">
        <v>0.82499999999999996</v>
      </c>
      <c r="C106" s="180">
        <v>0.82499999999999996</v>
      </c>
      <c r="D106" s="180">
        <v>0.82499999999999996</v>
      </c>
      <c r="E106" s="180">
        <v>0.82499999999999996</v>
      </c>
      <c r="F106" s="180">
        <v>0.82499999999999996</v>
      </c>
      <c r="G106" s="180">
        <v>0.82499999999999996</v>
      </c>
      <c r="H106" s="15"/>
      <c r="I106" s="15"/>
      <c r="J106" s="15"/>
    </row>
    <row r="107" spans="1:10" ht="12.75" outlineLevel="4" x14ac:dyDescent="0.2">
      <c r="A107" s="179" t="s">
        <v>111</v>
      </c>
      <c r="B107" s="180">
        <v>3.2790346419999998E-2</v>
      </c>
      <c r="C107" s="180">
        <v>3.2645944539999999E-2</v>
      </c>
      <c r="D107" s="180">
        <v>3.2878164080000001E-2</v>
      </c>
      <c r="E107" s="180">
        <v>3.3854119340000002E-2</v>
      </c>
      <c r="F107" s="180">
        <v>3.570959185E-2</v>
      </c>
      <c r="G107" s="180">
        <v>3.5376842089999999E-2</v>
      </c>
      <c r="H107" s="15"/>
      <c r="I107" s="15"/>
      <c r="J107" s="15"/>
    </row>
    <row r="108" spans="1:10" ht="12.75" outlineLevel="3" x14ac:dyDescent="0.2">
      <c r="A108" s="181" t="s">
        <v>121</v>
      </c>
      <c r="B108" s="180">
        <f t="shared" ref="B108:G108" si="21">SUM(B$109:B$109)</f>
        <v>0.18221230804999999</v>
      </c>
      <c r="C108" s="180">
        <f t="shared" si="21"/>
        <v>0.17853230805</v>
      </c>
      <c r="D108" s="180">
        <f t="shared" si="21"/>
        <v>0.17853230805</v>
      </c>
      <c r="E108" s="180">
        <f t="shared" si="21"/>
        <v>0.17853230805</v>
      </c>
      <c r="F108" s="180">
        <f t="shared" si="21"/>
        <v>0.17853230805</v>
      </c>
      <c r="G108" s="180">
        <f t="shared" si="21"/>
        <v>0.17485230804999999</v>
      </c>
      <c r="H108" s="15"/>
      <c r="I108" s="15"/>
      <c r="J108" s="15"/>
    </row>
    <row r="109" spans="1:10" ht="12.75" outlineLevel="4" x14ac:dyDescent="0.2">
      <c r="A109" s="179" t="s">
        <v>159</v>
      </c>
      <c r="B109" s="180">
        <v>0.18221230804999999</v>
      </c>
      <c r="C109" s="180">
        <v>0.17853230805</v>
      </c>
      <c r="D109" s="180">
        <v>0.17853230805</v>
      </c>
      <c r="E109" s="180">
        <v>0.17853230805</v>
      </c>
      <c r="F109" s="180">
        <v>0.17853230805</v>
      </c>
      <c r="G109" s="180">
        <v>0.17485230804999999</v>
      </c>
      <c r="H109" s="15"/>
      <c r="I109" s="15"/>
      <c r="J109" s="15"/>
    </row>
    <row r="110" spans="1:10" ht="12.75" outlineLevel="3" x14ac:dyDescent="0.2">
      <c r="A110" s="181" t="s">
        <v>160</v>
      </c>
      <c r="B110" s="180">
        <f t="shared" ref="B110:G110" si="22">SUM(B$111:B$111)</f>
        <v>0.82499999999999996</v>
      </c>
      <c r="C110" s="180">
        <f t="shared" si="22"/>
        <v>0.82499999999999996</v>
      </c>
      <c r="D110" s="180">
        <f t="shared" si="22"/>
        <v>0.82499999999999996</v>
      </c>
      <c r="E110" s="180">
        <f t="shared" si="22"/>
        <v>0.82499999999999996</v>
      </c>
      <c r="F110" s="180">
        <f t="shared" si="22"/>
        <v>0.82499999999999996</v>
      </c>
      <c r="G110" s="180">
        <f t="shared" si="22"/>
        <v>0.82499999999999996</v>
      </c>
      <c r="H110" s="15"/>
      <c r="I110" s="15"/>
      <c r="J110" s="15"/>
    </row>
    <row r="111" spans="1:10" ht="12.75" outlineLevel="4" x14ac:dyDescent="0.2">
      <c r="A111" s="179" t="s">
        <v>162</v>
      </c>
      <c r="B111" s="180">
        <v>0.82499999999999996</v>
      </c>
      <c r="C111" s="180">
        <v>0.82499999999999996</v>
      </c>
      <c r="D111" s="180">
        <v>0.82499999999999996</v>
      </c>
      <c r="E111" s="180">
        <v>0.82499999999999996</v>
      </c>
      <c r="F111" s="180">
        <v>0.82499999999999996</v>
      </c>
      <c r="G111" s="180">
        <v>0.82499999999999996</v>
      </c>
      <c r="H111" s="15"/>
      <c r="I111" s="15"/>
      <c r="J111" s="15"/>
    </row>
    <row r="112" spans="1:10" ht="12.75" outlineLevel="3" x14ac:dyDescent="0.2">
      <c r="A112" s="181" t="s">
        <v>139</v>
      </c>
      <c r="B112" s="180">
        <f t="shared" ref="B112:G112" si="23">SUM(B$113:B$113)</f>
        <v>0.10621316801</v>
      </c>
      <c r="C112" s="180">
        <f t="shared" si="23"/>
        <v>0.10618796266</v>
      </c>
      <c r="D112" s="180">
        <f t="shared" si="23"/>
        <v>0.10660969050000001</v>
      </c>
      <c r="E112" s="180">
        <f t="shared" si="23"/>
        <v>0.10821347261</v>
      </c>
      <c r="F112" s="180">
        <f t="shared" si="23"/>
        <v>0.11044656487</v>
      </c>
      <c r="G112" s="180">
        <f t="shared" si="23"/>
        <v>0.11049496462</v>
      </c>
      <c r="H112" s="15"/>
      <c r="I112" s="15"/>
      <c r="J112" s="15"/>
    </row>
    <row r="113" spans="1:10" ht="12.75" outlineLevel="4" x14ac:dyDescent="0.2">
      <c r="A113" s="179" t="s">
        <v>106</v>
      </c>
      <c r="B113" s="180">
        <v>0.10621316801</v>
      </c>
      <c r="C113" s="180">
        <v>0.10618796266</v>
      </c>
      <c r="D113" s="180">
        <v>0.10660969050000001</v>
      </c>
      <c r="E113" s="180">
        <v>0.10821347261</v>
      </c>
      <c r="F113" s="180">
        <v>0.11044656487</v>
      </c>
      <c r="G113" s="180">
        <v>0.11049496462</v>
      </c>
      <c r="H113" s="15"/>
      <c r="I113" s="15"/>
      <c r="J113" s="15"/>
    </row>
    <row r="114" spans="1:10" x14ac:dyDescent="0.2">
      <c r="B114" s="14"/>
      <c r="C114" s="14"/>
      <c r="D114" s="14"/>
      <c r="E114" s="14"/>
      <c r="F114" s="14"/>
      <c r="G114" s="14"/>
      <c r="H114" s="15"/>
      <c r="I114" s="15"/>
      <c r="J114" s="15"/>
    </row>
    <row r="115" spans="1:10" x14ac:dyDescent="0.2">
      <c r="B115" s="14"/>
      <c r="C115" s="14"/>
      <c r="D115" s="14"/>
      <c r="E115" s="14"/>
      <c r="F115" s="14"/>
      <c r="G115" s="14"/>
      <c r="H115" s="15"/>
      <c r="I115" s="15"/>
      <c r="J115" s="15"/>
    </row>
    <row r="116" spans="1:10" x14ac:dyDescent="0.2">
      <c r="B116" s="14"/>
      <c r="C116" s="14"/>
      <c r="D116" s="14"/>
      <c r="E116" s="14"/>
      <c r="F116" s="14"/>
      <c r="G116" s="14"/>
      <c r="H116" s="15"/>
      <c r="I116" s="15"/>
      <c r="J116" s="15"/>
    </row>
    <row r="117" spans="1:10" x14ac:dyDescent="0.2">
      <c r="B117" s="14"/>
      <c r="C117" s="14"/>
      <c r="D117" s="14"/>
      <c r="E117" s="14"/>
      <c r="F117" s="14"/>
      <c r="G117" s="14"/>
      <c r="H117" s="15"/>
      <c r="I117" s="15"/>
      <c r="J117" s="15"/>
    </row>
    <row r="118" spans="1:10" x14ac:dyDescent="0.2">
      <c r="B118" s="14"/>
      <c r="C118" s="14"/>
      <c r="D118" s="14"/>
      <c r="E118" s="14"/>
      <c r="F118" s="14"/>
      <c r="G118" s="14"/>
      <c r="H118" s="15"/>
      <c r="I118" s="15"/>
      <c r="J118" s="15"/>
    </row>
    <row r="119" spans="1:10" x14ac:dyDescent="0.2">
      <c r="B119" s="14"/>
      <c r="C119" s="14"/>
      <c r="D119" s="14"/>
      <c r="E119" s="14"/>
      <c r="F119" s="14"/>
      <c r="G119" s="14"/>
      <c r="H119" s="15"/>
      <c r="I119" s="15"/>
      <c r="J119" s="15"/>
    </row>
    <row r="120" spans="1:10" x14ac:dyDescent="0.2">
      <c r="B120" s="14"/>
      <c r="C120" s="14"/>
      <c r="D120" s="14"/>
      <c r="E120" s="14"/>
      <c r="F120" s="14"/>
      <c r="G120" s="14"/>
      <c r="H120" s="15"/>
      <c r="I120" s="15"/>
      <c r="J120" s="15"/>
    </row>
    <row r="121" spans="1:10" x14ac:dyDescent="0.2">
      <c r="B121" s="14"/>
      <c r="C121" s="14"/>
      <c r="D121" s="14"/>
      <c r="E121" s="14"/>
      <c r="F121" s="14"/>
      <c r="G121" s="14"/>
      <c r="H121" s="15"/>
      <c r="I121" s="15"/>
      <c r="J121" s="15"/>
    </row>
    <row r="122" spans="1:10" x14ac:dyDescent="0.2">
      <c r="B122" s="14"/>
      <c r="C122" s="14"/>
      <c r="D122" s="14"/>
      <c r="E122" s="14"/>
      <c r="F122" s="14"/>
      <c r="G122" s="14"/>
      <c r="H122" s="15"/>
      <c r="I122" s="15"/>
      <c r="J122" s="15"/>
    </row>
    <row r="123" spans="1:10" x14ac:dyDescent="0.2">
      <c r="B123" s="14"/>
      <c r="C123" s="14"/>
      <c r="D123" s="14"/>
      <c r="E123" s="14"/>
      <c r="F123" s="14"/>
      <c r="G123" s="14"/>
      <c r="H123" s="15"/>
      <c r="I123" s="15"/>
      <c r="J123" s="15"/>
    </row>
    <row r="124" spans="1:10" x14ac:dyDescent="0.2">
      <c r="B124" s="14"/>
      <c r="C124" s="14"/>
      <c r="D124" s="14"/>
      <c r="E124" s="14"/>
      <c r="F124" s="14"/>
      <c r="G124" s="14"/>
      <c r="H124" s="15"/>
      <c r="I124" s="15"/>
      <c r="J124" s="15"/>
    </row>
    <row r="125" spans="1:10" x14ac:dyDescent="0.2">
      <c r="B125" s="14"/>
      <c r="C125" s="14"/>
      <c r="D125" s="14"/>
      <c r="E125" s="14"/>
      <c r="F125" s="14"/>
      <c r="G125" s="14"/>
      <c r="H125" s="15"/>
      <c r="I125" s="15"/>
      <c r="J125" s="15"/>
    </row>
    <row r="126" spans="1:10" x14ac:dyDescent="0.2">
      <c r="B126" s="14"/>
      <c r="C126" s="14"/>
      <c r="D126" s="14"/>
      <c r="E126" s="14"/>
      <c r="F126" s="14"/>
      <c r="G126" s="14"/>
      <c r="H126" s="15"/>
      <c r="I126" s="15"/>
      <c r="J126" s="15"/>
    </row>
    <row r="127" spans="1:10" x14ac:dyDescent="0.2">
      <c r="B127" s="14"/>
      <c r="C127" s="14"/>
      <c r="D127" s="14"/>
      <c r="E127" s="14"/>
      <c r="F127" s="14"/>
      <c r="G127" s="14"/>
      <c r="H127" s="15"/>
      <c r="I127" s="15"/>
      <c r="J127" s="15"/>
    </row>
    <row r="128" spans="1:10" x14ac:dyDescent="0.2">
      <c r="B128" s="14"/>
      <c r="C128" s="14"/>
      <c r="D128" s="14"/>
      <c r="E128" s="14"/>
      <c r="F128" s="14"/>
      <c r="G128" s="14"/>
      <c r="H128" s="15"/>
      <c r="I128" s="15"/>
      <c r="J128" s="15"/>
    </row>
    <row r="129" spans="2:10" x14ac:dyDescent="0.2">
      <c r="B129" s="14"/>
      <c r="C129" s="14"/>
      <c r="D129" s="14"/>
      <c r="E129" s="14"/>
      <c r="F129" s="14"/>
      <c r="G129" s="14"/>
      <c r="H129" s="15"/>
      <c r="I129" s="15"/>
      <c r="J129" s="15"/>
    </row>
    <row r="130" spans="2:10" x14ac:dyDescent="0.2">
      <c r="B130" s="14"/>
      <c r="C130" s="14"/>
      <c r="D130" s="14"/>
      <c r="E130" s="14"/>
      <c r="F130" s="14"/>
      <c r="G130" s="14"/>
      <c r="H130" s="15"/>
      <c r="I130" s="15"/>
      <c r="J130" s="15"/>
    </row>
    <row r="131" spans="2:10" x14ac:dyDescent="0.2">
      <c r="B131" s="14"/>
      <c r="C131" s="14"/>
      <c r="D131" s="14"/>
      <c r="E131" s="14"/>
      <c r="F131" s="14"/>
      <c r="G131" s="14"/>
      <c r="H131" s="15"/>
      <c r="I131" s="15"/>
      <c r="J131" s="15"/>
    </row>
    <row r="132" spans="2:10" x14ac:dyDescent="0.2">
      <c r="B132" s="14"/>
      <c r="C132" s="14"/>
      <c r="D132" s="14"/>
      <c r="E132" s="14"/>
      <c r="F132" s="14"/>
      <c r="G132" s="14"/>
      <c r="H132" s="15"/>
      <c r="I132" s="15"/>
      <c r="J132" s="15"/>
    </row>
    <row r="133" spans="2:10" x14ac:dyDescent="0.2">
      <c r="B133" s="14"/>
      <c r="C133" s="14"/>
      <c r="D133" s="14"/>
      <c r="E133" s="14"/>
      <c r="F133" s="14"/>
      <c r="G133" s="14"/>
      <c r="H133" s="15"/>
      <c r="I133" s="15"/>
      <c r="J133" s="15"/>
    </row>
    <row r="134" spans="2:10" x14ac:dyDescent="0.2">
      <c r="B134" s="14"/>
      <c r="C134" s="14"/>
      <c r="D134" s="14"/>
      <c r="E134" s="14"/>
      <c r="F134" s="14"/>
      <c r="G134" s="14"/>
      <c r="H134" s="15"/>
      <c r="I134" s="15"/>
      <c r="J134" s="15"/>
    </row>
    <row r="135" spans="2:10" x14ac:dyDescent="0.2">
      <c r="B135" s="14"/>
      <c r="C135" s="14"/>
      <c r="D135" s="14"/>
      <c r="E135" s="14"/>
      <c r="F135" s="14"/>
      <c r="G135" s="14"/>
      <c r="H135" s="15"/>
      <c r="I135" s="15"/>
      <c r="J135" s="15"/>
    </row>
    <row r="136" spans="2:10" x14ac:dyDescent="0.2">
      <c r="B136" s="14"/>
      <c r="C136" s="14"/>
      <c r="D136" s="14"/>
      <c r="E136" s="14"/>
      <c r="F136" s="14"/>
      <c r="G136" s="14"/>
      <c r="H136" s="15"/>
      <c r="I136" s="15"/>
      <c r="J136" s="15"/>
    </row>
    <row r="137" spans="2:10" x14ac:dyDescent="0.2">
      <c r="B137" s="14"/>
      <c r="C137" s="14"/>
      <c r="D137" s="14"/>
      <c r="E137" s="14"/>
      <c r="F137" s="14"/>
      <c r="G137" s="14"/>
      <c r="H137" s="15"/>
      <c r="I137" s="15"/>
      <c r="J137" s="15"/>
    </row>
    <row r="138" spans="2:10" x14ac:dyDescent="0.2">
      <c r="B138" s="14"/>
      <c r="C138" s="14"/>
      <c r="D138" s="14"/>
      <c r="E138" s="14"/>
      <c r="F138" s="14"/>
      <c r="G138" s="14"/>
      <c r="H138" s="15"/>
      <c r="I138" s="15"/>
      <c r="J138" s="15"/>
    </row>
    <row r="139" spans="2:10" x14ac:dyDescent="0.2">
      <c r="B139" s="14"/>
      <c r="C139" s="14"/>
      <c r="D139" s="14"/>
      <c r="E139" s="14"/>
      <c r="F139" s="14"/>
      <c r="G139" s="14"/>
      <c r="H139" s="15"/>
      <c r="I139" s="15"/>
      <c r="J139" s="15"/>
    </row>
    <row r="140" spans="2:10" x14ac:dyDescent="0.2">
      <c r="B140" s="14"/>
      <c r="C140" s="14"/>
      <c r="D140" s="14"/>
      <c r="E140" s="14"/>
      <c r="F140" s="14"/>
      <c r="G140" s="14"/>
      <c r="H140" s="15"/>
      <c r="I140" s="15"/>
      <c r="J140" s="15"/>
    </row>
    <row r="141" spans="2:10" x14ac:dyDescent="0.2">
      <c r="B141" s="14"/>
      <c r="C141" s="14"/>
      <c r="D141" s="14"/>
      <c r="E141" s="14"/>
      <c r="F141" s="14"/>
      <c r="G141" s="14"/>
      <c r="H141" s="15"/>
      <c r="I141" s="15"/>
      <c r="J141" s="15"/>
    </row>
    <row r="142" spans="2:10" x14ac:dyDescent="0.2">
      <c r="B142" s="14"/>
      <c r="C142" s="14"/>
      <c r="D142" s="14"/>
      <c r="E142" s="14"/>
      <c r="F142" s="14"/>
      <c r="G142" s="14"/>
      <c r="H142" s="15"/>
      <c r="I142" s="15"/>
      <c r="J142" s="15"/>
    </row>
    <row r="143" spans="2:10" x14ac:dyDescent="0.2">
      <c r="B143" s="14"/>
      <c r="C143" s="14"/>
      <c r="D143" s="14"/>
      <c r="E143" s="14"/>
      <c r="F143" s="14"/>
      <c r="G143" s="14"/>
      <c r="H143" s="15"/>
      <c r="I143" s="15"/>
      <c r="J143" s="15"/>
    </row>
    <row r="144" spans="2:10" x14ac:dyDescent="0.2">
      <c r="B144" s="14"/>
      <c r="C144" s="14"/>
      <c r="D144" s="14"/>
      <c r="E144" s="14"/>
      <c r="F144" s="14"/>
      <c r="G144" s="14"/>
      <c r="H144" s="15"/>
      <c r="I144" s="15"/>
      <c r="J144" s="15"/>
    </row>
    <row r="145" spans="2:10" x14ac:dyDescent="0.2">
      <c r="B145" s="14"/>
      <c r="C145" s="14"/>
      <c r="D145" s="14"/>
      <c r="E145" s="14"/>
      <c r="F145" s="14"/>
      <c r="G145" s="14"/>
      <c r="H145" s="15"/>
      <c r="I145" s="15"/>
      <c r="J145" s="15"/>
    </row>
    <row r="146" spans="2:10" x14ac:dyDescent="0.2">
      <c r="B146" s="14"/>
      <c r="C146" s="14"/>
      <c r="D146" s="14"/>
      <c r="E146" s="14"/>
      <c r="F146" s="14"/>
      <c r="G146" s="14"/>
      <c r="H146" s="15"/>
      <c r="I146" s="15"/>
      <c r="J146" s="15"/>
    </row>
    <row r="147" spans="2:10" x14ac:dyDescent="0.2">
      <c r="B147" s="14"/>
      <c r="C147" s="14"/>
      <c r="D147" s="14"/>
      <c r="E147" s="14"/>
      <c r="F147" s="14"/>
      <c r="G147" s="14"/>
      <c r="H147" s="15"/>
      <c r="I147" s="15"/>
      <c r="J147" s="15"/>
    </row>
    <row r="148" spans="2:10" x14ac:dyDescent="0.2">
      <c r="B148" s="14"/>
      <c r="C148" s="14"/>
      <c r="D148" s="14"/>
      <c r="E148" s="14"/>
      <c r="F148" s="14"/>
      <c r="G148" s="14"/>
      <c r="H148" s="15"/>
      <c r="I148" s="15"/>
      <c r="J148" s="15"/>
    </row>
    <row r="149" spans="2:10" x14ac:dyDescent="0.2">
      <c r="B149" s="14"/>
      <c r="C149" s="14"/>
      <c r="D149" s="14"/>
      <c r="E149" s="14"/>
      <c r="F149" s="14"/>
      <c r="G149" s="14"/>
      <c r="H149" s="15"/>
      <c r="I149" s="15"/>
      <c r="J149" s="15"/>
    </row>
    <row r="150" spans="2:10" x14ac:dyDescent="0.2">
      <c r="B150" s="14"/>
      <c r="C150" s="14"/>
      <c r="D150" s="14"/>
      <c r="E150" s="14"/>
      <c r="F150" s="14"/>
      <c r="G150" s="14"/>
      <c r="H150" s="15"/>
      <c r="I150" s="15"/>
      <c r="J150" s="15"/>
    </row>
    <row r="151" spans="2:10" x14ac:dyDescent="0.2">
      <c r="B151" s="14"/>
      <c r="C151" s="14"/>
      <c r="D151" s="14"/>
      <c r="E151" s="14"/>
      <c r="F151" s="14"/>
      <c r="G151" s="14"/>
      <c r="H151" s="15"/>
      <c r="I151" s="15"/>
      <c r="J151" s="15"/>
    </row>
    <row r="152" spans="2:10" x14ac:dyDescent="0.2">
      <c r="B152" s="14"/>
      <c r="C152" s="14"/>
      <c r="D152" s="14"/>
      <c r="E152" s="14"/>
      <c r="F152" s="14"/>
      <c r="G152" s="14"/>
      <c r="H152" s="15"/>
      <c r="I152" s="15"/>
      <c r="J152" s="15"/>
    </row>
    <row r="153" spans="2:10" x14ac:dyDescent="0.2">
      <c r="B153" s="14"/>
      <c r="C153" s="14"/>
      <c r="D153" s="14"/>
      <c r="E153" s="14"/>
      <c r="F153" s="14"/>
      <c r="G153" s="14"/>
      <c r="H153" s="15"/>
      <c r="I153" s="15"/>
      <c r="J153" s="15"/>
    </row>
    <row r="154" spans="2:10" x14ac:dyDescent="0.2">
      <c r="B154" s="14"/>
      <c r="C154" s="14"/>
      <c r="D154" s="14"/>
      <c r="E154" s="14"/>
      <c r="F154" s="14"/>
      <c r="G154" s="14"/>
      <c r="H154" s="15"/>
      <c r="I154" s="15"/>
      <c r="J154" s="15"/>
    </row>
    <row r="155" spans="2:10" x14ac:dyDescent="0.2">
      <c r="B155" s="14"/>
      <c r="C155" s="14"/>
      <c r="D155" s="14"/>
      <c r="E155" s="14"/>
      <c r="F155" s="14"/>
      <c r="G155" s="14"/>
      <c r="H155" s="15"/>
      <c r="I155" s="15"/>
      <c r="J155" s="15"/>
    </row>
    <row r="156" spans="2:10" x14ac:dyDescent="0.2">
      <c r="B156" s="14"/>
      <c r="C156" s="14"/>
      <c r="D156" s="14"/>
      <c r="E156" s="14"/>
      <c r="F156" s="14"/>
      <c r="G156" s="14"/>
      <c r="H156" s="15"/>
      <c r="I156" s="15"/>
      <c r="J156" s="15"/>
    </row>
    <row r="157" spans="2:10" x14ac:dyDescent="0.2">
      <c r="B157" s="14"/>
      <c r="C157" s="14"/>
      <c r="D157" s="14"/>
      <c r="E157" s="14"/>
      <c r="F157" s="14"/>
      <c r="G157" s="14"/>
      <c r="H157" s="15"/>
      <c r="I157" s="15"/>
      <c r="J157" s="15"/>
    </row>
    <row r="158" spans="2:10" x14ac:dyDescent="0.2">
      <c r="B158" s="14"/>
      <c r="C158" s="14"/>
      <c r="D158" s="14"/>
      <c r="E158" s="14"/>
      <c r="F158" s="14"/>
      <c r="G158" s="14"/>
      <c r="H158" s="15"/>
      <c r="I158" s="15"/>
      <c r="J158" s="15"/>
    </row>
    <row r="159" spans="2:10" x14ac:dyDescent="0.2">
      <c r="B159" s="14"/>
      <c r="C159" s="14"/>
      <c r="D159" s="14"/>
      <c r="E159" s="14"/>
      <c r="F159" s="14"/>
      <c r="G159" s="14"/>
      <c r="H159" s="15"/>
      <c r="I159" s="15"/>
      <c r="J159" s="15"/>
    </row>
    <row r="160" spans="2:10" x14ac:dyDescent="0.2">
      <c r="B160" s="14"/>
      <c r="C160" s="14"/>
      <c r="D160" s="14"/>
      <c r="E160" s="14"/>
      <c r="F160" s="14"/>
      <c r="G160" s="14"/>
      <c r="H160" s="15"/>
      <c r="I160" s="15"/>
      <c r="J160" s="15"/>
    </row>
    <row r="161" spans="2:10" x14ac:dyDescent="0.2">
      <c r="B161" s="14"/>
      <c r="C161" s="14"/>
      <c r="D161" s="14"/>
      <c r="E161" s="14"/>
      <c r="F161" s="14"/>
      <c r="G161" s="14"/>
      <c r="H161" s="15"/>
      <c r="I161" s="15"/>
      <c r="J161" s="15"/>
    </row>
    <row r="162" spans="2:10" x14ac:dyDescent="0.2">
      <c r="B162" s="14"/>
      <c r="C162" s="14"/>
      <c r="D162" s="14"/>
      <c r="E162" s="14"/>
      <c r="F162" s="14"/>
      <c r="G162" s="14"/>
      <c r="H162" s="15"/>
      <c r="I162" s="15"/>
      <c r="J162" s="15"/>
    </row>
    <row r="163" spans="2:10" x14ac:dyDescent="0.2">
      <c r="B163" s="14"/>
      <c r="C163" s="14"/>
      <c r="D163" s="14"/>
      <c r="E163" s="14"/>
      <c r="F163" s="14"/>
      <c r="G163" s="14"/>
      <c r="H163" s="15"/>
      <c r="I163" s="15"/>
      <c r="J163" s="15"/>
    </row>
    <row r="164" spans="2:10" x14ac:dyDescent="0.2">
      <c r="B164" s="14"/>
      <c r="C164" s="14"/>
      <c r="D164" s="14"/>
      <c r="E164" s="14"/>
      <c r="F164" s="14"/>
      <c r="G164" s="14"/>
      <c r="H164" s="15"/>
      <c r="I164" s="15"/>
      <c r="J164" s="15"/>
    </row>
    <row r="165" spans="2:10" x14ac:dyDescent="0.2">
      <c r="B165" s="14"/>
      <c r="C165" s="14"/>
      <c r="D165" s="14"/>
      <c r="E165" s="14"/>
      <c r="F165" s="14"/>
      <c r="G165" s="14"/>
      <c r="H165" s="15"/>
      <c r="I165" s="15"/>
      <c r="J165" s="15"/>
    </row>
    <row r="166" spans="2:10" x14ac:dyDescent="0.2">
      <c r="B166" s="14"/>
      <c r="C166" s="14"/>
      <c r="D166" s="14"/>
      <c r="E166" s="14"/>
      <c r="F166" s="14"/>
      <c r="G166" s="14"/>
      <c r="H166" s="15"/>
      <c r="I166" s="15"/>
      <c r="J166" s="15"/>
    </row>
    <row r="167" spans="2:10" x14ac:dyDescent="0.2">
      <c r="B167" s="14"/>
      <c r="C167" s="14"/>
      <c r="D167" s="14"/>
      <c r="E167" s="14"/>
      <c r="F167" s="14"/>
      <c r="G167" s="14"/>
      <c r="H167" s="15"/>
      <c r="I167" s="15"/>
      <c r="J167" s="15"/>
    </row>
    <row r="168" spans="2:10" x14ac:dyDescent="0.2">
      <c r="B168" s="14"/>
      <c r="C168" s="14"/>
      <c r="D168" s="14"/>
      <c r="E168" s="14"/>
      <c r="F168" s="14"/>
      <c r="G168" s="14"/>
      <c r="H168" s="15"/>
      <c r="I168" s="15"/>
      <c r="J168" s="15"/>
    </row>
    <row r="169" spans="2:10" x14ac:dyDescent="0.2">
      <c r="B169" s="14"/>
      <c r="C169" s="14"/>
      <c r="D169" s="14"/>
      <c r="E169" s="14"/>
      <c r="F169" s="14"/>
      <c r="G169" s="14"/>
      <c r="H169" s="15"/>
      <c r="I169" s="15"/>
      <c r="J169" s="15"/>
    </row>
    <row r="170" spans="2:10" x14ac:dyDescent="0.2">
      <c r="B170" s="14"/>
      <c r="C170" s="14"/>
      <c r="D170" s="14"/>
      <c r="E170" s="14"/>
      <c r="F170" s="14"/>
      <c r="G170" s="14"/>
      <c r="H170" s="15"/>
      <c r="I170" s="15"/>
      <c r="J170" s="15"/>
    </row>
    <row r="171" spans="2:10" x14ac:dyDescent="0.2">
      <c r="B171" s="14"/>
      <c r="C171" s="14"/>
      <c r="D171" s="14"/>
      <c r="E171" s="14"/>
      <c r="F171" s="14"/>
      <c r="G171" s="14"/>
      <c r="H171" s="15"/>
      <c r="I171" s="15"/>
      <c r="J171" s="15"/>
    </row>
    <row r="172" spans="2:10" x14ac:dyDescent="0.2">
      <c r="B172" s="14"/>
      <c r="C172" s="14"/>
      <c r="D172" s="14"/>
      <c r="E172" s="14"/>
      <c r="F172" s="14"/>
      <c r="G172" s="14"/>
      <c r="H172" s="15"/>
      <c r="I172" s="15"/>
      <c r="J172" s="15"/>
    </row>
    <row r="173" spans="2:10" x14ac:dyDescent="0.2">
      <c r="B173" s="14"/>
      <c r="C173" s="14"/>
      <c r="D173" s="14"/>
      <c r="E173" s="14"/>
      <c r="F173" s="14"/>
      <c r="G173" s="14"/>
      <c r="H173" s="15"/>
      <c r="I173" s="15"/>
      <c r="J173" s="15"/>
    </row>
    <row r="174" spans="2:10" x14ac:dyDescent="0.2">
      <c r="B174" s="14"/>
      <c r="C174" s="14"/>
      <c r="D174" s="14"/>
      <c r="E174" s="14"/>
      <c r="F174" s="14"/>
      <c r="G174" s="14"/>
      <c r="H174" s="15"/>
      <c r="I174" s="15"/>
      <c r="J174" s="15"/>
    </row>
    <row r="175" spans="2:10" x14ac:dyDescent="0.2">
      <c r="B175" s="14"/>
      <c r="C175" s="14"/>
      <c r="D175" s="14"/>
      <c r="E175" s="14"/>
      <c r="F175" s="14"/>
      <c r="G175" s="14"/>
      <c r="H175" s="15"/>
      <c r="I175" s="15"/>
      <c r="J175" s="15"/>
    </row>
    <row r="176" spans="2:10" x14ac:dyDescent="0.2">
      <c r="B176" s="14"/>
      <c r="C176" s="14"/>
      <c r="D176" s="14"/>
      <c r="E176" s="14"/>
      <c r="F176" s="14"/>
      <c r="G176" s="14"/>
      <c r="H176" s="15"/>
      <c r="I176" s="15"/>
      <c r="J176" s="15"/>
    </row>
    <row r="177" spans="2:10" x14ac:dyDescent="0.2">
      <c r="B177" s="14"/>
      <c r="C177" s="14"/>
      <c r="D177" s="14"/>
      <c r="E177" s="14"/>
      <c r="F177" s="14"/>
      <c r="G177" s="14"/>
      <c r="H177" s="15"/>
      <c r="I177" s="15"/>
      <c r="J177" s="15"/>
    </row>
    <row r="178" spans="2:10" x14ac:dyDescent="0.2">
      <c r="B178" s="14"/>
      <c r="C178" s="14"/>
      <c r="D178" s="14"/>
      <c r="E178" s="14"/>
      <c r="F178" s="14"/>
      <c r="G178" s="14"/>
      <c r="H178" s="15"/>
      <c r="I178" s="15"/>
      <c r="J178" s="15"/>
    </row>
    <row r="179" spans="2:10" x14ac:dyDescent="0.2">
      <c r="B179" s="14"/>
      <c r="C179" s="14"/>
      <c r="D179" s="14"/>
      <c r="E179" s="14"/>
      <c r="F179" s="14"/>
      <c r="G179" s="14"/>
      <c r="H179" s="15"/>
      <c r="I179" s="15"/>
      <c r="J179" s="15"/>
    </row>
    <row r="180" spans="2:10" x14ac:dyDescent="0.2">
      <c r="B180" s="14"/>
      <c r="C180" s="14"/>
      <c r="D180" s="14"/>
      <c r="E180" s="14"/>
      <c r="F180" s="14"/>
      <c r="G180" s="14"/>
      <c r="H180" s="15"/>
      <c r="I180" s="15"/>
      <c r="J180" s="15"/>
    </row>
  </sheetData>
  <mergeCells count="1">
    <mergeCell ref="A2:G2"/>
  </mergeCells>
  <phoneticPr fontId="3" type="noConversion"/>
  <printOptions horizontalCentered="1" verticalCentered="1"/>
  <pageMargins left="0.78740157480314965" right="0.78740157480314965" top="0.59055118110236227" bottom="0.59055118110236227" header="0.51181102362204722" footer="0.51181102362204722"/>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7">
    <tabColor indexed="57"/>
    <outlinePr applyStyles="1" summaryBelow="0"/>
    <pageSetUpPr fitToPage="1"/>
  </sheetPr>
  <dimension ref="A2:J247"/>
  <sheetViews>
    <sheetView workbookViewId="0">
      <selection activeCell="A7" sqref="A7"/>
    </sheetView>
  </sheetViews>
  <sheetFormatPr defaultColWidth="9.140625" defaultRowHeight="12.75" outlineLevelRow="1" x14ac:dyDescent="0.2"/>
  <cols>
    <col min="1" max="1" width="52.7109375" style="26" bestFit="1" customWidth="1"/>
    <col min="2" max="7" width="15.140625" style="26" customWidth="1"/>
    <col min="8" max="8" width="9.140625" style="26" customWidth="1"/>
    <col min="9" max="16384" width="9.140625" style="26"/>
  </cols>
  <sheetData>
    <row r="2" spans="1:10" ht="18.75" x14ac:dyDescent="0.2">
      <c r="A2" s="5" t="str">
        <f>DEBT_AS_OF_CURR_YEAR</f>
        <v>State debt and state guaranteed debt of Ukraine for the current year</v>
      </c>
      <c r="B2" s="5"/>
      <c r="C2" s="5"/>
      <c r="D2" s="5"/>
      <c r="E2" s="5"/>
      <c r="F2" s="5"/>
      <c r="G2" s="5"/>
      <c r="H2" s="30"/>
      <c r="I2" s="30"/>
      <c r="J2" s="30"/>
    </row>
    <row r="3" spans="1:10" x14ac:dyDescent="0.2">
      <c r="A3" s="28"/>
    </row>
    <row r="4" spans="1:10" s="31" customFormat="1" x14ac:dyDescent="0.2">
      <c r="A4" s="144" t="str">
        <f>$A$2 &amp; " (" &amp;G4 &amp; ")"</f>
        <v>State debt and state guaranteed debt of Ukraine for the current year (bn UAH)</v>
      </c>
      <c r="G4" s="31" t="str">
        <f>VALUAH</f>
        <v>bn UAH</v>
      </c>
    </row>
    <row r="5" spans="1:10" s="18" customFormat="1" x14ac:dyDescent="0.2">
      <c r="A5" s="16"/>
      <c r="B5" s="17">
        <v>45657</v>
      </c>
      <c r="C5" s="17">
        <v>45688</v>
      </c>
      <c r="D5" s="17">
        <v>45716</v>
      </c>
      <c r="E5" s="17">
        <v>45747</v>
      </c>
      <c r="F5" s="17">
        <v>45777</v>
      </c>
      <c r="G5" s="37">
        <v>45808</v>
      </c>
    </row>
    <row r="6" spans="1:10" s="19" customFormat="1" x14ac:dyDescent="0.2">
      <c r="A6" s="153" t="str">
        <f>DEBT_TOTAL</f>
        <v>The total amount of state and state-guaranteed debt</v>
      </c>
      <c r="B6" s="48">
        <f>SUM(B7:B8)</f>
        <v>6980.98588524559</v>
      </c>
      <c r="C6" s="48">
        <f t="shared" ref="C6:G6" si="0">SUM(C7:C8)</f>
        <v>7068.0343297093805</v>
      </c>
      <c r="D6" s="48">
        <f t="shared" si="0"/>
        <v>7019.7733103948995</v>
      </c>
      <c r="E6" s="48">
        <f t="shared" si="0"/>
        <v>7123.2031566059895</v>
      </c>
      <c r="F6" s="48">
        <f t="shared" si="0"/>
        <v>7480.3258402478605</v>
      </c>
      <c r="G6" s="48">
        <f t="shared" si="0"/>
        <v>7515.2066978449202</v>
      </c>
    </row>
    <row r="7" spans="1:10" s="42" customFormat="1" outlineLevel="1" x14ac:dyDescent="0.2">
      <c r="A7" s="164" t="s">
        <v>58</v>
      </c>
      <c r="B7" s="165">
        <v>1932.48958136344</v>
      </c>
      <c r="C7" s="165">
        <v>1926.6620924290401</v>
      </c>
      <c r="D7" s="165">
        <v>1913.0202277144399</v>
      </c>
      <c r="E7" s="165">
        <v>1911.49372723123</v>
      </c>
      <c r="F7" s="165">
        <v>1907.2998747941199</v>
      </c>
      <c r="G7" s="166">
        <v>1930.40976312934</v>
      </c>
    </row>
    <row r="8" spans="1:10" s="42" customFormat="1" outlineLevel="1" x14ac:dyDescent="0.2">
      <c r="A8" s="164" t="s">
        <v>97</v>
      </c>
      <c r="B8" s="165">
        <v>5048.4963038821497</v>
      </c>
      <c r="C8" s="165">
        <v>5141.3722372803404</v>
      </c>
      <c r="D8" s="165">
        <v>5106.7530826804596</v>
      </c>
      <c r="E8" s="165">
        <v>5211.7094293747596</v>
      </c>
      <c r="F8" s="165">
        <v>5573.0259654537404</v>
      </c>
      <c r="G8" s="166">
        <v>5584.7969347155804</v>
      </c>
    </row>
    <row r="9" spans="1:10" x14ac:dyDescent="0.2">
      <c r="B9" s="30"/>
      <c r="C9" s="30"/>
      <c r="D9" s="30"/>
      <c r="E9" s="30"/>
      <c r="F9" s="30"/>
      <c r="G9" s="30"/>
      <c r="H9" s="30"/>
    </row>
    <row r="10" spans="1:10" x14ac:dyDescent="0.2">
      <c r="A10" s="144" t="str">
        <f>$A$2 &amp; " (" &amp;G10 &amp; ")"</f>
        <v>State debt and state guaranteed debt of Ukraine for the current year (bn USD)</v>
      </c>
      <c r="B10" s="30"/>
      <c r="C10" s="30"/>
      <c r="D10" s="30"/>
      <c r="E10" s="30"/>
      <c r="F10" s="30"/>
      <c r="G10" s="31" t="str">
        <f>VALUSD</f>
        <v>bn USD</v>
      </c>
      <c r="H10" s="30"/>
    </row>
    <row r="11" spans="1:10" s="38" customFormat="1" x14ac:dyDescent="0.2">
      <c r="A11" s="16"/>
      <c r="B11" s="17">
        <v>45657</v>
      </c>
      <c r="C11" s="17">
        <v>45688</v>
      </c>
      <c r="D11" s="17">
        <v>45716</v>
      </c>
      <c r="E11" s="17">
        <v>45747</v>
      </c>
      <c r="F11" s="17">
        <v>45777</v>
      </c>
      <c r="G11" s="37">
        <v>45808</v>
      </c>
      <c r="H11" s="18"/>
      <c r="I11" s="18"/>
      <c r="J11" s="18"/>
    </row>
    <row r="12" spans="1:10" s="40" customFormat="1" x14ac:dyDescent="0.2">
      <c r="A12" s="153" t="str">
        <f>DEBT_TOTAL</f>
        <v>The total amount of state and state-guaranteed debt</v>
      </c>
      <c r="B12" s="48">
        <f t="shared" ref="B12:G12" si="1">SUM(B13:B14)</f>
        <v>166.05975130834</v>
      </c>
      <c r="C12" s="48">
        <f t="shared" si="1"/>
        <v>168.99389180672</v>
      </c>
      <c r="D12" s="48">
        <f t="shared" si="1"/>
        <v>169.09412030626001</v>
      </c>
      <c r="E12" s="48">
        <f t="shared" si="1"/>
        <v>171.73159131312002</v>
      </c>
      <c r="F12" s="48">
        <f t="shared" si="1"/>
        <v>179.96823843918</v>
      </c>
      <c r="G12" s="48">
        <f t="shared" si="1"/>
        <v>180.96504082337</v>
      </c>
      <c r="H12" s="39"/>
    </row>
    <row r="13" spans="1:10" s="44" customFormat="1" outlineLevel="1" x14ac:dyDescent="0.2">
      <c r="A13" s="167" t="s">
        <v>58</v>
      </c>
      <c r="B13" s="165">
        <v>45.968971226080001</v>
      </c>
      <c r="C13" s="165">
        <v>46.065724925349997</v>
      </c>
      <c r="D13" s="165">
        <v>46.081327449020002</v>
      </c>
      <c r="E13" s="165">
        <v>46.083742432340003</v>
      </c>
      <c r="F13" s="165">
        <v>45.887492867680002</v>
      </c>
      <c r="G13" s="166">
        <v>46.483975176580003</v>
      </c>
      <c r="H13" s="43"/>
    </row>
    <row r="14" spans="1:10" s="44" customFormat="1" outlineLevel="1" x14ac:dyDescent="0.2">
      <c r="A14" s="167" t="s">
        <v>97</v>
      </c>
      <c r="B14" s="165">
        <v>120.09078008226</v>
      </c>
      <c r="C14" s="165">
        <v>122.92816688137</v>
      </c>
      <c r="D14" s="165">
        <v>123.01279285724</v>
      </c>
      <c r="E14" s="165">
        <v>125.64784888078</v>
      </c>
      <c r="F14" s="165">
        <v>134.08074557149999</v>
      </c>
      <c r="G14" s="166">
        <v>134.48106564679</v>
      </c>
      <c r="H14" s="43"/>
    </row>
    <row r="15" spans="1:10" x14ac:dyDescent="0.2">
      <c r="B15" s="30"/>
      <c r="C15" s="30"/>
      <c r="D15" s="30"/>
      <c r="E15" s="30"/>
      <c r="F15" s="30"/>
      <c r="G15" s="30"/>
      <c r="H15" s="30"/>
    </row>
    <row r="16" spans="1:10" s="45" customFormat="1" x14ac:dyDescent="0.2">
      <c r="B16" s="46"/>
      <c r="C16" s="46"/>
      <c r="D16" s="46"/>
      <c r="E16" s="46"/>
      <c r="F16" s="46"/>
      <c r="G16" s="41" t="s">
        <v>175</v>
      </c>
      <c r="H16" s="46"/>
    </row>
    <row r="17" spans="1:10" s="38" customFormat="1" x14ac:dyDescent="0.2">
      <c r="A17" s="60"/>
      <c r="B17" s="17">
        <v>45657</v>
      </c>
      <c r="C17" s="17">
        <v>45688</v>
      </c>
      <c r="D17" s="17">
        <v>45716</v>
      </c>
      <c r="E17" s="17">
        <v>45747</v>
      </c>
      <c r="F17" s="17">
        <v>45777</v>
      </c>
      <c r="G17" s="17">
        <v>45808</v>
      </c>
      <c r="H17" s="18"/>
      <c r="I17" s="18"/>
      <c r="J17" s="18"/>
    </row>
    <row r="18" spans="1:10" s="40" customFormat="1" x14ac:dyDescent="0.2">
      <c r="A18" s="154" t="str">
        <f>DEBT_TOTAL</f>
        <v>The total amount of state and state-guaranteed debt</v>
      </c>
      <c r="B18" s="48">
        <f t="shared" ref="B18:G18" si="2">SUM(B19:B20)</f>
        <v>1</v>
      </c>
      <c r="C18" s="48">
        <f t="shared" si="2"/>
        <v>1</v>
      </c>
      <c r="D18" s="48">
        <f t="shared" si="2"/>
        <v>1</v>
      </c>
      <c r="E18" s="48">
        <f t="shared" si="2"/>
        <v>1</v>
      </c>
      <c r="F18" s="48">
        <f t="shared" si="2"/>
        <v>1</v>
      </c>
      <c r="G18" s="48">
        <f t="shared" si="2"/>
        <v>1</v>
      </c>
      <c r="H18" s="39"/>
    </row>
    <row r="19" spans="1:10" s="44" customFormat="1" outlineLevel="1" x14ac:dyDescent="0.2">
      <c r="A19" s="167" t="s">
        <v>58</v>
      </c>
      <c r="B19" s="168">
        <v>0.27682200000000001</v>
      </c>
      <c r="C19" s="168">
        <v>0.272588</v>
      </c>
      <c r="D19" s="168">
        <v>0.27251900000000001</v>
      </c>
      <c r="E19" s="168">
        <v>0.268347</v>
      </c>
      <c r="F19" s="168">
        <v>0.25497599999999998</v>
      </c>
      <c r="G19" s="169">
        <v>0.25686700000000001</v>
      </c>
      <c r="H19" s="43"/>
    </row>
    <row r="20" spans="1:10" s="44" customFormat="1" outlineLevel="1" x14ac:dyDescent="0.2">
      <c r="A20" s="167" t="s">
        <v>97</v>
      </c>
      <c r="B20" s="168">
        <v>0.72317799999999999</v>
      </c>
      <c r="C20" s="168">
        <v>0.72741199999999995</v>
      </c>
      <c r="D20" s="168">
        <v>0.72748100000000004</v>
      </c>
      <c r="E20" s="168">
        <v>0.731653</v>
      </c>
      <c r="F20" s="168">
        <v>0.74502400000000002</v>
      </c>
      <c r="G20" s="169">
        <v>0.74313300000000004</v>
      </c>
      <c r="H20" s="43"/>
    </row>
    <row r="21" spans="1:10" x14ac:dyDescent="0.2">
      <c r="B21" s="30"/>
      <c r="C21" s="30"/>
      <c r="D21" s="30"/>
      <c r="E21" s="30"/>
      <c r="F21" s="30"/>
      <c r="G21" s="30"/>
      <c r="H21" s="30"/>
    </row>
    <row r="22" spans="1:10" x14ac:dyDescent="0.2">
      <c r="B22" s="30"/>
      <c r="C22" s="30"/>
      <c r="D22" s="30"/>
      <c r="E22" s="30"/>
      <c r="F22" s="30"/>
      <c r="G22" s="30"/>
      <c r="H22" s="30"/>
    </row>
    <row r="23" spans="1:10" x14ac:dyDescent="0.2">
      <c r="B23" s="30"/>
      <c r="C23" s="30"/>
      <c r="D23" s="30"/>
      <c r="E23" s="30"/>
      <c r="F23" s="30"/>
      <c r="G23" s="30"/>
      <c r="H23" s="30"/>
    </row>
    <row r="24" spans="1:10" x14ac:dyDescent="0.2">
      <c r="B24" s="30"/>
      <c r="C24" s="30"/>
      <c r="D24" s="30"/>
      <c r="E24" s="30"/>
      <c r="F24" s="30"/>
      <c r="G24" s="30"/>
      <c r="H24" s="30"/>
    </row>
    <row r="25" spans="1:10" s="45" customFormat="1" x14ac:dyDescent="0.2">
      <c r="B25" s="46"/>
      <c r="C25" s="46"/>
      <c r="D25" s="46"/>
      <c r="E25" s="46"/>
      <c r="F25" s="46"/>
      <c r="G25" s="46"/>
      <c r="H25" s="46"/>
    </row>
    <row r="26" spans="1:10" x14ac:dyDescent="0.2">
      <c r="B26" s="30"/>
      <c r="C26" s="30"/>
      <c r="D26" s="30"/>
      <c r="E26" s="30"/>
      <c r="F26" s="30"/>
      <c r="G26" s="30"/>
      <c r="H26" s="30"/>
    </row>
    <row r="27" spans="1:10" x14ac:dyDescent="0.2">
      <c r="B27" s="30"/>
      <c r="C27" s="30"/>
      <c r="D27" s="30"/>
      <c r="E27" s="30"/>
      <c r="F27" s="30"/>
      <c r="G27" s="30"/>
      <c r="H27" s="30"/>
    </row>
    <row r="28" spans="1:10" x14ac:dyDescent="0.2">
      <c r="B28" s="30"/>
      <c r="C28" s="30"/>
      <c r="D28" s="30"/>
      <c r="E28" s="30"/>
      <c r="F28" s="30"/>
      <c r="G28" s="30"/>
      <c r="H28" s="30"/>
    </row>
    <row r="29" spans="1:10" x14ac:dyDescent="0.2">
      <c r="B29" s="30"/>
      <c r="C29" s="30"/>
      <c r="D29" s="30"/>
      <c r="E29" s="30"/>
      <c r="F29" s="30"/>
      <c r="G29" s="30"/>
      <c r="H29" s="30"/>
    </row>
    <row r="30" spans="1:10" x14ac:dyDescent="0.2">
      <c r="B30" s="30"/>
      <c r="C30" s="30"/>
      <c r="D30" s="30"/>
      <c r="E30" s="30"/>
      <c r="F30" s="30"/>
      <c r="G30" s="30"/>
      <c r="H30" s="30"/>
    </row>
    <row r="31" spans="1:10" x14ac:dyDescent="0.2">
      <c r="B31" s="30"/>
      <c r="C31" s="30"/>
      <c r="D31" s="30"/>
      <c r="E31" s="30"/>
      <c r="F31" s="30"/>
      <c r="G31" s="30"/>
      <c r="H31" s="30"/>
    </row>
    <row r="32" spans="1:10" x14ac:dyDescent="0.2">
      <c r="B32" s="30"/>
      <c r="C32" s="30"/>
      <c r="D32" s="30"/>
      <c r="E32" s="30"/>
      <c r="F32" s="30"/>
      <c r="G32" s="30"/>
      <c r="H32" s="30"/>
    </row>
    <row r="33" spans="2:8" x14ac:dyDescent="0.2">
      <c r="B33" s="30"/>
      <c r="C33" s="30"/>
      <c r="D33" s="30"/>
      <c r="E33" s="30"/>
      <c r="F33" s="30"/>
      <c r="G33" s="30"/>
      <c r="H33" s="30"/>
    </row>
    <row r="34" spans="2:8" x14ac:dyDescent="0.2">
      <c r="B34" s="30"/>
      <c r="C34" s="30"/>
      <c r="D34" s="30"/>
      <c r="E34" s="30"/>
      <c r="F34" s="30"/>
      <c r="G34" s="30"/>
      <c r="H34" s="30"/>
    </row>
    <row r="35" spans="2:8" x14ac:dyDescent="0.2">
      <c r="B35" s="30"/>
      <c r="C35" s="30"/>
      <c r="D35" s="30"/>
      <c r="E35" s="30"/>
      <c r="F35" s="30"/>
      <c r="G35" s="30"/>
      <c r="H35" s="30"/>
    </row>
    <row r="36" spans="2:8" x14ac:dyDescent="0.2">
      <c r="B36" s="30"/>
      <c r="C36" s="30"/>
      <c r="D36" s="30"/>
      <c r="E36" s="30"/>
      <c r="F36" s="30"/>
      <c r="G36" s="30"/>
      <c r="H36" s="30"/>
    </row>
    <row r="37" spans="2:8" x14ac:dyDescent="0.2">
      <c r="B37" s="30"/>
      <c r="C37" s="30"/>
      <c r="D37" s="30"/>
      <c r="E37" s="30"/>
      <c r="F37" s="30"/>
      <c r="G37" s="30"/>
      <c r="H37" s="30"/>
    </row>
    <row r="38" spans="2:8" x14ac:dyDescent="0.2">
      <c r="B38" s="30"/>
      <c r="C38" s="30"/>
      <c r="D38" s="30"/>
      <c r="E38" s="30"/>
      <c r="F38" s="30"/>
      <c r="G38" s="30"/>
      <c r="H38" s="30"/>
    </row>
    <row r="39" spans="2:8" x14ac:dyDescent="0.2">
      <c r="B39" s="30"/>
      <c r="C39" s="30"/>
      <c r="D39" s="30"/>
      <c r="E39" s="30"/>
      <c r="F39" s="30"/>
      <c r="G39" s="30"/>
      <c r="H39" s="30"/>
    </row>
    <row r="40" spans="2:8" x14ac:dyDescent="0.2">
      <c r="B40" s="30"/>
      <c r="C40" s="30"/>
      <c r="D40" s="30"/>
      <c r="E40" s="30"/>
      <c r="F40" s="30"/>
      <c r="G40" s="30"/>
      <c r="H40" s="30"/>
    </row>
    <row r="41" spans="2:8" x14ac:dyDescent="0.2">
      <c r="B41" s="30"/>
      <c r="C41" s="30"/>
      <c r="D41" s="30"/>
      <c r="E41" s="30"/>
      <c r="F41" s="30"/>
      <c r="G41" s="30"/>
      <c r="H41" s="30"/>
    </row>
    <row r="42" spans="2:8" x14ac:dyDescent="0.2">
      <c r="B42" s="30"/>
      <c r="C42" s="30"/>
      <c r="D42" s="30"/>
      <c r="E42" s="30"/>
      <c r="F42" s="30"/>
      <c r="G42" s="30"/>
      <c r="H42" s="30"/>
    </row>
    <row r="43" spans="2:8" x14ac:dyDescent="0.2">
      <c r="B43" s="30"/>
      <c r="C43" s="30"/>
      <c r="D43" s="30"/>
      <c r="E43" s="30"/>
      <c r="F43" s="30"/>
      <c r="G43" s="30"/>
      <c r="H43" s="30"/>
    </row>
    <row r="44" spans="2:8" x14ac:dyDescent="0.2">
      <c r="B44" s="30"/>
      <c r="C44" s="30"/>
      <c r="D44" s="30"/>
      <c r="E44" s="30"/>
      <c r="F44" s="30"/>
      <c r="G44" s="30"/>
      <c r="H44" s="30"/>
    </row>
    <row r="45" spans="2:8" x14ac:dyDescent="0.2">
      <c r="B45" s="30"/>
      <c r="C45" s="30"/>
      <c r="D45" s="30"/>
      <c r="E45" s="30"/>
      <c r="F45" s="30"/>
      <c r="G45" s="30"/>
      <c r="H45" s="30"/>
    </row>
    <row r="46" spans="2:8" x14ac:dyDescent="0.2">
      <c r="B46" s="30"/>
      <c r="C46" s="30"/>
      <c r="D46" s="30"/>
      <c r="E46" s="30"/>
      <c r="F46" s="30"/>
      <c r="G46" s="30"/>
      <c r="H46" s="30"/>
    </row>
    <row r="47" spans="2:8" x14ac:dyDescent="0.2">
      <c r="B47" s="30"/>
      <c r="C47" s="30"/>
      <c r="D47" s="30"/>
      <c r="E47" s="30"/>
      <c r="F47" s="30"/>
      <c r="G47" s="30"/>
      <c r="H47" s="30"/>
    </row>
    <row r="48" spans="2:8" x14ac:dyDescent="0.2">
      <c r="B48" s="30"/>
      <c r="C48" s="30"/>
      <c r="D48" s="30"/>
      <c r="E48" s="30"/>
      <c r="F48" s="30"/>
      <c r="G48" s="30"/>
      <c r="H48" s="30"/>
    </row>
    <row r="49" spans="2:8" x14ac:dyDescent="0.2">
      <c r="B49" s="30"/>
      <c r="C49" s="30"/>
      <c r="D49" s="30"/>
      <c r="E49" s="30"/>
      <c r="F49" s="30"/>
      <c r="G49" s="30"/>
      <c r="H49" s="30"/>
    </row>
    <row r="50" spans="2:8" x14ac:dyDescent="0.2">
      <c r="B50" s="30"/>
      <c r="C50" s="30"/>
      <c r="D50" s="30"/>
      <c r="E50" s="30"/>
      <c r="F50" s="30"/>
      <c r="G50" s="30"/>
      <c r="H50" s="30"/>
    </row>
    <row r="51" spans="2:8" x14ac:dyDescent="0.2">
      <c r="B51" s="30"/>
      <c r="C51" s="30"/>
      <c r="D51" s="30"/>
      <c r="E51" s="30"/>
      <c r="F51" s="30"/>
      <c r="G51" s="30"/>
      <c r="H51" s="30"/>
    </row>
    <row r="52" spans="2:8" x14ac:dyDescent="0.2">
      <c r="B52" s="30"/>
      <c r="C52" s="30"/>
      <c r="D52" s="30"/>
      <c r="E52" s="30"/>
      <c r="F52" s="30"/>
      <c r="G52" s="30"/>
      <c r="H52" s="30"/>
    </row>
    <row r="53" spans="2:8" x14ac:dyDescent="0.2">
      <c r="B53" s="30"/>
      <c r="C53" s="30"/>
      <c r="D53" s="30"/>
      <c r="E53" s="30"/>
      <c r="F53" s="30"/>
      <c r="G53" s="30"/>
      <c r="H53" s="30"/>
    </row>
    <row r="54" spans="2:8" x14ac:dyDescent="0.2">
      <c r="B54" s="30"/>
      <c r="C54" s="30"/>
      <c r="D54" s="30"/>
      <c r="E54" s="30"/>
      <c r="F54" s="30"/>
      <c r="G54" s="30"/>
      <c r="H54" s="30"/>
    </row>
    <row r="55" spans="2:8" x14ac:dyDescent="0.2">
      <c r="B55" s="30"/>
      <c r="C55" s="30"/>
      <c r="D55" s="30"/>
      <c r="E55" s="30"/>
      <c r="F55" s="30"/>
      <c r="G55" s="30"/>
      <c r="H55" s="30"/>
    </row>
    <row r="56" spans="2:8" x14ac:dyDescent="0.2">
      <c r="B56" s="30"/>
      <c r="C56" s="30"/>
      <c r="D56" s="30"/>
      <c r="E56" s="30"/>
      <c r="F56" s="30"/>
      <c r="G56" s="30"/>
      <c r="H56" s="30"/>
    </row>
    <row r="57" spans="2:8" x14ac:dyDescent="0.2">
      <c r="B57" s="30"/>
      <c r="C57" s="30"/>
      <c r="D57" s="30"/>
      <c r="E57" s="30"/>
      <c r="F57" s="30"/>
      <c r="G57" s="30"/>
      <c r="H57" s="30"/>
    </row>
    <row r="58" spans="2:8" x14ac:dyDescent="0.2">
      <c r="B58" s="30"/>
      <c r="C58" s="30"/>
      <c r="D58" s="30"/>
      <c r="E58" s="30"/>
      <c r="F58" s="30"/>
      <c r="G58" s="30"/>
      <c r="H58" s="30"/>
    </row>
    <row r="59" spans="2:8" x14ac:dyDescent="0.2">
      <c r="B59" s="30"/>
      <c r="C59" s="30"/>
      <c r="D59" s="30"/>
      <c r="E59" s="30"/>
      <c r="F59" s="30"/>
      <c r="G59" s="30"/>
      <c r="H59" s="30"/>
    </row>
    <row r="60" spans="2:8" x14ac:dyDescent="0.2">
      <c r="B60" s="30"/>
      <c r="C60" s="30"/>
      <c r="D60" s="30"/>
      <c r="E60" s="30"/>
      <c r="F60" s="30"/>
      <c r="G60" s="30"/>
      <c r="H60" s="30"/>
    </row>
    <row r="61" spans="2:8" x14ac:dyDescent="0.2">
      <c r="B61" s="30"/>
      <c r="C61" s="30"/>
      <c r="D61" s="30"/>
      <c r="E61" s="30"/>
      <c r="F61" s="30"/>
      <c r="G61" s="30"/>
      <c r="H61" s="30"/>
    </row>
    <row r="62" spans="2:8" x14ac:dyDescent="0.2">
      <c r="B62" s="30"/>
      <c r="C62" s="30"/>
      <c r="D62" s="30"/>
      <c r="E62" s="30"/>
      <c r="F62" s="30"/>
      <c r="G62" s="30"/>
      <c r="H62" s="30"/>
    </row>
    <row r="63" spans="2:8" x14ac:dyDescent="0.2">
      <c r="B63" s="30"/>
      <c r="C63" s="30"/>
      <c r="D63" s="30"/>
      <c r="E63" s="30"/>
      <c r="F63" s="30"/>
      <c r="G63" s="30"/>
      <c r="H63" s="30"/>
    </row>
    <row r="64" spans="2:8" x14ac:dyDescent="0.2">
      <c r="B64" s="30"/>
      <c r="C64" s="30"/>
      <c r="D64" s="30"/>
      <c r="E64" s="30"/>
      <c r="F64" s="30"/>
      <c r="G64" s="30"/>
      <c r="H64" s="30"/>
    </row>
    <row r="65" spans="2:8" x14ac:dyDescent="0.2">
      <c r="B65" s="30"/>
      <c r="C65" s="30"/>
      <c r="D65" s="30"/>
      <c r="E65" s="30"/>
      <c r="F65" s="30"/>
      <c r="G65" s="30"/>
      <c r="H65" s="30"/>
    </row>
    <row r="66" spans="2:8" x14ac:dyDescent="0.2">
      <c r="B66" s="30"/>
      <c r="C66" s="30"/>
      <c r="D66" s="30"/>
      <c r="E66" s="30"/>
      <c r="F66" s="30"/>
      <c r="G66" s="30"/>
      <c r="H66" s="30"/>
    </row>
    <row r="67" spans="2:8" x14ac:dyDescent="0.2">
      <c r="B67" s="30"/>
      <c r="C67" s="30"/>
      <c r="D67" s="30"/>
      <c r="E67" s="30"/>
      <c r="F67" s="30"/>
      <c r="G67" s="30"/>
      <c r="H67" s="30"/>
    </row>
    <row r="68" spans="2:8" x14ac:dyDescent="0.2">
      <c r="B68" s="30"/>
      <c r="C68" s="30"/>
      <c r="D68" s="30"/>
      <c r="E68" s="30"/>
      <c r="F68" s="30"/>
      <c r="G68" s="30"/>
      <c r="H68" s="30"/>
    </row>
    <row r="69" spans="2:8" x14ac:dyDescent="0.2">
      <c r="B69" s="30"/>
      <c r="C69" s="30"/>
      <c r="D69" s="30"/>
      <c r="E69" s="30"/>
      <c r="F69" s="30"/>
      <c r="G69" s="30"/>
      <c r="H69" s="30"/>
    </row>
    <row r="70" spans="2:8" x14ac:dyDescent="0.2">
      <c r="B70" s="30"/>
      <c r="C70" s="30"/>
      <c r="D70" s="30"/>
      <c r="E70" s="30"/>
      <c r="F70" s="30"/>
      <c r="G70" s="30"/>
      <c r="H70" s="30"/>
    </row>
    <row r="71" spans="2:8" x14ac:dyDescent="0.2">
      <c r="B71" s="30"/>
      <c r="C71" s="30"/>
      <c r="D71" s="30"/>
      <c r="E71" s="30"/>
      <c r="F71" s="30"/>
      <c r="G71" s="30"/>
      <c r="H71" s="30"/>
    </row>
    <row r="72" spans="2:8" x14ac:dyDescent="0.2">
      <c r="B72" s="30"/>
      <c r="C72" s="30"/>
      <c r="D72" s="30"/>
      <c r="E72" s="30"/>
      <c r="F72" s="30"/>
      <c r="G72" s="30"/>
      <c r="H72" s="30"/>
    </row>
    <row r="73" spans="2:8" x14ac:dyDescent="0.2">
      <c r="B73" s="30"/>
      <c r="C73" s="30"/>
      <c r="D73" s="30"/>
      <c r="E73" s="30"/>
      <c r="F73" s="30"/>
      <c r="G73" s="30"/>
      <c r="H73" s="30"/>
    </row>
    <row r="74" spans="2:8" x14ac:dyDescent="0.2">
      <c r="B74" s="30"/>
      <c r="C74" s="30"/>
      <c r="D74" s="30"/>
      <c r="E74" s="30"/>
      <c r="F74" s="30"/>
      <c r="G74" s="30"/>
      <c r="H74" s="30"/>
    </row>
    <row r="75" spans="2:8" x14ac:dyDescent="0.2">
      <c r="B75" s="30"/>
      <c r="C75" s="30"/>
      <c r="D75" s="30"/>
      <c r="E75" s="30"/>
      <c r="F75" s="30"/>
      <c r="G75" s="30"/>
      <c r="H75" s="30"/>
    </row>
    <row r="76" spans="2:8" x14ac:dyDescent="0.2">
      <c r="B76" s="30"/>
      <c r="C76" s="30"/>
      <c r="D76" s="30"/>
      <c r="E76" s="30"/>
      <c r="F76" s="30"/>
      <c r="G76" s="30"/>
      <c r="H76" s="30"/>
    </row>
    <row r="77" spans="2:8" x14ac:dyDescent="0.2">
      <c r="B77" s="30"/>
      <c r="C77" s="30"/>
      <c r="D77" s="30"/>
      <c r="E77" s="30"/>
      <c r="F77" s="30"/>
      <c r="G77" s="30"/>
      <c r="H77" s="30"/>
    </row>
    <row r="78" spans="2:8" x14ac:dyDescent="0.2">
      <c r="B78" s="30"/>
      <c r="C78" s="30"/>
      <c r="D78" s="30"/>
      <c r="E78" s="30"/>
      <c r="F78" s="30"/>
      <c r="G78" s="30"/>
      <c r="H78" s="30"/>
    </row>
    <row r="79" spans="2:8" x14ac:dyDescent="0.2">
      <c r="B79" s="30"/>
      <c r="C79" s="30"/>
      <c r="D79" s="30"/>
      <c r="E79" s="30"/>
      <c r="F79" s="30"/>
      <c r="G79" s="30"/>
      <c r="H79" s="30"/>
    </row>
    <row r="80" spans="2:8" x14ac:dyDescent="0.2">
      <c r="B80" s="30"/>
      <c r="C80" s="30"/>
      <c r="D80" s="30"/>
      <c r="E80" s="30"/>
      <c r="F80" s="30"/>
      <c r="G80" s="30"/>
      <c r="H80" s="30"/>
    </row>
    <row r="81" spans="2:8" x14ac:dyDescent="0.2">
      <c r="B81" s="30"/>
      <c r="C81" s="30"/>
      <c r="D81" s="30"/>
      <c r="E81" s="30"/>
      <c r="F81" s="30"/>
      <c r="G81" s="30"/>
      <c r="H81" s="30"/>
    </row>
    <row r="82" spans="2:8" x14ac:dyDescent="0.2">
      <c r="B82" s="30"/>
      <c r="C82" s="30"/>
      <c r="D82" s="30"/>
      <c r="E82" s="30"/>
      <c r="F82" s="30"/>
      <c r="G82" s="30"/>
      <c r="H82" s="30"/>
    </row>
    <row r="83" spans="2:8" x14ac:dyDescent="0.2">
      <c r="B83" s="30"/>
      <c r="C83" s="30"/>
      <c r="D83" s="30"/>
      <c r="E83" s="30"/>
      <c r="F83" s="30"/>
      <c r="G83" s="30"/>
      <c r="H83" s="30"/>
    </row>
    <row r="84" spans="2:8" x14ac:dyDescent="0.2">
      <c r="B84" s="30"/>
      <c r="C84" s="30"/>
      <c r="D84" s="30"/>
      <c r="E84" s="30"/>
      <c r="F84" s="30"/>
      <c r="G84" s="30"/>
      <c r="H84" s="30"/>
    </row>
    <row r="85" spans="2:8" x14ac:dyDescent="0.2">
      <c r="B85" s="30"/>
      <c r="C85" s="30"/>
      <c r="D85" s="30"/>
      <c r="E85" s="30"/>
      <c r="F85" s="30"/>
      <c r="G85" s="30"/>
      <c r="H85" s="30"/>
    </row>
    <row r="86" spans="2:8" x14ac:dyDescent="0.2">
      <c r="B86" s="30"/>
      <c r="C86" s="30"/>
      <c r="D86" s="30"/>
      <c r="E86" s="30"/>
      <c r="F86" s="30"/>
      <c r="G86" s="30"/>
      <c r="H86" s="30"/>
    </row>
    <row r="87" spans="2:8" x14ac:dyDescent="0.2">
      <c r="B87" s="30"/>
      <c r="C87" s="30"/>
      <c r="D87" s="30"/>
      <c r="E87" s="30"/>
      <c r="F87" s="30"/>
      <c r="G87" s="30"/>
      <c r="H87" s="30"/>
    </row>
    <row r="88" spans="2:8" x14ac:dyDescent="0.2">
      <c r="B88" s="30"/>
      <c r="C88" s="30"/>
      <c r="D88" s="30"/>
      <c r="E88" s="30"/>
      <c r="F88" s="30"/>
      <c r="G88" s="30"/>
      <c r="H88" s="30"/>
    </row>
    <row r="89" spans="2:8" x14ac:dyDescent="0.2">
      <c r="B89" s="30"/>
      <c r="C89" s="30"/>
      <c r="D89" s="30"/>
      <c r="E89" s="30"/>
      <c r="F89" s="30"/>
      <c r="G89" s="30"/>
      <c r="H89" s="30"/>
    </row>
    <row r="90" spans="2:8" x14ac:dyDescent="0.2">
      <c r="B90" s="30"/>
      <c r="C90" s="30"/>
      <c r="D90" s="30"/>
      <c r="E90" s="30"/>
      <c r="F90" s="30"/>
      <c r="G90" s="30"/>
      <c r="H90" s="30"/>
    </row>
    <row r="91" spans="2:8" x14ac:dyDescent="0.2">
      <c r="B91" s="30"/>
      <c r="C91" s="30"/>
      <c r="D91" s="30"/>
      <c r="E91" s="30"/>
      <c r="F91" s="30"/>
      <c r="G91" s="30"/>
      <c r="H91" s="30"/>
    </row>
    <row r="92" spans="2:8" x14ac:dyDescent="0.2">
      <c r="B92" s="30"/>
      <c r="C92" s="30"/>
      <c r="D92" s="30"/>
      <c r="E92" s="30"/>
      <c r="F92" s="30"/>
      <c r="G92" s="30"/>
      <c r="H92" s="30"/>
    </row>
    <row r="93" spans="2:8" x14ac:dyDescent="0.2">
      <c r="B93" s="30"/>
      <c r="C93" s="30"/>
      <c r="D93" s="30"/>
      <c r="E93" s="30"/>
      <c r="F93" s="30"/>
      <c r="G93" s="30"/>
      <c r="H93" s="30"/>
    </row>
    <row r="94" spans="2:8" x14ac:dyDescent="0.2">
      <c r="B94" s="30"/>
      <c r="C94" s="30"/>
      <c r="D94" s="30"/>
      <c r="E94" s="30"/>
      <c r="F94" s="30"/>
      <c r="G94" s="30"/>
      <c r="H94" s="30"/>
    </row>
    <row r="95" spans="2:8" x14ac:dyDescent="0.2">
      <c r="B95" s="30"/>
      <c r="C95" s="30"/>
      <c r="D95" s="30"/>
      <c r="E95" s="30"/>
      <c r="F95" s="30"/>
      <c r="G95" s="30"/>
      <c r="H95" s="30"/>
    </row>
    <row r="96" spans="2:8" x14ac:dyDescent="0.2">
      <c r="B96" s="30"/>
      <c r="C96" s="30"/>
      <c r="D96" s="30"/>
      <c r="E96" s="30"/>
      <c r="F96" s="30"/>
      <c r="G96" s="30"/>
      <c r="H96" s="30"/>
    </row>
    <row r="97" spans="2:8" x14ac:dyDescent="0.2">
      <c r="B97" s="30"/>
      <c r="C97" s="30"/>
      <c r="D97" s="30"/>
      <c r="E97" s="30"/>
      <c r="F97" s="30"/>
      <c r="G97" s="30"/>
      <c r="H97" s="30"/>
    </row>
    <row r="98" spans="2:8" x14ac:dyDescent="0.2">
      <c r="B98" s="30"/>
      <c r="C98" s="30"/>
      <c r="D98" s="30"/>
      <c r="E98" s="30"/>
      <c r="F98" s="30"/>
      <c r="G98" s="30"/>
      <c r="H98" s="30"/>
    </row>
    <row r="99" spans="2:8" x14ac:dyDescent="0.2">
      <c r="B99" s="30"/>
      <c r="C99" s="30"/>
      <c r="D99" s="30"/>
      <c r="E99" s="30"/>
      <c r="F99" s="30"/>
      <c r="G99" s="30"/>
      <c r="H99" s="30"/>
    </row>
    <row r="100" spans="2:8" x14ac:dyDescent="0.2">
      <c r="B100" s="30"/>
      <c r="C100" s="30"/>
      <c r="D100" s="30"/>
      <c r="E100" s="30"/>
      <c r="F100" s="30"/>
      <c r="G100" s="30"/>
      <c r="H100" s="30"/>
    </row>
    <row r="101" spans="2:8" x14ac:dyDescent="0.2">
      <c r="B101" s="30"/>
      <c r="C101" s="30"/>
      <c r="D101" s="30"/>
      <c r="E101" s="30"/>
      <c r="F101" s="30"/>
      <c r="G101" s="30"/>
      <c r="H101" s="30"/>
    </row>
    <row r="102" spans="2:8" x14ac:dyDescent="0.2">
      <c r="B102" s="30"/>
      <c r="C102" s="30"/>
      <c r="D102" s="30"/>
      <c r="E102" s="30"/>
      <c r="F102" s="30"/>
      <c r="G102" s="30"/>
      <c r="H102" s="30"/>
    </row>
    <row r="103" spans="2:8" x14ac:dyDescent="0.2">
      <c r="B103" s="30"/>
      <c r="C103" s="30"/>
      <c r="D103" s="30"/>
      <c r="E103" s="30"/>
      <c r="F103" s="30"/>
      <c r="G103" s="30"/>
      <c r="H103" s="30"/>
    </row>
    <row r="104" spans="2:8" x14ac:dyDescent="0.2">
      <c r="B104" s="30"/>
      <c r="C104" s="30"/>
      <c r="D104" s="30"/>
      <c r="E104" s="30"/>
      <c r="F104" s="30"/>
      <c r="G104" s="30"/>
      <c r="H104" s="30"/>
    </row>
    <row r="105" spans="2:8" x14ac:dyDescent="0.2">
      <c r="B105" s="30"/>
      <c r="C105" s="30"/>
      <c r="D105" s="30"/>
      <c r="E105" s="30"/>
      <c r="F105" s="30"/>
      <c r="G105" s="30"/>
      <c r="H105" s="30"/>
    </row>
    <row r="106" spans="2:8" x14ac:dyDescent="0.2">
      <c r="B106" s="30"/>
      <c r="C106" s="30"/>
      <c r="D106" s="30"/>
      <c r="E106" s="30"/>
      <c r="F106" s="30"/>
      <c r="G106" s="30"/>
      <c r="H106" s="30"/>
    </row>
    <row r="107" spans="2:8" x14ac:dyDescent="0.2">
      <c r="B107" s="30"/>
      <c r="C107" s="30"/>
      <c r="D107" s="30"/>
      <c r="E107" s="30"/>
      <c r="F107" s="30"/>
      <c r="G107" s="30"/>
      <c r="H107" s="30"/>
    </row>
    <row r="108" spans="2:8" x14ac:dyDescent="0.2">
      <c r="B108" s="30"/>
      <c r="C108" s="30"/>
      <c r="D108" s="30"/>
      <c r="E108" s="30"/>
      <c r="F108" s="30"/>
      <c r="G108" s="30"/>
      <c r="H108" s="30"/>
    </row>
    <row r="109" spans="2:8" x14ac:dyDescent="0.2">
      <c r="B109" s="30"/>
      <c r="C109" s="30"/>
      <c r="D109" s="30"/>
      <c r="E109" s="30"/>
      <c r="F109" s="30"/>
      <c r="G109" s="30"/>
      <c r="H109" s="30"/>
    </row>
    <row r="110" spans="2:8" x14ac:dyDescent="0.2">
      <c r="B110" s="30"/>
      <c r="C110" s="30"/>
      <c r="D110" s="30"/>
      <c r="E110" s="30"/>
      <c r="F110" s="30"/>
      <c r="G110" s="30"/>
      <c r="H110" s="30"/>
    </row>
    <row r="111" spans="2:8" x14ac:dyDescent="0.2">
      <c r="B111" s="30"/>
      <c r="C111" s="30"/>
      <c r="D111" s="30"/>
      <c r="E111" s="30"/>
      <c r="F111" s="30"/>
      <c r="G111" s="30"/>
      <c r="H111" s="30"/>
    </row>
    <row r="112" spans="2:8" x14ac:dyDescent="0.2">
      <c r="B112" s="30"/>
      <c r="C112" s="30"/>
      <c r="D112" s="30"/>
      <c r="E112" s="30"/>
      <c r="F112" s="30"/>
      <c r="G112" s="30"/>
      <c r="H112" s="30"/>
    </row>
    <row r="113" spans="2:8" x14ac:dyDescent="0.2">
      <c r="B113" s="30"/>
      <c r="C113" s="30"/>
      <c r="D113" s="30"/>
      <c r="E113" s="30"/>
      <c r="F113" s="30"/>
      <c r="G113" s="30"/>
      <c r="H113" s="30"/>
    </row>
    <row r="114" spans="2:8" x14ac:dyDescent="0.2">
      <c r="B114" s="30"/>
      <c r="C114" s="30"/>
      <c r="D114" s="30"/>
      <c r="E114" s="30"/>
      <c r="F114" s="30"/>
      <c r="G114" s="30"/>
      <c r="H114" s="30"/>
    </row>
    <row r="115" spans="2:8" x14ac:dyDescent="0.2">
      <c r="B115" s="30"/>
      <c r="C115" s="30"/>
      <c r="D115" s="30"/>
      <c r="E115" s="30"/>
      <c r="F115" s="30"/>
      <c r="G115" s="30"/>
      <c r="H115" s="30"/>
    </row>
    <row r="116" spans="2:8" x14ac:dyDescent="0.2">
      <c r="B116" s="30"/>
      <c r="C116" s="30"/>
      <c r="D116" s="30"/>
      <c r="E116" s="30"/>
      <c r="F116" s="30"/>
      <c r="G116" s="30"/>
      <c r="H116" s="30"/>
    </row>
    <row r="117" spans="2:8" x14ac:dyDescent="0.2">
      <c r="B117" s="30"/>
      <c r="C117" s="30"/>
      <c r="D117" s="30"/>
      <c r="E117" s="30"/>
      <c r="F117" s="30"/>
      <c r="G117" s="30"/>
      <c r="H117" s="30"/>
    </row>
    <row r="118" spans="2:8" x14ac:dyDescent="0.2">
      <c r="B118" s="30"/>
      <c r="C118" s="30"/>
      <c r="D118" s="30"/>
      <c r="E118" s="30"/>
      <c r="F118" s="30"/>
      <c r="G118" s="30"/>
      <c r="H118" s="30"/>
    </row>
    <row r="119" spans="2:8" x14ac:dyDescent="0.2">
      <c r="B119" s="30"/>
      <c r="C119" s="30"/>
      <c r="D119" s="30"/>
      <c r="E119" s="30"/>
      <c r="F119" s="30"/>
      <c r="G119" s="30"/>
      <c r="H119" s="30"/>
    </row>
    <row r="120" spans="2:8" x14ac:dyDescent="0.2">
      <c r="B120" s="30"/>
      <c r="C120" s="30"/>
      <c r="D120" s="30"/>
      <c r="E120" s="30"/>
      <c r="F120" s="30"/>
      <c r="G120" s="30"/>
      <c r="H120" s="30"/>
    </row>
    <row r="121" spans="2:8" x14ac:dyDescent="0.2">
      <c r="B121" s="30"/>
      <c r="C121" s="30"/>
      <c r="D121" s="30"/>
      <c r="E121" s="30"/>
      <c r="F121" s="30"/>
      <c r="G121" s="30"/>
      <c r="H121" s="30"/>
    </row>
    <row r="122" spans="2:8" x14ac:dyDescent="0.2">
      <c r="B122" s="30"/>
      <c r="C122" s="30"/>
      <c r="D122" s="30"/>
      <c r="E122" s="30"/>
      <c r="F122" s="30"/>
      <c r="G122" s="30"/>
      <c r="H122" s="30"/>
    </row>
    <row r="123" spans="2:8" x14ac:dyDescent="0.2">
      <c r="B123" s="30"/>
      <c r="C123" s="30"/>
      <c r="D123" s="30"/>
      <c r="E123" s="30"/>
      <c r="F123" s="30"/>
      <c r="G123" s="30"/>
      <c r="H123" s="30"/>
    </row>
    <row r="124" spans="2:8" x14ac:dyDescent="0.2">
      <c r="B124" s="30"/>
      <c r="C124" s="30"/>
      <c r="D124" s="30"/>
      <c r="E124" s="30"/>
      <c r="F124" s="30"/>
      <c r="G124" s="30"/>
      <c r="H124" s="30"/>
    </row>
    <row r="125" spans="2:8" x14ac:dyDescent="0.2">
      <c r="B125" s="30"/>
      <c r="C125" s="30"/>
      <c r="D125" s="30"/>
      <c r="E125" s="30"/>
      <c r="F125" s="30"/>
      <c r="G125" s="30"/>
      <c r="H125" s="30"/>
    </row>
    <row r="126" spans="2:8" x14ac:dyDescent="0.2">
      <c r="B126" s="30"/>
      <c r="C126" s="30"/>
      <c r="D126" s="30"/>
      <c r="E126" s="30"/>
      <c r="F126" s="30"/>
      <c r="G126" s="30"/>
      <c r="H126" s="30"/>
    </row>
    <row r="127" spans="2:8" x14ac:dyDescent="0.2">
      <c r="B127" s="30"/>
      <c r="C127" s="30"/>
      <c r="D127" s="30"/>
      <c r="E127" s="30"/>
      <c r="F127" s="30"/>
      <c r="G127" s="30"/>
      <c r="H127" s="30"/>
    </row>
    <row r="128" spans="2:8" x14ac:dyDescent="0.2">
      <c r="B128" s="30"/>
      <c r="C128" s="30"/>
      <c r="D128" s="30"/>
      <c r="E128" s="30"/>
      <c r="F128" s="30"/>
      <c r="G128" s="30"/>
      <c r="H128" s="30"/>
    </row>
    <row r="129" spans="2:8" x14ac:dyDescent="0.2">
      <c r="B129" s="30"/>
      <c r="C129" s="30"/>
      <c r="D129" s="30"/>
      <c r="E129" s="30"/>
      <c r="F129" s="30"/>
      <c r="G129" s="30"/>
      <c r="H129" s="30"/>
    </row>
    <row r="130" spans="2:8" x14ac:dyDescent="0.2">
      <c r="B130" s="30"/>
      <c r="C130" s="30"/>
      <c r="D130" s="30"/>
      <c r="E130" s="30"/>
      <c r="F130" s="30"/>
      <c r="G130" s="30"/>
      <c r="H130" s="30"/>
    </row>
    <row r="131" spans="2:8" x14ac:dyDescent="0.2">
      <c r="B131" s="30"/>
      <c r="C131" s="30"/>
      <c r="D131" s="30"/>
      <c r="E131" s="30"/>
      <c r="F131" s="30"/>
      <c r="G131" s="30"/>
      <c r="H131" s="30"/>
    </row>
    <row r="132" spans="2:8" x14ac:dyDescent="0.2">
      <c r="B132" s="30"/>
      <c r="C132" s="30"/>
      <c r="D132" s="30"/>
      <c r="E132" s="30"/>
      <c r="F132" s="30"/>
      <c r="G132" s="30"/>
      <c r="H132" s="30"/>
    </row>
    <row r="133" spans="2:8" x14ac:dyDescent="0.2">
      <c r="B133" s="30"/>
      <c r="C133" s="30"/>
      <c r="D133" s="30"/>
      <c r="E133" s="30"/>
      <c r="F133" s="30"/>
      <c r="G133" s="30"/>
      <c r="H133" s="30"/>
    </row>
    <row r="134" spans="2:8" x14ac:dyDescent="0.2">
      <c r="B134" s="30"/>
      <c r="C134" s="30"/>
      <c r="D134" s="30"/>
      <c r="E134" s="30"/>
      <c r="F134" s="30"/>
      <c r="G134" s="30"/>
      <c r="H134" s="30"/>
    </row>
    <row r="135" spans="2:8" x14ac:dyDescent="0.2">
      <c r="B135" s="30"/>
      <c r="C135" s="30"/>
      <c r="D135" s="30"/>
      <c r="E135" s="30"/>
      <c r="F135" s="30"/>
      <c r="G135" s="30"/>
      <c r="H135" s="30"/>
    </row>
    <row r="136" spans="2:8" x14ac:dyDescent="0.2">
      <c r="B136" s="30"/>
      <c r="C136" s="30"/>
      <c r="D136" s="30"/>
      <c r="E136" s="30"/>
      <c r="F136" s="30"/>
      <c r="G136" s="30"/>
      <c r="H136" s="30"/>
    </row>
    <row r="137" spans="2:8" x14ac:dyDescent="0.2">
      <c r="B137" s="30"/>
      <c r="C137" s="30"/>
      <c r="D137" s="30"/>
      <c r="E137" s="30"/>
      <c r="F137" s="30"/>
      <c r="G137" s="30"/>
      <c r="H137" s="30"/>
    </row>
    <row r="138" spans="2:8" x14ac:dyDescent="0.2">
      <c r="B138" s="30"/>
      <c r="C138" s="30"/>
      <c r="D138" s="30"/>
      <c r="E138" s="30"/>
      <c r="F138" s="30"/>
      <c r="G138" s="30"/>
      <c r="H138" s="30"/>
    </row>
    <row r="139" spans="2:8" x14ac:dyDescent="0.2">
      <c r="B139" s="30"/>
      <c r="C139" s="30"/>
      <c r="D139" s="30"/>
      <c r="E139" s="30"/>
      <c r="F139" s="30"/>
      <c r="G139" s="30"/>
      <c r="H139" s="30"/>
    </row>
    <row r="140" spans="2:8" x14ac:dyDescent="0.2">
      <c r="B140" s="30"/>
      <c r="C140" s="30"/>
      <c r="D140" s="30"/>
      <c r="E140" s="30"/>
      <c r="F140" s="30"/>
      <c r="G140" s="30"/>
      <c r="H140" s="30"/>
    </row>
    <row r="141" spans="2:8" x14ac:dyDescent="0.2">
      <c r="B141" s="30"/>
      <c r="C141" s="30"/>
      <c r="D141" s="30"/>
      <c r="E141" s="30"/>
      <c r="F141" s="30"/>
      <c r="G141" s="30"/>
      <c r="H141" s="30"/>
    </row>
    <row r="142" spans="2:8" x14ac:dyDescent="0.2">
      <c r="B142" s="30"/>
      <c r="C142" s="30"/>
      <c r="D142" s="30"/>
      <c r="E142" s="30"/>
      <c r="F142" s="30"/>
      <c r="G142" s="30"/>
      <c r="H142" s="30"/>
    </row>
    <row r="143" spans="2:8" x14ac:dyDescent="0.2">
      <c r="B143" s="30"/>
      <c r="C143" s="30"/>
      <c r="D143" s="30"/>
      <c r="E143" s="30"/>
      <c r="F143" s="30"/>
      <c r="G143" s="30"/>
      <c r="H143" s="30"/>
    </row>
    <row r="144" spans="2:8" x14ac:dyDescent="0.2">
      <c r="B144" s="30"/>
      <c r="C144" s="30"/>
      <c r="D144" s="30"/>
      <c r="E144" s="30"/>
      <c r="F144" s="30"/>
      <c r="G144" s="30"/>
      <c r="H144" s="30"/>
    </row>
    <row r="145" spans="2:8" x14ac:dyDescent="0.2">
      <c r="B145" s="30"/>
      <c r="C145" s="30"/>
      <c r="D145" s="30"/>
      <c r="E145" s="30"/>
      <c r="F145" s="30"/>
      <c r="G145" s="30"/>
      <c r="H145" s="30"/>
    </row>
    <row r="146" spans="2:8" x14ac:dyDescent="0.2">
      <c r="B146" s="30"/>
      <c r="C146" s="30"/>
      <c r="D146" s="30"/>
      <c r="E146" s="30"/>
      <c r="F146" s="30"/>
      <c r="G146" s="30"/>
      <c r="H146" s="30"/>
    </row>
    <row r="147" spans="2:8" x14ac:dyDescent="0.2">
      <c r="B147" s="30"/>
      <c r="C147" s="30"/>
      <c r="D147" s="30"/>
      <c r="E147" s="30"/>
      <c r="F147" s="30"/>
      <c r="G147" s="30"/>
      <c r="H147" s="30"/>
    </row>
    <row r="148" spans="2:8" x14ac:dyDescent="0.2">
      <c r="B148" s="30"/>
      <c r="C148" s="30"/>
      <c r="D148" s="30"/>
      <c r="E148" s="30"/>
      <c r="F148" s="30"/>
      <c r="G148" s="30"/>
      <c r="H148" s="30"/>
    </row>
    <row r="149" spans="2:8" x14ac:dyDescent="0.2">
      <c r="B149" s="30"/>
      <c r="C149" s="30"/>
      <c r="D149" s="30"/>
      <c r="E149" s="30"/>
      <c r="F149" s="30"/>
      <c r="G149" s="30"/>
      <c r="H149" s="30"/>
    </row>
    <row r="150" spans="2:8" x14ac:dyDescent="0.2">
      <c r="B150" s="30"/>
      <c r="C150" s="30"/>
      <c r="D150" s="30"/>
      <c r="E150" s="30"/>
      <c r="F150" s="30"/>
      <c r="G150" s="30"/>
      <c r="H150" s="30"/>
    </row>
    <row r="151" spans="2:8" x14ac:dyDescent="0.2">
      <c r="B151" s="30"/>
      <c r="C151" s="30"/>
      <c r="D151" s="30"/>
      <c r="E151" s="30"/>
      <c r="F151" s="30"/>
      <c r="G151" s="30"/>
      <c r="H151" s="30"/>
    </row>
    <row r="152" spans="2:8" x14ac:dyDescent="0.2">
      <c r="B152" s="30"/>
      <c r="C152" s="30"/>
      <c r="D152" s="30"/>
      <c r="E152" s="30"/>
      <c r="F152" s="30"/>
      <c r="G152" s="30"/>
      <c r="H152" s="30"/>
    </row>
    <row r="153" spans="2:8" x14ac:dyDescent="0.2">
      <c r="B153" s="30"/>
      <c r="C153" s="30"/>
      <c r="D153" s="30"/>
      <c r="E153" s="30"/>
      <c r="F153" s="30"/>
      <c r="G153" s="30"/>
      <c r="H153" s="30"/>
    </row>
    <row r="154" spans="2:8" x14ac:dyDescent="0.2">
      <c r="B154" s="30"/>
      <c r="C154" s="30"/>
      <c r="D154" s="30"/>
      <c r="E154" s="30"/>
      <c r="F154" s="30"/>
      <c r="G154" s="30"/>
      <c r="H154" s="30"/>
    </row>
    <row r="155" spans="2:8" x14ac:dyDescent="0.2">
      <c r="B155" s="30"/>
      <c r="C155" s="30"/>
      <c r="D155" s="30"/>
      <c r="E155" s="30"/>
      <c r="F155" s="30"/>
      <c r="G155" s="30"/>
      <c r="H155" s="30"/>
    </row>
    <row r="156" spans="2:8" x14ac:dyDescent="0.2">
      <c r="B156" s="30"/>
      <c r="C156" s="30"/>
      <c r="D156" s="30"/>
      <c r="E156" s="30"/>
      <c r="F156" s="30"/>
      <c r="G156" s="30"/>
      <c r="H156" s="30"/>
    </row>
    <row r="157" spans="2:8" x14ac:dyDescent="0.2">
      <c r="B157" s="30"/>
      <c r="C157" s="30"/>
      <c r="D157" s="30"/>
      <c r="E157" s="30"/>
      <c r="F157" s="30"/>
      <c r="G157" s="30"/>
      <c r="H157" s="30"/>
    </row>
    <row r="158" spans="2:8" x14ac:dyDescent="0.2">
      <c r="B158" s="30"/>
      <c r="C158" s="30"/>
      <c r="D158" s="30"/>
      <c r="E158" s="30"/>
      <c r="F158" s="30"/>
      <c r="G158" s="30"/>
      <c r="H158" s="30"/>
    </row>
    <row r="159" spans="2:8" x14ac:dyDescent="0.2">
      <c r="B159" s="30"/>
      <c r="C159" s="30"/>
      <c r="D159" s="30"/>
      <c r="E159" s="30"/>
      <c r="F159" s="30"/>
      <c r="G159" s="30"/>
      <c r="H159" s="30"/>
    </row>
    <row r="160" spans="2:8" x14ac:dyDescent="0.2">
      <c r="B160" s="30"/>
      <c r="C160" s="30"/>
      <c r="D160" s="30"/>
      <c r="E160" s="30"/>
      <c r="F160" s="30"/>
      <c r="G160" s="30"/>
      <c r="H160" s="30"/>
    </row>
    <row r="161" spans="2:8" x14ac:dyDescent="0.2">
      <c r="B161" s="30"/>
      <c r="C161" s="30"/>
      <c r="D161" s="30"/>
      <c r="E161" s="30"/>
      <c r="F161" s="30"/>
      <c r="G161" s="30"/>
      <c r="H161" s="30"/>
    </row>
    <row r="162" spans="2:8" x14ac:dyDescent="0.2">
      <c r="B162" s="30"/>
      <c r="C162" s="30"/>
      <c r="D162" s="30"/>
      <c r="E162" s="30"/>
      <c r="F162" s="30"/>
      <c r="G162" s="30"/>
      <c r="H162" s="30"/>
    </row>
    <row r="163" spans="2:8" x14ac:dyDescent="0.2">
      <c r="B163" s="30"/>
      <c r="C163" s="30"/>
      <c r="D163" s="30"/>
      <c r="E163" s="30"/>
      <c r="F163" s="30"/>
      <c r="G163" s="30"/>
      <c r="H163" s="30"/>
    </row>
    <row r="164" spans="2:8" x14ac:dyDescent="0.2">
      <c r="B164" s="30"/>
      <c r="C164" s="30"/>
      <c r="D164" s="30"/>
      <c r="E164" s="30"/>
      <c r="F164" s="30"/>
      <c r="G164" s="30"/>
      <c r="H164" s="30"/>
    </row>
    <row r="165" spans="2:8" x14ac:dyDescent="0.2">
      <c r="B165" s="30"/>
      <c r="C165" s="30"/>
      <c r="D165" s="30"/>
      <c r="E165" s="30"/>
      <c r="F165" s="30"/>
      <c r="G165" s="30"/>
      <c r="H165" s="30"/>
    </row>
    <row r="166" spans="2:8" x14ac:dyDescent="0.2">
      <c r="B166" s="30"/>
      <c r="C166" s="30"/>
      <c r="D166" s="30"/>
      <c r="E166" s="30"/>
      <c r="F166" s="30"/>
      <c r="G166" s="30"/>
      <c r="H166" s="30"/>
    </row>
    <row r="167" spans="2:8" x14ac:dyDescent="0.2">
      <c r="B167" s="30"/>
      <c r="C167" s="30"/>
      <c r="D167" s="30"/>
      <c r="E167" s="30"/>
      <c r="F167" s="30"/>
      <c r="G167" s="30"/>
      <c r="H167" s="30"/>
    </row>
    <row r="168" spans="2:8" x14ac:dyDescent="0.2">
      <c r="B168" s="30"/>
      <c r="C168" s="30"/>
      <c r="D168" s="30"/>
      <c r="E168" s="30"/>
      <c r="F168" s="30"/>
      <c r="G168" s="30"/>
      <c r="H168" s="30"/>
    </row>
    <row r="169" spans="2:8" x14ac:dyDescent="0.2">
      <c r="B169" s="30"/>
      <c r="C169" s="30"/>
      <c r="D169" s="30"/>
      <c r="E169" s="30"/>
      <c r="F169" s="30"/>
      <c r="G169" s="30"/>
      <c r="H169" s="30"/>
    </row>
    <row r="170" spans="2:8" x14ac:dyDescent="0.2">
      <c r="B170" s="30"/>
      <c r="C170" s="30"/>
      <c r="D170" s="30"/>
      <c r="E170" s="30"/>
      <c r="F170" s="30"/>
      <c r="G170" s="30"/>
      <c r="H170" s="30"/>
    </row>
    <row r="171" spans="2:8" x14ac:dyDescent="0.2">
      <c r="B171" s="30"/>
      <c r="C171" s="30"/>
      <c r="D171" s="30"/>
      <c r="E171" s="30"/>
      <c r="F171" s="30"/>
      <c r="G171" s="30"/>
      <c r="H171" s="30"/>
    </row>
    <row r="172" spans="2:8" x14ac:dyDescent="0.2">
      <c r="B172" s="30"/>
      <c r="C172" s="30"/>
      <c r="D172" s="30"/>
      <c r="E172" s="30"/>
      <c r="F172" s="30"/>
      <c r="G172" s="30"/>
      <c r="H172" s="30"/>
    </row>
    <row r="173" spans="2:8" x14ac:dyDescent="0.2">
      <c r="B173" s="30"/>
      <c r="C173" s="30"/>
      <c r="D173" s="30"/>
      <c r="E173" s="30"/>
      <c r="F173" s="30"/>
      <c r="G173" s="30"/>
      <c r="H173" s="30"/>
    </row>
    <row r="174" spans="2:8" x14ac:dyDescent="0.2">
      <c r="B174" s="30"/>
      <c r="C174" s="30"/>
      <c r="D174" s="30"/>
      <c r="E174" s="30"/>
      <c r="F174" s="30"/>
      <c r="G174" s="30"/>
      <c r="H174" s="30"/>
    </row>
    <row r="175" spans="2:8" x14ac:dyDescent="0.2">
      <c r="B175" s="30"/>
      <c r="C175" s="30"/>
      <c r="D175" s="30"/>
      <c r="E175" s="30"/>
      <c r="F175" s="30"/>
      <c r="G175" s="30"/>
      <c r="H175" s="30"/>
    </row>
    <row r="176" spans="2:8" x14ac:dyDescent="0.2">
      <c r="B176" s="30"/>
      <c r="C176" s="30"/>
      <c r="D176" s="30"/>
      <c r="E176" s="30"/>
      <c r="F176" s="30"/>
      <c r="G176" s="30"/>
      <c r="H176" s="30"/>
    </row>
    <row r="177" spans="2:8" x14ac:dyDescent="0.2">
      <c r="B177" s="30"/>
      <c r="C177" s="30"/>
      <c r="D177" s="30"/>
      <c r="E177" s="30"/>
      <c r="F177" s="30"/>
      <c r="G177" s="30"/>
      <c r="H177" s="30"/>
    </row>
    <row r="178" spans="2:8" x14ac:dyDescent="0.2">
      <c r="B178" s="30"/>
      <c r="C178" s="30"/>
      <c r="D178" s="30"/>
      <c r="E178" s="30"/>
      <c r="F178" s="30"/>
      <c r="G178" s="30"/>
      <c r="H178" s="30"/>
    </row>
    <row r="179" spans="2:8" x14ac:dyDescent="0.2">
      <c r="B179" s="30"/>
      <c r="C179" s="30"/>
      <c r="D179" s="30"/>
      <c r="E179" s="30"/>
      <c r="F179" s="30"/>
      <c r="G179" s="30"/>
      <c r="H179" s="30"/>
    </row>
    <row r="180" spans="2:8" x14ac:dyDescent="0.2">
      <c r="B180" s="30"/>
      <c r="C180" s="30"/>
      <c r="D180" s="30"/>
      <c r="E180" s="30"/>
      <c r="F180" s="30"/>
      <c r="G180" s="30"/>
      <c r="H180" s="30"/>
    </row>
    <row r="181" spans="2:8" x14ac:dyDescent="0.2">
      <c r="B181" s="30"/>
      <c r="C181" s="30"/>
      <c r="D181" s="30"/>
      <c r="E181" s="30"/>
      <c r="F181" s="30"/>
      <c r="G181" s="30"/>
      <c r="H181" s="30"/>
    </row>
    <row r="182" spans="2:8" x14ac:dyDescent="0.2">
      <c r="B182" s="30"/>
      <c r="C182" s="30"/>
      <c r="D182" s="30"/>
      <c r="E182" s="30"/>
      <c r="F182" s="30"/>
      <c r="G182" s="30"/>
      <c r="H182" s="30"/>
    </row>
    <row r="183" spans="2:8" x14ac:dyDescent="0.2">
      <c r="B183" s="30"/>
      <c r="C183" s="30"/>
      <c r="D183" s="30"/>
      <c r="E183" s="30"/>
      <c r="F183" s="30"/>
      <c r="G183" s="30"/>
      <c r="H183" s="30"/>
    </row>
    <row r="184" spans="2:8" x14ac:dyDescent="0.2">
      <c r="B184" s="30"/>
      <c r="C184" s="30"/>
      <c r="D184" s="30"/>
      <c r="E184" s="30"/>
      <c r="F184" s="30"/>
      <c r="G184" s="30"/>
      <c r="H184" s="30"/>
    </row>
    <row r="185" spans="2:8" x14ac:dyDescent="0.2">
      <c r="B185" s="30"/>
      <c r="C185" s="30"/>
      <c r="D185" s="30"/>
      <c r="E185" s="30"/>
      <c r="F185" s="30"/>
      <c r="G185" s="30"/>
      <c r="H185" s="30"/>
    </row>
    <row r="186" spans="2:8" x14ac:dyDescent="0.2">
      <c r="B186" s="30"/>
      <c r="C186" s="30"/>
      <c r="D186" s="30"/>
      <c r="E186" s="30"/>
      <c r="F186" s="30"/>
      <c r="G186" s="30"/>
      <c r="H186" s="30"/>
    </row>
    <row r="187" spans="2:8" x14ac:dyDescent="0.2">
      <c r="B187" s="30"/>
      <c r="C187" s="30"/>
      <c r="D187" s="30"/>
      <c r="E187" s="30"/>
      <c r="F187" s="30"/>
      <c r="G187" s="30"/>
      <c r="H187" s="30"/>
    </row>
    <row r="188" spans="2:8" x14ac:dyDescent="0.2">
      <c r="B188" s="30"/>
      <c r="C188" s="30"/>
      <c r="D188" s="30"/>
      <c r="E188" s="30"/>
      <c r="F188" s="30"/>
      <c r="G188" s="30"/>
      <c r="H188" s="30"/>
    </row>
    <row r="189" spans="2:8" x14ac:dyDescent="0.2">
      <c r="B189" s="30"/>
      <c r="C189" s="30"/>
      <c r="D189" s="30"/>
      <c r="E189" s="30"/>
      <c r="F189" s="30"/>
      <c r="G189" s="30"/>
      <c r="H189" s="30"/>
    </row>
    <row r="190" spans="2:8" x14ac:dyDescent="0.2">
      <c r="B190" s="30"/>
      <c r="C190" s="30"/>
      <c r="D190" s="30"/>
      <c r="E190" s="30"/>
      <c r="F190" s="30"/>
      <c r="G190" s="30"/>
      <c r="H190" s="30"/>
    </row>
    <row r="191" spans="2:8" x14ac:dyDescent="0.2">
      <c r="B191" s="30"/>
      <c r="C191" s="30"/>
      <c r="D191" s="30"/>
      <c r="E191" s="30"/>
      <c r="F191" s="30"/>
      <c r="G191" s="30"/>
      <c r="H191" s="30"/>
    </row>
    <row r="192" spans="2:8" x14ac:dyDescent="0.2">
      <c r="B192" s="30"/>
      <c r="C192" s="30"/>
      <c r="D192" s="30"/>
      <c r="E192" s="30"/>
      <c r="F192" s="30"/>
      <c r="G192" s="30"/>
      <c r="H192" s="30"/>
    </row>
    <row r="193" spans="2:8" x14ac:dyDescent="0.2">
      <c r="B193" s="30"/>
      <c r="C193" s="30"/>
      <c r="D193" s="30"/>
      <c r="E193" s="30"/>
      <c r="F193" s="30"/>
      <c r="G193" s="30"/>
      <c r="H193" s="30"/>
    </row>
    <row r="194" spans="2:8" x14ac:dyDescent="0.2">
      <c r="B194" s="30"/>
      <c r="C194" s="30"/>
      <c r="D194" s="30"/>
      <c r="E194" s="30"/>
      <c r="F194" s="30"/>
      <c r="G194" s="30"/>
      <c r="H194" s="30"/>
    </row>
    <row r="195" spans="2:8" x14ac:dyDescent="0.2">
      <c r="B195" s="30"/>
      <c r="C195" s="30"/>
      <c r="D195" s="30"/>
      <c r="E195" s="30"/>
      <c r="F195" s="30"/>
      <c r="G195" s="30"/>
      <c r="H195" s="30"/>
    </row>
    <row r="196" spans="2:8" x14ac:dyDescent="0.2">
      <c r="B196" s="30"/>
      <c r="C196" s="30"/>
      <c r="D196" s="30"/>
      <c r="E196" s="30"/>
      <c r="F196" s="30"/>
      <c r="G196" s="30"/>
      <c r="H196" s="30"/>
    </row>
    <row r="197" spans="2:8" x14ac:dyDescent="0.2">
      <c r="B197" s="30"/>
      <c r="C197" s="30"/>
      <c r="D197" s="30"/>
      <c r="E197" s="30"/>
      <c r="F197" s="30"/>
      <c r="G197" s="30"/>
      <c r="H197" s="30"/>
    </row>
    <row r="198" spans="2:8" x14ac:dyDescent="0.2">
      <c r="B198" s="30"/>
      <c r="C198" s="30"/>
      <c r="D198" s="30"/>
      <c r="E198" s="30"/>
      <c r="F198" s="30"/>
      <c r="G198" s="30"/>
      <c r="H198" s="30"/>
    </row>
    <row r="199" spans="2:8" x14ac:dyDescent="0.2">
      <c r="B199" s="30"/>
      <c r="C199" s="30"/>
      <c r="D199" s="30"/>
      <c r="E199" s="30"/>
      <c r="F199" s="30"/>
      <c r="G199" s="30"/>
      <c r="H199" s="30"/>
    </row>
    <row r="200" spans="2:8" x14ac:dyDescent="0.2">
      <c r="B200" s="30"/>
      <c r="C200" s="30"/>
      <c r="D200" s="30"/>
      <c r="E200" s="30"/>
      <c r="F200" s="30"/>
      <c r="G200" s="30"/>
      <c r="H200" s="30"/>
    </row>
    <row r="201" spans="2:8" x14ac:dyDescent="0.2">
      <c r="B201" s="30"/>
      <c r="C201" s="30"/>
      <c r="D201" s="30"/>
      <c r="E201" s="30"/>
      <c r="F201" s="30"/>
      <c r="G201" s="30"/>
      <c r="H201" s="30"/>
    </row>
    <row r="202" spans="2:8" x14ac:dyDescent="0.2">
      <c r="B202" s="30"/>
      <c r="C202" s="30"/>
      <c r="D202" s="30"/>
      <c r="E202" s="30"/>
      <c r="F202" s="30"/>
      <c r="G202" s="30"/>
      <c r="H202" s="30"/>
    </row>
    <row r="203" spans="2:8" x14ac:dyDescent="0.2">
      <c r="B203" s="30"/>
      <c r="C203" s="30"/>
      <c r="D203" s="30"/>
      <c r="E203" s="30"/>
      <c r="F203" s="30"/>
      <c r="G203" s="30"/>
      <c r="H203" s="30"/>
    </row>
    <row r="204" spans="2:8" x14ac:dyDescent="0.2">
      <c r="B204" s="30"/>
      <c r="C204" s="30"/>
      <c r="D204" s="30"/>
      <c r="E204" s="30"/>
      <c r="F204" s="30"/>
      <c r="G204" s="30"/>
      <c r="H204" s="30"/>
    </row>
    <row r="205" spans="2:8" x14ac:dyDescent="0.2">
      <c r="B205" s="30"/>
      <c r="C205" s="30"/>
      <c r="D205" s="30"/>
      <c r="E205" s="30"/>
      <c r="F205" s="30"/>
      <c r="G205" s="30"/>
      <c r="H205" s="30"/>
    </row>
    <row r="206" spans="2:8" x14ac:dyDescent="0.2">
      <c r="B206" s="30"/>
      <c r="C206" s="30"/>
      <c r="D206" s="30"/>
      <c r="E206" s="30"/>
      <c r="F206" s="30"/>
      <c r="G206" s="30"/>
      <c r="H206" s="30"/>
    </row>
    <row r="207" spans="2:8" x14ac:dyDescent="0.2">
      <c r="B207" s="30"/>
      <c r="C207" s="30"/>
      <c r="D207" s="30"/>
      <c r="E207" s="30"/>
      <c r="F207" s="30"/>
      <c r="G207" s="30"/>
      <c r="H207" s="30"/>
    </row>
    <row r="208" spans="2:8" x14ac:dyDescent="0.2">
      <c r="B208" s="30"/>
      <c r="C208" s="30"/>
      <c r="D208" s="30"/>
      <c r="E208" s="30"/>
      <c r="F208" s="30"/>
      <c r="G208" s="30"/>
      <c r="H208" s="30"/>
    </row>
    <row r="209" spans="2:8" x14ac:dyDescent="0.2">
      <c r="B209" s="30"/>
      <c r="C209" s="30"/>
      <c r="D209" s="30"/>
      <c r="E209" s="30"/>
      <c r="F209" s="30"/>
      <c r="G209" s="30"/>
      <c r="H209" s="30"/>
    </row>
    <row r="210" spans="2:8" x14ac:dyDescent="0.2">
      <c r="B210" s="30"/>
      <c r="C210" s="30"/>
      <c r="D210" s="30"/>
      <c r="E210" s="30"/>
      <c r="F210" s="30"/>
      <c r="G210" s="30"/>
      <c r="H210" s="30"/>
    </row>
    <row r="211" spans="2:8" x14ac:dyDescent="0.2">
      <c r="B211" s="30"/>
      <c r="C211" s="30"/>
      <c r="D211" s="30"/>
      <c r="E211" s="30"/>
      <c r="F211" s="30"/>
      <c r="G211" s="30"/>
      <c r="H211" s="30"/>
    </row>
    <row r="212" spans="2:8" x14ac:dyDescent="0.2">
      <c r="B212" s="30"/>
      <c r="C212" s="30"/>
      <c r="D212" s="30"/>
      <c r="E212" s="30"/>
      <c r="F212" s="30"/>
      <c r="G212" s="30"/>
      <c r="H212" s="30"/>
    </row>
    <row r="213" spans="2:8" x14ac:dyDescent="0.2">
      <c r="B213" s="30"/>
      <c r="C213" s="30"/>
      <c r="D213" s="30"/>
      <c r="E213" s="30"/>
      <c r="F213" s="30"/>
      <c r="G213" s="30"/>
      <c r="H213" s="30"/>
    </row>
    <row r="214" spans="2:8" x14ac:dyDescent="0.2">
      <c r="B214" s="30"/>
      <c r="C214" s="30"/>
      <c r="D214" s="30"/>
      <c r="E214" s="30"/>
      <c r="F214" s="30"/>
      <c r="G214" s="30"/>
      <c r="H214" s="30"/>
    </row>
    <row r="215" spans="2:8" x14ac:dyDescent="0.2">
      <c r="B215" s="30"/>
      <c r="C215" s="30"/>
      <c r="D215" s="30"/>
      <c r="E215" s="30"/>
      <c r="F215" s="30"/>
      <c r="G215" s="30"/>
      <c r="H215" s="30"/>
    </row>
    <row r="216" spans="2:8" x14ac:dyDescent="0.2">
      <c r="B216" s="30"/>
      <c r="C216" s="30"/>
      <c r="D216" s="30"/>
      <c r="E216" s="30"/>
      <c r="F216" s="30"/>
      <c r="G216" s="30"/>
      <c r="H216" s="30"/>
    </row>
    <row r="217" spans="2:8" x14ac:dyDescent="0.2">
      <c r="B217" s="30"/>
      <c r="C217" s="30"/>
      <c r="D217" s="30"/>
      <c r="E217" s="30"/>
      <c r="F217" s="30"/>
      <c r="G217" s="30"/>
      <c r="H217" s="30"/>
    </row>
    <row r="218" spans="2:8" x14ac:dyDescent="0.2">
      <c r="B218" s="30"/>
      <c r="C218" s="30"/>
      <c r="D218" s="30"/>
      <c r="E218" s="30"/>
      <c r="F218" s="30"/>
      <c r="G218" s="30"/>
      <c r="H218" s="30"/>
    </row>
    <row r="219" spans="2:8" x14ac:dyDescent="0.2">
      <c r="B219" s="30"/>
      <c r="C219" s="30"/>
      <c r="D219" s="30"/>
      <c r="E219" s="30"/>
      <c r="F219" s="30"/>
      <c r="G219" s="30"/>
      <c r="H219" s="30"/>
    </row>
    <row r="220" spans="2:8" x14ac:dyDescent="0.2">
      <c r="B220" s="30"/>
      <c r="C220" s="30"/>
      <c r="D220" s="30"/>
      <c r="E220" s="30"/>
      <c r="F220" s="30"/>
      <c r="G220" s="30"/>
      <c r="H220" s="30"/>
    </row>
    <row r="221" spans="2:8" x14ac:dyDescent="0.2">
      <c r="B221" s="30"/>
      <c r="C221" s="30"/>
      <c r="D221" s="30"/>
      <c r="E221" s="30"/>
      <c r="F221" s="30"/>
      <c r="G221" s="30"/>
      <c r="H221" s="30"/>
    </row>
    <row r="222" spans="2:8" x14ac:dyDescent="0.2">
      <c r="B222" s="30"/>
      <c r="C222" s="30"/>
      <c r="D222" s="30"/>
      <c r="E222" s="30"/>
      <c r="F222" s="30"/>
      <c r="G222" s="30"/>
      <c r="H222" s="30"/>
    </row>
    <row r="223" spans="2:8" x14ac:dyDescent="0.2">
      <c r="B223" s="30"/>
      <c r="C223" s="30"/>
      <c r="D223" s="30"/>
      <c r="E223" s="30"/>
      <c r="F223" s="30"/>
      <c r="G223" s="30"/>
      <c r="H223" s="30"/>
    </row>
    <row r="224" spans="2:8" x14ac:dyDescent="0.2">
      <c r="B224" s="30"/>
      <c r="C224" s="30"/>
      <c r="D224" s="30"/>
      <c r="E224" s="30"/>
      <c r="F224" s="30"/>
      <c r="G224" s="30"/>
      <c r="H224" s="30"/>
    </row>
    <row r="225" spans="2:8" x14ac:dyDescent="0.2">
      <c r="B225" s="30"/>
      <c r="C225" s="30"/>
      <c r="D225" s="30"/>
      <c r="E225" s="30"/>
      <c r="F225" s="30"/>
      <c r="G225" s="30"/>
      <c r="H225" s="30"/>
    </row>
    <row r="226" spans="2:8" x14ac:dyDescent="0.2">
      <c r="B226" s="30"/>
      <c r="C226" s="30"/>
      <c r="D226" s="30"/>
      <c r="E226" s="30"/>
      <c r="F226" s="30"/>
      <c r="G226" s="30"/>
      <c r="H226" s="30"/>
    </row>
    <row r="227" spans="2:8" x14ac:dyDescent="0.2">
      <c r="B227" s="30"/>
      <c r="C227" s="30"/>
      <c r="D227" s="30"/>
      <c r="E227" s="30"/>
      <c r="F227" s="30"/>
      <c r="G227" s="30"/>
      <c r="H227" s="30"/>
    </row>
    <row r="228" spans="2:8" x14ac:dyDescent="0.2">
      <c r="B228" s="30"/>
      <c r="C228" s="30"/>
      <c r="D228" s="30"/>
      <c r="E228" s="30"/>
      <c r="F228" s="30"/>
      <c r="G228" s="30"/>
      <c r="H228" s="30"/>
    </row>
    <row r="229" spans="2:8" x14ac:dyDescent="0.2">
      <c r="B229" s="30"/>
      <c r="C229" s="30"/>
      <c r="D229" s="30"/>
      <c r="E229" s="30"/>
      <c r="F229" s="30"/>
      <c r="G229" s="30"/>
      <c r="H229" s="30"/>
    </row>
    <row r="230" spans="2:8" x14ac:dyDescent="0.2">
      <c r="B230" s="30"/>
      <c r="C230" s="30"/>
      <c r="D230" s="30"/>
      <c r="E230" s="30"/>
      <c r="F230" s="30"/>
      <c r="G230" s="30"/>
      <c r="H230" s="30"/>
    </row>
    <row r="231" spans="2:8" x14ac:dyDescent="0.2">
      <c r="B231" s="30"/>
      <c r="C231" s="30"/>
      <c r="D231" s="30"/>
      <c r="E231" s="30"/>
      <c r="F231" s="30"/>
      <c r="G231" s="30"/>
      <c r="H231" s="30"/>
    </row>
    <row r="232" spans="2:8" x14ac:dyDescent="0.2">
      <c r="B232" s="30"/>
      <c r="C232" s="30"/>
      <c r="D232" s="30"/>
      <c r="E232" s="30"/>
      <c r="F232" s="30"/>
      <c r="G232" s="30"/>
      <c r="H232" s="30"/>
    </row>
    <row r="233" spans="2:8" x14ac:dyDescent="0.2">
      <c r="B233" s="30"/>
      <c r="C233" s="30"/>
      <c r="D233" s="30"/>
      <c r="E233" s="30"/>
      <c r="F233" s="30"/>
      <c r="G233" s="30"/>
      <c r="H233" s="30"/>
    </row>
    <row r="234" spans="2:8" x14ac:dyDescent="0.2">
      <c r="B234" s="30"/>
      <c r="C234" s="30"/>
      <c r="D234" s="30"/>
      <c r="E234" s="30"/>
      <c r="F234" s="30"/>
      <c r="G234" s="30"/>
      <c r="H234" s="30"/>
    </row>
    <row r="235" spans="2:8" x14ac:dyDescent="0.2">
      <c r="B235" s="30"/>
      <c r="C235" s="30"/>
      <c r="D235" s="30"/>
      <c r="E235" s="30"/>
      <c r="F235" s="30"/>
      <c r="G235" s="30"/>
      <c r="H235" s="30"/>
    </row>
    <row r="236" spans="2:8" x14ac:dyDescent="0.2">
      <c r="B236" s="30"/>
      <c r="C236" s="30"/>
      <c r="D236" s="30"/>
      <c r="E236" s="30"/>
      <c r="F236" s="30"/>
      <c r="G236" s="30"/>
      <c r="H236" s="30"/>
    </row>
    <row r="237" spans="2:8" x14ac:dyDescent="0.2">
      <c r="B237" s="30"/>
      <c r="C237" s="30"/>
      <c r="D237" s="30"/>
      <c r="E237" s="30"/>
      <c r="F237" s="30"/>
      <c r="G237" s="30"/>
      <c r="H237" s="30"/>
    </row>
    <row r="238" spans="2:8" x14ac:dyDescent="0.2">
      <c r="B238" s="30"/>
      <c r="C238" s="30"/>
      <c r="D238" s="30"/>
      <c r="E238" s="30"/>
      <c r="F238" s="30"/>
      <c r="G238" s="30"/>
      <c r="H238" s="30"/>
    </row>
    <row r="239" spans="2:8" x14ac:dyDescent="0.2">
      <c r="B239" s="30"/>
      <c r="C239" s="30"/>
      <c r="D239" s="30"/>
      <c r="E239" s="30"/>
      <c r="F239" s="30"/>
      <c r="G239" s="30"/>
      <c r="H239" s="30"/>
    </row>
    <row r="240" spans="2:8" x14ac:dyDescent="0.2">
      <c r="B240" s="30"/>
      <c r="C240" s="30"/>
      <c r="D240" s="30"/>
      <c r="E240" s="30"/>
      <c r="F240" s="30"/>
      <c r="G240" s="30"/>
      <c r="H240" s="30"/>
    </row>
    <row r="241" spans="2:8" x14ac:dyDescent="0.2">
      <c r="B241" s="30"/>
      <c r="C241" s="30"/>
      <c r="D241" s="30"/>
      <c r="E241" s="30"/>
      <c r="F241" s="30"/>
      <c r="G241" s="30"/>
      <c r="H241" s="30"/>
    </row>
    <row r="242" spans="2:8" x14ac:dyDescent="0.2">
      <c r="B242" s="30"/>
      <c r="C242" s="30"/>
      <c r="D242" s="30"/>
      <c r="E242" s="30"/>
      <c r="F242" s="30"/>
      <c r="G242" s="30"/>
      <c r="H242" s="30"/>
    </row>
    <row r="243" spans="2:8" x14ac:dyDescent="0.2">
      <c r="B243" s="30"/>
      <c r="C243" s="30"/>
      <c r="D243" s="30"/>
      <c r="E243" s="30"/>
      <c r="F243" s="30"/>
      <c r="G243" s="30"/>
      <c r="H243" s="30"/>
    </row>
    <row r="244" spans="2:8" x14ac:dyDescent="0.2">
      <c r="B244" s="30"/>
      <c r="C244" s="30"/>
      <c r="D244" s="30"/>
      <c r="E244" s="30"/>
      <c r="F244" s="30"/>
      <c r="G244" s="30"/>
      <c r="H244" s="30"/>
    </row>
    <row r="245" spans="2:8" x14ac:dyDescent="0.2">
      <c r="B245" s="30"/>
      <c r="C245" s="30"/>
      <c r="D245" s="30"/>
      <c r="E245" s="30"/>
      <c r="F245" s="30"/>
      <c r="G245" s="30"/>
      <c r="H245" s="30"/>
    </row>
    <row r="246" spans="2:8" x14ac:dyDescent="0.2">
      <c r="B246" s="30"/>
      <c r="C246" s="30"/>
      <c r="D246" s="30"/>
      <c r="E246" s="30"/>
      <c r="F246" s="30"/>
      <c r="G246" s="30"/>
      <c r="H246" s="30"/>
    </row>
    <row r="247" spans="2:8" x14ac:dyDescent="0.2">
      <c r="B247" s="30"/>
      <c r="C247" s="30"/>
      <c r="D247" s="30"/>
      <c r="E247" s="30"/>
      <c r="F247" s="30"/>
      <c r="G247" s="30"/>
      <c r="H247" s="30"/>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2">
    <tabColor indexed="57"/>
  </sheetPr>
  <dimension ref="A2:I20"/>
  <sheetViews>
    <sheetView workbookViewId="0">
      <selection activeCell="A18" sqref="A18"/>
    </sheetView>
  </sheetViews>
  <sheetFormatPr defaultColWidth="9.140625" defaultRowHeight="12.75" x14ac:dyDescent="0.2"/>
  <cols>
    <col min="1" max="1" width="52.7109375" style="26" bestFit="1" customWidth="1"/>
    <col min="2" max="8" width="10.140625" style="26" bestFit="1" customWidth="1"/>
    <col min="9" max="9" width="9.140625" style="26" customWidth="1"/>
    <col min="10" max="16384" width="9.140625" style="26"/>
  </cols>
  <sheetData>
    <row r="2" spans="1:9" ht="18.75" x14ac:dyDescent="0.2">
      <c r="A2" s="5" t="str">
        <f>DEBT_AS_OF_CURR_YEAR</f>
        <v>State debt and state guaranteed debt of Ukraine for the current year</v>
      </c>
      <c r="B2" s="5"/>
      <c r="C2" s="5"/>
      <c r="D2" s="5"/>
      <c r="E2" s="5"/>
      <c r="F2" s="5"/>
      <c r="G2" s="5"/>
      <c r="H2" s="5"/>
    </row>
    <row r="4" spans="1:9" x14ac:dyDescent="0.2">
      <c r="H4" s="152" t="str">
        <f>VALUAH</f>
        <v>bn UAH</v>
      </c>
    </row>
    <row r="5" spans="1:9" x14ac:dyDescent="0.2">
      <c r="A5" s="49"/>
      <c r="B5" s="50">
        <f>MT_ALL!B5</f>
        <v>45657</v>
      </c>
      <c r="C5" s="50">
        <f>MT_ALL!C5</f>
        <v>45688</v>
      </c>
      <c r="D5" s="50">
        <f>MT_ALL!D5</f>
        <v>45716</v>
      </c>
      <c r="E5" s="50">
        <f>MT_ALL!E5</f>
        <v>45747</v>
      </c>
      <c r="F5" s="50">
        <f>MT_ALL!F5</f>
        <v>45777</v>
      </c>
      <c r="G5" s="50" t="e">
        <f>MT_ALL!#REF!</f>
        <v>#REF!</v>
      </c>
      <c r="H5" s="50">
        <f>MT_ALL!G5</f>
        <v>45808</v>
      </c>
      <c r="I5" s="51"/>
    </row>
    <row r="6" spans="1:9" x14ac:dyDescent="0.2">
      <c r="A6" s="55" t="str">
        <f>MT_ALL!A6</f>
        <v>The total amount of state and state-guaranteed debt</v>
      </c>
      <c r="B6" s="56">
        <f>SUM(B7:B8)</f>
        <v>6980.98588524559</v>
      </c>
      <c r="C6" s="56">
        <f t="shared" ref="C6:H6" si="0">SUM(C7:C8)</f>
        <v>7068.0343297093805</v>
      </c>
      <c r="D6" s="56">
        <f t="shared" si="0"/>
        <v>7019.7733103948995</v>
      </c>
      <c r="E6" s="56">
        <f t="shared" si="0"/>
        <v>7123.2031566059895</v>
      </c>
      <c r="F6" s="56">
        <f t="shared" si="0"/>
        <v>7480.3258402478605</v>
      </c>
      <c r="G6" s="56" t="e">
        <f t="shared" si="0"/>
        <v>#REF!</v>
      </c>
      <c r="H6" s="56">
        <f t="shared" si="0"/>
        <v>7515.2066978449202</v>
      </c>
    </row>
    <row r="7" spans="1:9" x14ac:dyDescent="0.2">
      <c r="A7" s="52" t="str">
        <f>MT_ALL!A7</f>
        <v>Domestic Debt</v>
      </c>
      <c r="B7" s="53">
        <f>MT_ALL!B7/DMLMLR</f>
        <v>1932.48958136344</v>
      </c>
      <c r="C7" s="53">
        <f>MT_ALL!C7/DMLMLR</f>
        <v>1926.6620924290401</v>
      </c>
      <c r="D7" s="53">
        <f>MT_ALL!D7/DMLMLR</f>
        <v>1913.0202277144399</v>
      </c>
      <c r="E7" s="53">
        <f>MT_ALL!E7/DMLMLR</f>
        <v>1911.49372723123</v>
      </c>
      <c r="F7" s="53">
        <f>MT_ALL!F7/DMLMLR</f>
        <v>1907.2998747941199</v>
      </c>
      <c r="G7" s="53" t="e">
        <f>MT_ALL!#REF!/DMLMLR</f>
        <v>#REF!</v>
      </c>
      <c r="H7" s="53">
        <f>MT_ALL!G7/DMLMLR</f>
        <v>1930.40976312934</v>
      </c>
    </row>
    <row r="8" spans="1:9" x14ac:dyDescent="0.2">
      <c r="A8" s="52" t="str">
        <f>MT_ALL!A8</f>
        <v>External Debt</v>
      </c>
      <c r="B8" s="53">
        <f>MT_ALL!B8/DMLMLR</f>
        <v>5048.4963038821497</v>
      </c>
      <c r="C8" s="53">
        <f>MT_ALL!C8/DMLMLR</f>
        <v>5141.3722372803404</v>
      </c>
      <c r="D8" s="53">
        <f>MT_ALL!D8/DMLMLR</f>
        <v>5106.7530826804596</v>
      </c>
      <c r="E8" s="53">
        <f>MT_ALL!E8/DMLMLR</f>
        <v>5211.7094293747596</v>
      </c>
      <c r="F8" s="53">
        <f>MT_ALL!F8/DMLMLR</f>
        <v>5573.0259654537404</v>
      </c>
      <c r="G8" s="53" t="e">
        <f>MT_ALL!#REF!/DMLMLR</f>
        <v>#REF!</v>
      </c>
      <c r="H8" s="53">
        <f>MT_ALL!G8/DMLMLR</f>
        <v>5584.7969347155804</v>
      </c>
    </row>
    <row r="10" spans="1:9" x14ac:dyDescent="0.2">
      <c r="H10" s="152" t="str">
        <f>VALUSD</f>
        <v>bn USD</v>
      </c>
    </row>
    <row r="11" spans="1:9" x14ac:dyDescent="0.2">
      <c r="A11" s="49"/>
      <c r="B11" s="50">
        <f>MT_ALL!B11</f>
        <v>45657</v>
      </c>
      <c r="C11" s="50">
        <f>MT_ALL!C11</f>
        <v>45688</v>
      </c>
      <c r="D11" s="50">
        <f>MT_ALL!D11</f>
        <v>45716</v>
      </c>
      <c r="E11" s="50">
        <f>MT_ALL!E11</f>
        <v>45747</v>
      </c>
      <c r="F11" s="50">
        <f>MT_ALL!F11</f>
        <v>45777</v>
      </c>
      <c r="G11" s="50" t="e">
        <f>MT_ALL!#REF!</f>
        <v>#REF!</v>
      </c>
      <c r="H11" s="50">
        <f>MT_ALL!G11</f>
        <v>45808</v>
      </c>
    </row>
    <row r="12" spans="1:9" x14ac:dyDescent="0.2">
      <c r="A12" s="55" t="str">
        <f>MT_ALL!A12</f>
        <v>The total amount of state and state-guaranteed debt</v>
      </c>
      <c r="B12" s="56">
        <f t="shared" ref="B12:H12" si="1">SUM(B13:B14)</f>
        <v>166.05975130834</v>
      </c>
      <c r="C12" s="56">
        <f t="shared" si="1"/>
        <v>168.99389180672</v>
      </c>
      <c r="D12" s="56">
        <f t="shared" si="1"/>
        <v>169.09412030626001</v>
      </c>
      <c r="E12" s="56">
        <f t="shared" si="1"/>
        <v>171.73159131312002</v>
      </c>
      <c r="F12" s="56">
        <f t="shared" si="1"/>
        <v>179.96823843918</v>
      </c>
      <c r="G12" s="56" t="e">
        <f t="shared" si="1"/>
        <v>#REF!</v>
      </c>
      <c r="H12" s="56">
        <f t="shared" si="1"/>
        <v>180.96504082337</v>
      </c>
    </row>
    <row r="13" spans="1:9" x14ac:dyDescent="0.2">
      <c r="A13" s="52" t="str">
        <f>MT_ALL!A13</f>
        <v>Domestic Debt</v>
      </c>
      <c r="B13" s="53">
        <f>MT_ALL!B13/DMLMLR</f>
        <v>45.968971226080001</v>
      </c>
      <c r="C13" s="53">
        <f>MT_ALL!C13/DMLMLR</f>
        <v>46.065724925349997</v>
      </c>
      <c r="D13" s="53">
        <f>MT_ALL!D13/DMLMLR</f>
        <v>46.081327449020002</v>
      </c>
      <c r="E13" s="53">
        <f>MT_ALL!E13/DMLMLR</f>
        <v>46.083742432340003</v>
      </c>
      <c r="F13" s="53">
        <f>MT_ALL!F13/DMLMLR</f>
        <v>45.887492867680002</v>
      </c>
      <c r="G13" s="53" t="e">
        <f>MT_ALL!#REF!/DMLMLR</f>
        <v>#REF!</v>
      </c>
      <c r="H13" s="53">
        <f>MT_ALL!G13/DMLMLR</f>
        <v>46.483975176580003</v>
      </c>
    </row>
    <row r="14" spans="1:9" x14ac:dyDescent="0.2">
      <c r="A14" s="52" t="str">
        <f>MT_ALL!A14</f>
        <v>External Debt</v>
      </c>
      <c r="B14" s="53">
        <f>MT_ALL!B14/DMLMLR</f>
        <v>120.09078008226</v>
      </c>
      <c r="C14" s="53">
        <f>MT_ALL!C14/DMLMLR</f>
        <v>122.92816688137</v>
      </c>
      <c r="D14" s="53">
        <f>MT_ALL!D14/DMLMLR</f>
        <v>123.01279285724</v>
      </c>
      <c r="E14" s="53">
        <f>MT_ALL!E14/DMLMLR</f>
        <v>125.64784888078</v>
      </c>
      <c r="F14" s="53">
        <f>MT_ALL!F14/DMLMLR</f>
        <v>134.08074557149999</v>
      </c>
      <c r="G14" s="53" t="e">
        <f>MT_ALL!#REF!/DMLMLR</f>
        <v>#REF!</v>
      </c>
      <c r="H14" s="53">
        <f>MT_ALL!G14/DMLMLR</f>
        <v>134.48106564679</v>
      </c>
    </row>
    <row r="16" spans="1:9" x14ac:dyDescent="0.2">
      <c r="H16" s="41" t="s">
        <v>175</v>
      </c>
    </row>
    <row r="17" spans="1:8" x14ac:dyDescent="0.2">
      <c r="A17" s="49"/>
      <c r="B17" s="50">
        <f>MT_ALL!B17</f>
        <v>45657</v>
      </c>
      <c r="C17" s="50">
        <f>MT_ALL!C17</f>
        <v>45688</v>
      </c>
      <c r="D17" s="50">
        <f>MT_ALL!D17</f>
        <v>45716</v>
      </c>
      <c r="E17" s="50">
        <f>MT_ALL!E17</f>
        <v>45747</v>
      </c>
      <c r="F17" s="50">
        <f>MT_ALL!F17</f>
        <v>45777</v>
      </c>
      <c r="G17" s="50" t="e">
        <f>MT_ALL!#REF!</f>
        <v>#REF!</v>
      </c>
      <c r="H17" s="50">
        <f>MT_ALL!G17</f>
        <v>45808</v>
      </c>
    </row>
    <row r="18" spans="1:8" x14ac:dyDescent="0.2">
      <c r="A18" s="55" t="str">
        <f>MT_ALL!A18</f>
        <v>The total amount of state and state-guaranteed debt</v>
      </c>
      <c r="B18" s="56">
        <f t="shared" ref="B18:H18" si="2">SUM(B19:B20)</f>
        <v>1</v>
      </c>
      <c r="C18" s="56">
        <f t="shared" si="2"/>
        <v>1</v>
      </c>
      <c r="D18" s="56">
        <f t="shared" si="2"/>
        <v>1</v>
      </c>
      <c r="E18" s="56">
        <f t="shared" si="2"/>
        <v>1</v>
      </c>
      <c r="F18" s="56">
        <f t="shared" si="2"/>
        <v>1</v>
      </c>
      <c r="G18" s="56" t="e">
        <f t="shared" si="2"/>
        <v>#REF!</v>
      </c>
      <c r="H18" s="56">
        <f t="shared" si="2"/>
        <v>1</v>
      </c>
    </row>
    <row r="19" spans="1:8" x14ac:dyDescent="0.2">
      <c r="A19" s="52" t="str">
        <f>MT_ALL!A19</f>
        <v>Domestic Debt</v>
      </c>
      <c r="B19" s="54">
        <f>MT_ALL!B19</f>
        <v>0.27682200000000001</v>
      </c>
      <c r="C19" s="54">
        <f>MT_ALL!C19</f>
        <v>0.272588</v>
      </c>
      <c r="D19" s="54">
        <f>MT_ALL!D19</f>
        <v>0.27251900000000001</v>
      </c>
      <c r="E19" s="54">
        <f>MT_ALL!E19</f>
        <v>0.268347</v>
      </c>
      <c r="F19" s="54">
        <f>MT_ALL!F19</f>
        <v>0.25497599999999998</v>
      </c>
      <c r="G19" s="54" t="e">
        <f>MT_ALL!#REF!</f>
        <v>#REF!</v>
      </c>
      <c r="H19" s="54">
        <f>MT_ALL!G19</f>
        <v>0.25686700000000001</v>
      </c>
    </row>
    <row r="20" spans="1:8" x14ac:dyDescent="0.2">
      <c r="A20" s="52" t="str">
        <f>MT_ALL!A20</f>
        <v>External Debt</v>
      </c>
      <c r="B20" s="54">
        <f>MT_ALL!B20</f>
        <v>0.72317799999999999</v>
      </c>
      <c r="C20" s="54">
        <f>MT_ALL!C20</f>
        <v>0.72741199999999995</v>
      </c>
      <c r="D20" s="54">
        <f>MT_ALL!D20</f>
        <v>0.72748100000000004</v>
      </c>
      <c r="E20" s="54">
        <f>MT_ALL!E20</f>
        <v>0.731653</v>
      </c>
      <c r="F20" s="54">
        <f>MT_ALL!F20</f>
        <v>0.74502400000000002</v>
      </c>
      <c r="G20" s="54" t="e">
        <f>MT_ALL!#REF!</f>
        <v>#REF!</v>
      </c>
      <c r="H20" s="54">
        <f>MT_ALL!G20</f>
        <v>0.74313300000000004</v>
      </c>
    </row>
  </sheetData>
  <mergeCells count="1">
    <mergeCell ref="A2:H2"/>
  </mergeCells>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16">
    <tabColor indexed="57"/>
    <outlinePr applyStyles="1" summaryBelow="0"/>
    <pageSetUpPr fitToPage="1"/>
  </sheetPr>
  <dimension ref="A2:N247"/>
  <sheetViews>
    <sheetView workbookViewId="0">
      <selection activeCell="A13" sqref="A13"/>
    </sheetView>
  </sheetViews>
  <sheetFormatPr defaultColWidth="9.140625" defaultRowHeight="12.75" outlineLevelRow="1" x14ac:dyDescent="0.2"/>
  <cols>
    <col min="1" max="1" width="63.28515625" style="26" bestFit="1" customWidth="1"/>
    <col min="2" max="2" width="14.7109375" style="26" customWidth="1"/>
    <col min="3" max="6" width="14.42578125" style="26" bestFit="1" customWidth="1"/>
    <col min="7" max="7" width="13" style="26" customWidth="1"/>
    <col min="8" max="8" width="9.140625" style="26" customWidth="1"/>
    <col min="9" max="16384" width="9.140625" style="26"/>
  </cols>
  <sheetData>
    <row r="2" spans="1:14" ht="18.75" x14ac:dyDescent="0.2">
      <c r="A2" s="5" t="str">
        <f>DEBT_AS_OF_CURR_YEAR</f>
        <v>State debt and state guaranteed debt of Ukraine for the current year</v>
      </c>
      <c r="B2" s="5"/>
      <c r="C2" s="5"/>
      <c r="D2" s="5"/>
      <c r="E2" s="5"/>
      <c r="F2" s="5"/>
      <c r="G2" s="5"/>
      <c r="H2" s="30"/>
      <c r="I2" s="30"/>
      <c r="J2" s="30"/>
      <c r="K2" s="30"/>
      <c r="L2" s="30"/>
      <c r="M2" s="30"/>
      <c r="N2" s="30"/>
    </row>
    <row r="3" spans="1:14" x14ac:dyDescent="0.2">
      <c r="A3" s="28"/>
    </row>
    <row r="4" spans="1:14" s="31" customFormat="1" x14ac:dyDescent="0.2">
      <c r="A4" s="144" t="str">
        <f>$A$2 &amp; " (" &amp;G4 &amp; ")"</f>
        <v>State debt and state guaranteed debt of Ukraine for the current year (bn UAH)</v>
      </c>
      <c r="G4" s="31" t="str">
        <f>VALUAH</f>
        <v>bn UAH</v>
      </c>
    </row>
    <row r="5" spans="1:14" s="18" customFormat="1" x14ac:dyDescent="0.2">
      <c r="A5" s="58"/>
      <c r="B5" s="17">
        <v>45657</v>
      </c>
      <c r="C5" s="17">
        <v>45688</v>
      </c>
      <c r="D5" s="17">
        <v>45716</v>
      </c>
      <c r="E5" s="17">
        <v>45747</v>
      </c>
      <c r="F5" s="17">
        <v>45777</v>
      </c>
      <c r="G5" s="37">
        <v>45808</v>
      </c>
    </row>
    <row r="6" spans="1:14" s="19" customFormat="1" x14ac:dyDescent="0.2">
      <c r="A6" s="154" t="str">
        <f>DEBT_TOTAL</f>
        <v>The total amount of state and state-guaranteed debt</v>
      </c>
      <c r="B6" s="48">
        <f>SUM(B7:B8)</f>
        <v>6980.98588524559</v>
      </c>
      <c r="C6" s="48">
        <f t="shared" ref="C6:G6" si="0">SUM(C7:C8)</f>
        <v>7068.0343297093796</v>
      </c>
      <c r="D6" s="48">
        <f t="shared" si="0"/>
        <v>7019.7733103949004</v>
      </c>
      <c r="E6" s="48">
        <f t="shared" si="0"/>
        <v>7123.2031566059904</v>
      </c>
      <c r="F6" s="48">
        <f t="shared" si="0"/>
        <v>7480.3258402478596</v>
      </c>
      <c r="G6" s="48">
        <f t="shared" si="0"/>
        <v>7515.2066978449202</v>
      </c>
    </row>
    <row r="7" spans="1:14" s="42" customFormat="1" outlineLevel="1" x14ac:dyDescent="0.2">
      <c r="A7" s="164" t="s">
        <v>1</v>
      </c>
      <c r="B7" s="170">
        <v>6692.4747759279799</v>
      </c>
      <c r="C7" s="170">
        <v>6778.9185958592498</v>
      </c>
      <c r="D7" s="170">
        <v>6740.1836002660602</v>
      </c>
      <c r="E7" s="170">
        <v>6852.2203867464204</v>
      </c>
      <c r="F7" s="170">
        <v>7207.2228348285698</v>
      </c>
      <c r="G7" s="171">
        <v>7239.1658657411099</v>
      </c>
    </row>
    <row r="8" spans="1:14" s="42" customFormat="1" outlineLevel="1" x14ac:dyDescent="0.2">
      <c r="A8" s="164" t="s">
        <v>2</v>
      </c>
      <c r="B8" s="170">
        <v>288.51110931761002</v>
      </c>
      <c r="C8" s="170">
        <v>289.11573385013003</v>
      </c>
      <c r="D8" s="170">
        <v>279.58971012884001</v>
      </c>
      <c r="E8" s="170">
        <v>270.98276985957</v>
      </c>
      <c r="F8" s="170">
        <v>273.10300541929001</v>
      </c>
      <c r="G8" s="171">
        <v>276.04083210380998</v>
      </c>
    </row>
    <row r="9" spans="1:14" x14ac:dyDescent="0.2">
      <c r="B9" s="30"/>
      <c r="C9" s="30"/>
      <c r="D9" s="30"/>
      <c r="E9" s="30"/>
      <c r="F9" s="30"/>
      <c r="G9" s="30"/>
      <c r="H9" s="30"/>
      <c r="I9" s="30"/>
      <c r="J9" s="30"/>
      <c r="K9" s="30"/>
      <c r="L9" s="30"/>
    </row>
    <row r="10" spans="1:14" x14ac:dyDescent="0.2">
      <c r="A10" s="144" t="str">
        <f>$A$2 &amp; " (" &amp;G10 &amp; ")"</f>
        <v>State debt and state guaranteed debt of Ukraine for the current year (bn USD)</v>
      </c>
      <c r="B10" s="30"/>
      <c r="C10" s="30"/>
      <c r="D10" s="30"/>
      <c r="E10" s="30"/>
      <c r="F10" s="30"/>
      <c r="G10" s="31" t="str">
        <f>VALUSD</f>
        <v>bn USD</v>
      </c>
      <c r="H10" s="30"/>
      <c r="I10" s="30"/>
      <c r="J10" s="30"/>
      <c r="K10" s="30"/>
      <c r="L10" s="30"/>
    </row>
    <row r="11" spans="1:14" s="38" customFormat="1" x14ac:dyDescent="0.2">
      <c r="A11" s="59"/>
      <c r="B11" s="17">
        <v>45657</v>
      </c>
      <c r="C11" s="17">
        <v>45688</v>
      </c>
      <c r="D11" s="17">
        <v>45716</v>
      </c>
      <c r="E11" s="17">
        <v>45747</v>
      </c>
      <c r="F11" s="17">
        <v>45777</v>
      </c>
      <c r="G11" s="37">
        <v>45808</v>
      </c>
      <c r="H11" s="18"/>
      <c r="I11" s="18"/>
      <c r="J11" s="18"/>
      <c r="K11" s="18"/>
      <c r="L11" s="18"/>
      <c r="M11" s="18"/>
      <c r="N11" s="18"/>
    </row>
    <row r="12" spans="1:14" s="40" customFormat="1" x14ac:dyDescent="0.2">
      <c r="A12" s="154" t="str">
        <f>DEBT_TOTAL</f>
        <v>The total amount of state and state-guaranteed debt</v>
      </c>
      <c r="B12" s="48">
        <f>SUM(B13:B14)</f>
        <v>166.05975130834</v>
      </c>
      <c r="C12" s="48">
        <f>SUM(C13:C14)</f>
        <v>168.99389180672</v>
      </c>
      <c r="D12" s="48">
        <f>SUM(D13:D14)</f>
        <v>169.09412030626001</v>
      </c>
      <c r="E12" s="48">
        <f t="shared" ref="E12:G12" si="1">SUM(E13:E14)</f>
        <v>171.73159131311999</v>
      </c>
      <c r="F12" s="48">
        <f t="shared" si="1"/>
        <v>179.96823843918</v>
      </c>
      <c r="G12" s="48">
        <f t="shared" si="1"/>
        <v>180.96504082337</v>
      </c>
      <c r="H12" s="39"/>
      <c r="I12" s="39"/>
      <c r="J12" s="39"/>
      <c r="K12" s="39"/>
      <c r="L12" s="39"/>
    </row>
    <row r="13" spans="1:14" s="44" customFormat="1" outlineLevel="1" x14ac:dyDescent="0.2">
      <c r="A13" s="167" t="s">
        <v>1</v>
      </c>
      <c r="B13" s="170">
        <v>159.19681191121001</v>
      </c>
      <c r="C13" s="170">
        <v>162.08124951225</v>
      </c>
      <c r="D13" s="170">
        <v>162.35929084802001</v>
      </c>
      <c r="E13" s="165">
        <v>165.19853290336999</v>
      </c>
      <c r="F13" s="165">
        <v>173.39768685522</v>
      </c>
      <c r="G13" s="166">
        <v>174.31801932958001</v>
      </c>
      <c r="H13" s="43"/>
      <c r="I13" s="43"/>
      <c r="J13" s="43"/>
      <c r="K13" s="43"/>
      <c r="L13" s="43"/>
    </row>
    <row r="14" spans="1:14" s="44" customFormat="1" outlineLevel="1" x14ac:dyDescent="0.2">
      <c r="A14" s="167" t="s">
        <v>2</v>
      </c>
      <c r="B14" s="170">
        <v>6.8629393971299999</v>
      </c>
      <c r="C14" s="170">
        <v>6.9126422944700003</v>
      </c>
      <c r="D14" s="170">
        <v>6.7348294582400001</v>
      </c>
      <c r="E14" s="165">
        <v>6.5330584097499997</v>
      </c>
      <c r="F14" s="165">
        <v>6.5705515839600004</v>
      </c>
      <c r="G14" s="166">
        <v>6.6470214937899996</v>
      </c>
      <c r="H14" s="43"/>
      <c r="I14" s="43"/>
      <c r="J14" s="43"/>
      <c r="K14" s="43"/>
      <c r="L14" s="43"/>
    </row>
    <row r="15" spans="1:14" x14ac:dyDescent="0.2">
      <c r="B15" s="30"/>
      <c r="C15" s="30"/>
      <c r="D15" s="30"/>
      <c r="E15" s="30"/>
      <c r="F15" s="30"/>
      <c r="G15" s="30"/>
      <c r="H15" s="30"/>
      <c r="I15" s="30"/>
      <c r="J15" s="30"/>
      <c r="K15" s="30"/>
      <c r="L15" s="30"/>
    </row>
    <row r="16" spans="1:14" s="31" customFormat="1" x14ac:dyDescent="0.2">
      <c r="A16" s="45"/>
      <c r="B16" s="46"/>
      <c r="C16" s="46"/>
      <c r="D16" s="46"/>
      <c r="E16" s="46"/>
      <c r="F16" s="46"/>
      <c r="G16" s="41" t="s">
        <v>175</v>
      </c>
    </row>
    <row r="17" spans="1:14" s="38" customFormat="1" x14ac:dyDescent="0.2">
      <c r="A17" s="60"/>
      <c r="B17" s="17">
        <v>45657</v>
      </c>
      <c r="C17" s="17">
        <v>45688</v>
      </c>
      <c r="D17" s="17">
        <v>45716</v>
      </c>
      <c r="E17" s="17">
        <v>45747</v>
      </c>
      <c r="F17" s="17">
        <v>45777</v>
      </c>
      <c r="G17" s="17">
        <v>45808</v>
      </c>
      <c r="H17" s="18"/>
      <c r="I17" s="18"/>
      <c r="J17" s="18"/>
      <c r="K17" s="18"/>
      <c r="L17" s="18"/>
      <c r="M17" s="18"/>
      <c r="N17" s="18"/>
    </row>
    <row r="18" spans="1:14" s="40" customFormat="1" x14ac:dyDescent="0.2">
      <c r="A18" s="154" t="str">
        <f>DEBT_TOTAL</f>
        <v>The total amount of state and state-guaranteed debt</v>
      </c>
      <c r="B18" s="48">
        <f t="shared" ref="B18:G18" si="2">SUM(B19:B20)</f>
        <v>1</v>
      </c>
      <c r="C18" s="48">
        <f t="shared" si="2"/>
        <v>1</v>
      </c>
      <c r="D18" s="48">
        <f t="shared" si="2"/>
        <v>1</v>
      </c>
      <c r="E18" s="48">
        <f t="shared" si="2"/>
        <v>1</v>
      </c>
      <c r="F18" s="48">
        <f t="shared" si="2"/>
        <v>1</v>
      </c>
      <c r="G18" s="48">
        <f t="shared" si="2"/>
        <v>1</v>
      </c>
      <c r="H18" s="39"/>
      <c r="I18" s="39"/>
      <c r="J18" s="39"/>
      <c r="K18" s="39"/>
      <c r="L18" s="39"/>
    </row>
    <row r="19" spans="1:14" s="44" customFormat="1" outlineLevel="1" x14ac:dyDescent="0.2">
      <c r="A19" s="167" t="s">
        <v>1</v>
      </c>
      <c r="B19" s="168">
        <v>0.95867199999999997</v>
      </c>
      <c r="C19" s="168">
        <v>0.95909500000000003</v>
      </c>
      <c r="D19" s="168">
        <v>0.960171</v>
      </c>
      <c r="E19" s="168">
        <v>0.96195799999999998</v>
      </c>
      <c r="F19" s="168">
        <v>0.96348999999999996</v>
      </c>
      <c r="G19" s="169">
        <v>0.96326900000000004</v>
      </c>
      <c r="H19" s="43"/>
      <c r="I19" s="43"/>
      <c r="J19" s="43"/>
      <c r="K19" s="43"/>
      <c r="L19" s="43"/>
    </row>
    <row r="20" spans="1:14" s="44" customFormat="1" outlineLevel="1" x14ac:dyDescent="0.2">
      <c r="A20" s="167" t="s">
        <v>2</v>
      </c>
      <c r="B20" s="168">
        <v>4.1327999999999997E-2</v>
      </c>
      <c r="C20" s="168">
        <v>4.0904999999999997E-2</v>
      </c>
      <c r="D20" s="168">
        <v>3.9829000000000003E-2</v>
      </c>
      <c r="E20" s="168">
        <v>3.8041999999999999E-2</v>
      </c>
      <c r="F20" s="168">
        <v>3.6510000000000001E-2</v>
      </c>
      <c r="G20" s="169">
        <v>3.6731E-2</v>
      </c>
      <c r="H20" s="43"/>
      <c r="I20" s="43"/>
      <c r="J20" s="43"/>
      <c r="K20" s="43"/>
      <c r="L20" s="43"/>
    </row>
    <row r="21" spans="1:14" x14ac:dyDescent="0.2">
      <c r="B21" s="30"/>
      <c r="C21" s="30"/>
      <c r="D21" s="30"/>
      <c r="E21" s="30"/>
      <c r="F21" s="30"/>
      <c r="G21" s="30"/>
      <c r="H21" s="30"/>
      <c r="I21" s="30"/>
      <c r="J21" s="30"/>
      <c r="K21" s="30"/>
      <c r="L21" s="30"/>
    </row>
    <row r="22" spans="1:14" x14ac:dyDescent="0.2">
      <c r="B22" s="30"/>
      <c r="C22" s="30"/>
      <c r="D22" s="30"/>
      <c r="E22" s="30"/>
      <c r="F22" s="30"/>
      <c r="G22" s="30"/>
      <c r="H22" s="30"/>
      <c r="I22" s="30"/>
      <c r="J22" s="30"/>
      <c r="K22" s="30"/>
      <c r="L22" s="30"/>
    </row>
    <row r="23" spans="1:14" x14ac:dyDescent="0.2">
      <c r="B23" s="30"/>
      <c r="C23" s="30"/>
      <c r="D23" s="30"/>
      <c r="E23" s="30"/>
      <c r="F23" s="30"/>
      <c r="G23" s="30"/>
      <c r="H23" s="30"/>
      <c r="I23" s="30"/>
      <c r="J23" s="30"/>
      <c r="K23" s="30"/>
      <c r="L23" s="30"/>
    </row>
    <row r="24" spans="1:14" x14ac:dyDescent="0.2">
      <c r="B24" s="30"/>
      <c r="C24" s="30"/>
      <c r="D24" s="30"/>
      <c r="E24" s="30"/>
      <c r="F24" s="30"/>
      <c r="G24" s="30"/>
      <c r="H24" s="30"/>
      <c r="I24" s="30"/>
      <c r="J24" s="30"/>
      <c r="K24" s="30"/>
      <c r="L24" s="30"/>
    </row>
    <row r="25" spans="1:14" s="45" customFormat="1" x14ac:dyDescent="0.2">
      <c r="B25" s="46"/>
      <c r="C25" s="46"/>
      <c r="D25" s="46"/>
      <c r="E25" s="46"/>
      <c r="F25" s="46"/>
      <c r="G25" s="46"/>
      <c r="H25" s="46"/>
      <c r="I25" s="46"/>
      <c r="J25" s="46"/>
      <c r="K25" s="46"/>
      <c r="L25" s="46"/>
    </row>
    <row r="26" spans="1:14" x14ac:dyDescent="0.2">
      <c r="B26" s="30"/>
      <c r="C26" s="30"/>
      <c r="D26" s="30"/>
      <c r="E26" s="30"/>
      <c r="F26" s="30"/>
      <c r="G26" s="30"/>
      <c r="H26" s="30"/>
      <c r="I26" s="30"/>
      <c r="J26" s="30"/>
      <c r="K26" s="30"/>
      <c r="L26" s="30"/>
    </row>
    <row r="27" spans="1:14" x14ac:dyDescent="0.2">
      <c r="B27" s="30"/>
      <c r="C27" s="30"/>
      <c r="D27" s="30"/>
      <c r="E27" s="30"/>
      <c r="F27" s="30"/>
      <c r="G27" s="30"/>
      <c r="H27" s="30"/>
      <c r="I27" s="30"/>
      <c r="J27" s="30"/>
      <c r="K27" s="30"/>
      <c r="L27" s="30"/>
    </row>
    <row r="28" spans="1:14" x14ac:dyDescent="0.2">
      <c r="B28" s="30"/>
      <c r="C28" s="30"/>
      <c r="D28" s="30"/>
      <c r="E28" s="30"/>
      <c r="F28" s="30"/>
      <c r="G28" s="30"/>
      <c r="H28" s="30"/>
      <c r="I28" s="30"/>
      <c r="J28" s="30"/>
      <c r="K28" s="30"/>
      <c r="L28" s="30"/>
    </row>
    <row r="29" spans="1:14" x14ac:dyDescent="0.2">
      <c r="B29" s="30"/>
      <c r="C29" s="30"/>
      <c r="D29" s="30"/>
      <c r="E29" s="30"/>
      <c r="F29" s="30"/>
      <c r="G29" s="30"/>
      <c r="H29" s="30"/>
      <c r="I29" s="30"/>
      <c r="J29" s="30"/>
      <c r="K29" s="30"/>
      <c r="L29" s="30"/>
    </row>
    <row r="30" spans="1:14" x14ac:dyDescent="0.2">
      <c r="B30" s="30"/>
      <c r="C30" s="30"/>
      <c r="D30" s="30"/>
      <c r="E30" s="30"/>
      <c r="F30" s="30"/>
      <c r="G30" s="30"/>
      <c r="H30" s="30"/>
      <c r="I30" s="30"/>
      <c r="J30" s="30"/>
      <c r="K30" s="30"/>
      <c r="L30" s="30"/>
    </row>
    <row r="31" spans="1:14" x14ac:dyDescent="0.2">
      <c r="B31" s="30"/>
      <c r="C31" s="30"/>
      <c r="D31" s="30"/>
      <c r="E31" s="30"/>
      <c r="F31" s="30"/>
      <c r="G31" s="30"/>
      <c r="H31" s="30"/>
      <c r="I31" s="30"/>
      <c r="J31" s="30"/>
      <c r="K31" s="30"/>
      <c r="L31" s="30"/>
    </row>
    <row r="32" spans="1:14" x14ac:dyDescent="0.2">
      <c r="B32" s="30"/>
      <c r="C32" s="30"/>
      <c r="D32" s="30"/>
      <c r="E32" s="30"/>
      <c r="F32" s="30"/>
      <c r="G32" s="30"/>
      <c r="H32" s="30"/>
      <c r="I32" s="30"/>
      <c r="J32" s="30"/>
      <c r="K32" s="30"/>
      <c r="L32" s="30"/>
    </row>
    <row r="33" spans="2:12" x14ac:dyDescent="0.2">
      <c r="B33" s="30"/>
      <c r="C33" s="30"/>
      <c r="D33" s="30"/>
      <c r="E33" s="30"/>
      <c r="F33" s="30"/>
      <c r="G33" s="30"/>
      <c r="H33" s="30"/>
      <c r="I33" s="30"/>
      <c r="J33" s="30"/>
      <c r="K33" s="30"/>
      <c r="L33" s="30"/>
    </row>
    <row r="34" spans="2:12" x14ac:dyDescent="0.2">
      <c r="B34" s="30"/>
      <c r="C34" s="30"/>
      <c r="D34" s="30"/>
      <c r="E34" s="30"/>
      <c r="F34" s="30"/>
      <c r="G34" s="30"/>
      <c r="H34" s="30"/>
      <c r="I34" s="30"/>
      <c r="J34" s="30"/>
      <c r="K34" s="30"/>
      <c r="L34" s="30"/>
    </row>
    <row r="35" spans="2:12" x14ac:dyDescent="0.2">
      <c r="B35" s="30"/>
      <c r="C35" s="30"/>
      <c r="D35" s="30"/>
      <c r="E35" s="30"/>
      <c r="F35" s="30"/>
      <c r="G35" s="30"/>
      <c r="H35" s="30"/>
      <c r="I35" s="30"/>
      <c r="J35" s="30"/>
      <c r="K35" s="30"/>
      <c r="L35" s="30"/>
    </row>
    <row r="36" spans="2:12" x14ac:dyDescent="0.2">
      <c r="B36" s="30"/>
      <c r="C36" s="30"/>
      <c r="D36" s="30"/>
      <c r="E36" s="30"/>
      <c r="F36" s="30"/>
      <c r="G36" s="30"/>
      <c r="H36" s="30"/>
      <c r="I36" s="30"/>
      <c r="J36" s="30"/>
      <c r="K36" s="30"/>
      <c r="L36" s="30"/>
    </row>
    <row r="37" spans="2:12" x14ac:dyDescent="0.2">
      <c r="B37" s="30"/>
      <c r="C37" s="30"/>
      <c r="D37" s="30"/>
      <c r="E37" s="30"/>
      <c r="F37" s="30"/>
      <c r="G37" s="30"/>
      <c r="H37" s="30"/>
      <c r="I37" s="30"/>
      <c r="J37" s="30"/>
      <c r="K37" s="30"/>
      <c r="L37" s="30"/>
    </row>
    <row r="38" spans="2:12" x14ac:dyDescent="0.2">
      <c r="B38" s="30"/>
      <c r="C38" s="30"/>
      <c r="D38" s="30"/>
      <c r="E38" s="30"/>
      <c r="F38" s="30"/>
      <c r="G38" s="30"/>
      <c r="H38" s="30"/>
      <c r="I38" s="30"/>
      <c r="J38" s="30"/>
      <c r="K38" s="30"/>
      <c r="L38" s="30"/>
    </row>
    <row r="39" spans="2:12" x14ac:dyDescent="0.2">
      <c r="B39" s="30"/>
      <c r="C39" s="30"/>
      <c r="D39" s="30"/>
      <c r="E39" s="30"/>
      <c r="F39" s="30"/>
      <c r="G39" s="30"/>
      <c r="H39" s="30"/>
      <c r="I39" s="30"/>
      <c r="J39" s="30"/>
      <c r="K39" s="30"/>
      <c r="L39" s="30"/>
    </row>
    <row r="40" spans="2:12" x14ac:dyDescent="0.2">
      <c r="B40" s="30"/>
      <c r="C40" s="30"/>
      <c r="D40" s="30"/>
      <c r="E40" s="30"/>
      <c r="F40" s="30"/>
      <c r="G40" s="30"/>
      <c r="H40" s="30"/>
      <c r="I40" s="30"/>
      <c r="J40" s="30"/>
      <c r="K40" s="30"/>
      <c r="L40" s="30"/>
    </row>
    <row r="41" spans="2:12" x14ac:dyDescent="0.2">
      <c r="B41" s="30"/>
      <c r="C41" s="30"/>
      <c r="D41" s="30"/>
      <c r="E41" s="30"/>
      <c r="F41" s="30"/>
      <c r="G41" s="30"/>
      <c r="H41" s="30"/>
      <c r="I41" s="30"/>
      <c r="J41" s="30"/>
      <c r="K41" s="30"/>
      <c r="L41" s="30"/>
    </row>
    <row r="42" spans="2:12" x14ac:dyDescent="0.2">
      <c r="B42" s="30"/>
      <c r="C42" s="30"/>
      <c r="D42" s="30"/>
      <c r="E42" s="30"/>
      <c r="F42" s="30"/>
      <c r="G42" s="30"/>
      <c r="H42" s="30"/>
      <c r="I42" s="30"/>
      <c r="J42" s="30"/>
      <c r="K42" s="30"/>
      <c r="L42" s="30"/>
    </row>
    <row r="43" spans="2:12" x14ac:dyDescent="0.2">
      <c r="B43" s="30"/>
      <c r="C43" s="30"/>
      <c r="D43" s="30"/>
      <c r="E43" s="30"/>
      <c r="F43" s="30"/>
      <c r="G43" s="30"/>
      <c r="H43" s="30"/>
      <c r="I43" s="30"/>
      <c r="J43" s="30"/>
      <c r="K43" s="30"/>
      <c r="L43" s="30"/>
    </row>
    <row r="44" spans="2:12" x14ac:dyDescent="0.2">
      <c r="B44" s="30"/>
      <c r="C44" s="30"/>
      <c r="D44" s="30"/>
      <c r="E44" s="30"/>
      <c r="F44" s="30"/>
      <c r="G44" s="30"/>
      <c r="H44" s="30"/>
      <c r="I44" s="30"/>
      <c r="J44" s="30"/>
      <c r="K44" s="30"/>
      <c r="L44" s="30"/>
    </row>
    <row r="45" spans="2:12" x14ac:dyDescent="0.2">
      <c r="B45" s="30"/>
      <c r="C45" s="30"/>
      <c r="D45" s="30"/>
      <c r="E45" s="30"/>
      <c r="F45" s="30"/>
      <c r="G45" s="30"/>
      <c r="H45" s="30"/>
      <c r="I45" s="30"/>
      <c r="J45" s="30"/>
      <c r="K45" s="30"/>
      <c r="L45" s="30"/>
    </row>
    <row r="46" spans="2:12" x14ac:dyDescent="0.2">
      <c r="B46" s="30"/>
      <c r="C46" s="30"/>
      <c r="D46" s="30"/>
      <c r="E46" s="30"/>
      <c r="F46" s="30"/>
      <c r="G46" s="30"/>
      <c r="H46" s="30"/>
      <c r="I46" s="30"/>
      <c r="J46" s="30"/>
      <c r="K46" s="30"/>
      <c r="L46" s="30"/>
    </row>
    <row r="47" spans="2:12" x14ac:dyDescent="0.2">
      <c r="B47" s="30"/>
      <c r="C47" s="30"/>
      <c r="D47" s="30"/>
      <c r="E47" s="30"/>
      <c r="F47" s="30"/>
      <c r="G47" s="30"/>
      <c r="H47" s="30"/>
      <c r="I47" s="30"/>
      <c r="J47" s="30"/>
      <c r="K47" s="30"/>
      <c r="L47" s="30"/>
    </row>
    <row r="48" spans="2:12" x14ac:dyDescent="0.2">
      <c r="B48" s="30"/>
      <c r="C48" s="30"/>
      <c r="D48" s="30"/>
      <c r="E48" s="30"/>
      <c r="F48" s="30"/>
      <c r="G48" s="30"/>
      <c r="H48" s="30"/>
      <c r="I48" s="30"/>
      <c r="J48" s="30"/>
      <c r="K48" s="30"/>
      <c r="L48" s="30"/>
    </row>
    <row r="49" spans="2:12" x14ac:dyDescent="0.2">
      <c r="B49" s="30"/>
      <c r="C49" s="30"/>
      <c r="D49" s="30"/>
      <c r="E49" s="30"/>
      <c r="F49" s="30"/>
      <c r="G49" s="30"/>
      <c r="H49" s="30"/>
      <c r="I49" s="30"/>
      <c r="J49" s="30"/>
      <c r="K49" s="30"/>
      <c r="L49" s="30"/>
    </row>
    <row r="50" spans="2:12" x14ac:dyDescent="0.2">
      <c r="B50" s="30"/>
      <c r="C50" s="30"/>
      <c r="D50" s="30"/>
      <c r="E50" s="30"/>
      <c r="F50" s="30"/>
      <c r="G50" s="30"/>
      <c r="H50" s="30"/>
      <c r="I50" s="30"/>
      <c r="J50" s="30"/>
      <c r="K50" s="30"/>
      <c r="L50" s="30"/>
    </row>
    <row r="51" spans="2:12" x14ac:dyDescent="0.2">
      <c r="B51" s="30"/>
      <c r="C51" s="30"/>
      <c r="D51" s="30"/>
      <c r="E51" s="30"/>
      <c r="F51" s="30"/>
      <c r="G51" s="30"/>
      <c r="H51" s="30"/>
      <c r="I51" s="30"/>
      <c r="J51" s="30"/>
      <c r="K51" s="30"/>
      <c r="L51" s="30"/>
    </row>
    <row r="52" spans="2:12" x14ac:dyDescent="0.2">
      <c r="B52" s="30"/>
      <c r="C52" s="30"/>
      <c r="D52" s="30"/>
      <c r="E52" s="30"/>
      <c r="F52" s="30"/>
      <c r="G52" s="30"/>
      <c r="H52" s="30"/>
      <c r="I52" s="30"/>
      <c r="J52" s="30"/>
      <c r="K52" s="30"/>
      <c r="L52" s="30"/>
    </row>
    <row r="53" spans="2:12" x14ac:dyDescent="0.2">
      <c r="B53" s="30"/>
      <c r="C53" s="30"/>
      <c r="D53" s="30"/>
      <c r="E53" s="30"/>
      <c r="F53" s="30"/>
      <c r="G53" s="30"/>
      <c r="H53" s="30"/>
      <c r="I53" s="30"/>
      <c r="J53" s="30"/>
      <c r="K53" s="30"/>
      <c r="L53" s="30"/>
    </row>
    <row r="54" spans="2:12" x14ac:dyDescent="0.2">
      <c r="B54" s="30"/>
      <c r="C54" s="30"/>
      <c r="D54" s="30"/>
      <c r="E54" s="30"/>
      <c r="F54" s="30"/>
      <c r="G54" s="30"/>
      <c r="H54" s="30"/>
      <c r="I54" s="30"/>
      <c r="J54" s="30"/>
      <c r="K54" s="30"/>
      <c r="L54" s="30"/>
    </row>
    <row r="55" spans="2:12" x14ac:dyDescent="0.2">
      <c r="B55" s="30"/>
      <c r="C55" s="30"/>
      <c r="D55" s="30"/>
      <c r="E55" s="30"/>
      <c r="F55" s="30"/>
      <c r="G55" s="30"/>
      <c r="H55" s="30"/>
      <c r="I55" s="30"/>
      <c r="J55" s="30"/>
      <c r="K55" s="30"/>
      <c r="L55" s="30"/>
    </row>
    <row r="56" spans="2:12" x14ac:dyDescent="0.2">
      <c r="B56" s="30"/>
      <c r="C56" s="30"/>
      <c r="D56" s="30"/>
      <c r="E56" s="30"/>
      <c r="F56" s="30"/>
      <c r="G56" s="30"/>
      <c r="H56" s="30"/>
      <c r="I56" s="30"/>
      <c r="J56" s="30"/>
      <c r="K56" s="30"/>
      <c r="L56" s="30"/>
    </row>
    <row r="57" spans="2:12" x14ac:dyDescent="0.2">
      <c r="B57" s="30"/>
      <c r="C57" s="30"/>
      <c r="D57" s="30"/>
      <c r="E57" s="30"/>
      <c r="F57" s="30"/>
      <c r="G57" s="30"/>
      <c r="H57" s="30"/>
      <c r="I57" s="30"/>
      <c r="J57" s="30"/>
      <c r="K57" s="30"/>
      <c r="L57" s="30"/>
    </row>
    <row r="58" spans="2:12" x14ac:dyDescent="0.2">
      <c r="B58" s="30"/>
      <c r="C58" s="30"/>
      <c r="D58" s="30"/>
      <c r="E58" s="30"/>
      <c r="F58" s="30"/>
      <c r="G58" s="30"/>
      <c r="H58" s="30"/>
      <c r="I58" s="30"/>
      <c r="J58" s="30"/>
      <c r="K58" s="30"/>
      <c r="L58" s="30"/>
    </row>
    <row r="59" spans="2:12" x14ac:dyDescent="0.2">
      <c r="B59" s="30"/>
      <c r="C59" s="30"/>
      <c r="D59" s="30"/>
      <c r="E59" s="30"/>
      <c r="F59" s="30"/>
      <c r="G59" s="30"/>
      <c r="H59" s="30"/>
      <c r="I59" s="30"/>
      <c r="J59" s="30"/>
      <c r="K59" s="30"/>
      <c r="L59" s="30"/>
    </row>
    <row r="60" spans="2:12" x14ac:dyDescent="0.2">
      <c r="B60" s="30"/>
      <c r="C60" s="30"/>
      <c r="D60" s="30"/>
      <c r="E60" s="30"/>
      <c r="F60" s="30"/>
      <c r="G60" s="30"/>
      <c r="H60" s="30"/>
      <c r="I60" s="30"/>
      <c r="J60" s="30"/>
      <c r="K60" s="30"/>
      <c r="L60" s="30"/>
    </row>
    <row r="61" spans="2:12" x14ac:dyDescent="0.2">
      <c r="B61" s="30"/>
      <c r="C61" s="30"/>
      <c r="D61" s="30"/>
      <c r="E61" s="30"/>
      <c r="F61" s="30"/>
      <c r="G61" s="30"/>
      <c r="H61" s="30"/>
      <c r="I61" s="30"/>
      <c r="J61" s="30"/>
      <c r="K61" s="30"/>
      <c r="L61" s="30"/>
    </row>
    <row r="62" spans="2:12" x14ac:dyDescent="0.2">
      <c r="B62" s="30"/>
      <c r="C62" s="30"/>
      <c r="D62" s="30"/>
      <c r="E62" s="30"/>
      <c r="F62" s="30"/>
      <c r="G62" s="30"/>
      <c r="H62" s="30"/>
      <c r="I62" s="30"/>
      <c r="J62" s="30"/>
      <c r="K62" s="30"/>
      <c r="L62" s="30"/>
    </row>
    <row r="63" spans="2:12" x14ac:dyDescent="0.2">
      <c r="B63" s="30"/>
      <c r="C63" s="30"/>
      <c r="D63" s="30"/>
      <c r="E63" s="30"/>
      <c r="F63" s="30"/>
      <c r="G63" s="30"/>
      <c r="H63" s="30"/>
      <c r="I63" s="30"/>
      <c r="J63" s="30"/>
      <c r="K63" s="30"/>
      <c r="L63" s="30"/>
    </row>
    <row r="64" spans="2:12" x14ac:dyDescent="0.2">
      <c r="B64" s="30"/>
      <c r="C64" s="30"/>
      <c r="D64" s="30"/>
      <c r="E64" s="30"/>
      <c r="F64" s="30"/>
      <c r="G64" s="30"/>
      <c r="H64" s="30"/>
      <c r="I64" s="30"/>
      <c r="J64" s="30"/>
      <c r="K64" s="30"/>
      <c r="L64" s="30"/>
    </row>
    <row r="65" spans="2:12" x14ac:dyDescent="0.2">
      <c r="B65" s="30"/>
      <c r="C65" s="30"/>
      <c r="D65" s="30"/>
      <c r="E65" s="30"/>
      <c r="F65" s="30"/>
      <c r="G65" s="30"/>
      <c r="H65" s="30"/>
      <c r="I65" s="30"/>
      <c r="J65" s="30"/>
      <c r="K65" s="30"/>
      <c r="L65" s="30"/>
    </row>
    <row r="66" spans="2:12" x14ac:dyDescent="0.2">
      <c r="B66" s="30"/>
      <c r="C66" s="30"/>
      <c r="D66" s="30"/>
      <c r="E66" s="30"/>
      <c r="F66" s="30"/>
      <c r="G66" s="30"/>
      <c r="H66" s="30"/>
      <c r="I66" s="30"/>
      <c r="J66" s="30"/>
      <c r="K66" s="30"/>
      <c r="L66" s="30"/>
    </row>
    <row r="67" spans="2:12" x14ac:dyDescent="0.2">
      <c r="B67" s="30"/>
      <c r="C67" s="30"/>
      <c r="D67" s="30"/>
      <c r="E67" s="30"/>
      <c r="F67" s="30"/>
      <c r="G67" s="30"/>
      <c r="H67" s="30"/>
      <c r="I67" s="30"/>
      <c r="J67" s="30"/>
      <c r="K67" s="30"/>
      <c r="L67" s="30"/>
    </row>
    <row r="68" spans="2:12" x14ac:dyDescent="0.2">
      <c r="B68" s="30"/>
      <c r="C68" s="30"/>
      <c r="D68" s="30"/>
      <c r="E68" s="30"/>
      <c r="F68" s="30"/>
      <c r="G68" s="30"/>
      <c r="H68" s="30"/>
      <c r="I68" s="30"/>
      <c r="J68" s="30"/>
      <c r="K68" s="30"/>
      <c r="L68" s="30"/>
    </row>
    <row r="69" spans="2:12" x14ac:dyDescent="0.2">
      <c r="B69" s="30"/>
      <c r="C69" s="30"/>
      <c r="D69" s="30"/>
      <c r="E69" s="30"/>
      <c r="F69" s="30"/>
      <c r="G69" s="30"/>
      <c r="H69" s="30"/>
      <c r="I69" s="30"/>
      <c r="J69" s="30"/>
      <c r="K69" s="30"/>
      <c r="L69" s="30"/>
    </row>
    <row r="70" spans="2:12" x14ac:dyDescent="0.2">
      <c r="B70" s="30"/>
      <c r="C70" s="30"/>
      <c r="D70" s="30"/>
      <c r="E70" s="30"/>
      <c r="F70" s="30"/>
      <c r="G70" s="30"/>
      <c r="H70" s="30"/>
      <c r="I70" s="30"/>
      <c r="J70" s="30"/>
      <c r="K70" s="30"/>
      <c r="L70" s="30"/>
    </row>
    <row r="71" spans="2:12" x14ac:dyDescent="0.2">
      <c r="B71" s="30"/>
      <c r="C71" s="30"/>
      <c r="D71" s="30"/>
      <c r="E71" s="30"/>
      <c r="F71" s="30"/>
      <c r="G71" s="30"/>
      <c r="H71" s="30"/>
      <c r="I71" s="30"/>
      <c r="J71" s="30"/>
      <c r="K71" s="30"/>
      <c r="L71" s="30"/>
    </row>
    <row r="72" spans="2:12" x14ac:dyDescent="0.2">
      <c r="B72" s="30"/>
      <c r="C72" s="30"/>
      <c r="D72" s="30"/>
      <c r="E72" s="30"/>
      <c r="F72" s="30"/>
      <c r="G72" s="30"/>
      <c r="H72" s="30"/>
      <c r="I72" s="30"/>
      <c r="J72" s="30"/>
      <c r="K72" s="30"/>
      <c r="L72" s="30"/>
    </row>
    <row r="73" spans="2:12" x14ac:dyDescent="0.2">
      <c r="B73" s="30"/>
      <c r="C73" s="30"/>
      <c r="D73" s="30"/>
      <c r="E73" s="30"/>
      <c r="F73" s="30"/>
      <c r="G73" s="30"/>
      <c r="H73" s="30"/>
      <c r="I73" s="30"/>
      <c r="J73" s="30"/>
      <c r="K73" s="30"/>
      <c r="L73" s="30"/>
    </row>
    <row r="74" spans="2:12" x14ac:dyDescent="0.2">
      <c r="B74" s="30"/>
      <c r="C74" s="30"/>
      <c r="D74" s="30"/>
      <c r="E74" s="30"/>
      <c r="F74" s="30"/>
      <c r="G74" s="30"/>
      <c r="H74" s="30"/>
      <c r="I74" s="30"/>
      <c r="J74" s="30"/>
      <c r="K74" s="30"/>
      <c r="L74" s="30"/>
    </row>
    <row r="75" spans="2:12" x14ac:dyDescent="0.2">
      <c r="B75" s="30"/>
      <c r="C75" s="30"/>
      <c r="D75" s="30"/>
      <c r="E75" s="30"/>
      <c r="F75" s="30"/>
      <c r="G75" s="30"/>
      <c r="H75" s="30"/>
      <c r="I75" s="30"/>
      <c r="J75" s="30"/>
      <c r="K75" s="30"/>
      <c r="L75" s="30"/>
    </row>
    <row r="76" spans="2:12" x14ac:dyDescent="0.2">
      <c r="B76" s="30"/>
      <c r="C76" s="30"/>
      <c r="D76" s="30"/>
      <c r="E76" s="30"/>
      <c r="F76" s="30"/>
      <c r="G76" s="30"/>
      <c r="H76" s="30"/>
      <c r="I76" s="30"/>
      <c r="J76" s="30"/>
      <c r="K76" s="30"/>
      <c r="L76" s="30"/>
    </row>
    <row r="77" spans="2:12" x14ac:dyDescent="0.2">
      <c r="B77" s="30"/>
      <c r="C77" s="30"/>
      <c r="D77" s="30"/>
      <c r="E77" s="30"/>
      <c r="F77" s="30"/>
      <c r="G77" s="30"/>
      <c r="H77" s="30"/>
      <c r="I77" s="30"/>
      <c r="J77" s="30"/>
      <c r="K77" s="30"/>
      <c r="L77" s="30"/>
    </row>
    <row r="78" spans="2:12" x14ac:dyDescent="0.2">
      <c r="B78" s="30"/>
      <c r="C78" s="30"/>
      <c r="D78" s="30"/>
      <c r="E78" s="30"/>
      <c r="F78" s="30"/>
      <c r="G78" s="30"/>
      <c r="H78" s="30"/>
      <c r="I78" s="30"/>
      <c r="J78" s="30"/>
      <c r="K78" s="30"/>
      <c r="L78" s="30"/>
    </row>
    <row r="79" spans="2:12" x14ac:dyDescent="0.2">
      <c r="B79" s="30"/>
      <c r="C79" s="30"/>
      <c r="D79" s="30"/>
      <c r="E79" s="30"/>
      <c r="F79" s="30"/>
      <c r="G79" s="30"/>
      <c r="H79" s="30"/>
      <c r="I79" s="30"/>
      <c r="J79" s="30"/>
      <c r="K79" s="30"/>
      <c r="L79" s="30"/>
    </row>
    <row r="80" spans="2:12" x14ac:dyDescent="0.2">
      <c r="B80" s="30"/>
      <c r="C80" s="30"/>
      <c r="D80" s="30"/>
      <c r="E80" s="30"/>
      <c r="F80" s="30"/>
      <c r="G80" s="30"/>
      <c r="H80" s="30"/>
      <c r="I80" s="30"/>
      <c r="J80" s="30"/>
      <c r="K80" s="30"/>
      <c r="L80" s="30"/>
    </row>
    <row r="81" spans="2:12" x14ac:dyDescent="0.2">
      <c r="B81" s="30"/>
      <c r="C81" s="30"/>
      <c r="D81" s="30"/>
      <c r="E81" s="30"/>
      <c r="F81" s="30"/>
      <c r="G81" s="30"/>
      <c r="H81" s="30"/>
      <c r="I81" s="30"/>
      <c r="J81" s="30"/>
      <c r="K81" s="30"/>
      <c r="L81" s="30"/>
    </row>
    <row r="82" spans="2:12" x14ac:dyDescent="0.2">
      <c r="B82" s="30"/>
      <c r="C82" s="30"/>
      <c r="D82" s="30"/>
      <c r="E82" s="30"/>
      <c r="F82" s="30"/>
      <c r="G82" s="30"/>
      <c r="H82" s="30"/>
      <c r="I82" s="30"/>
      <c r="J82" s="30"/>
      <c r="K82" s="30"/>
      <c r="L82" s="30"/>
    </row>
    <row r="83" spans="2:12" x14ac:dyDescent="0.2">
      <c r="B83" s="30"/>
      <c r="C83" s="30"/>
      <c r="D83" s="30"/>
      <c r="E83" s="30"/>
      <c r="F83" s="30"/>
      <c r="G83" s="30"/>
      <c r="H83" s="30"/>
      <c r="I83" s="30"/>
      <c r="J83" s="30"/>
      <c r="K83" s="30"/>
      <c r="L83" s="30"/>
    </row>
    <row r="84" spans="2:12" x14ac:dyDescent="0.2">
      <c r="B84" s="30"/>
      <c r="C84" s="30"/>
      <c r="D84" s="30"/>
      <c r="E84" s="30"/>
      <c r="F84" s="30"/>
      <c r="G84" s="30"/>
      <c r="H84" s="30"/>
      <c r="I84" s="30"/>
      <c r="J84" s="30"/>
      <c r="K84" s="30"/>
      <c r="L84" s="30"/>
    </row>
    <row r="85" spans="2:12" x14ac:dyDescent="0.2">
      <c r="B85" s="30"/>
      <c r="C85" s="30"/>
      <c r="D85" s="30"/>
      <c r="E85" s="30"/>
      <c r="F85" s="30"/>
      <c r="G85" s="30"/>
      <c r="H85" s="30"/>
      <c r="I85" s="30"/>
      <c r="J85" s="30"/>
      <c r="K85" s="30"/>
      <c r="L85" s="30"/>
    </row>
    <row r="86" spans="2:12" x14ac:dyDescent="0.2">
      <c r="B86" s="30"/>
      <c r="C86" s="30"/>
      <c r="D86" s="30"/>
      <c r="E86" s="30"/>
      <c r="F86" s="30"/>
      <c r="G86" s="30"/>
      <c r="H86" s="30"/>
      <c r="I86" s="30"/>
      <c r="J86" s="30"/>
      <c r="K86" s="30"/>
      <c r="L86" s="30"/>
    </row>
    <row r="87" spans="2:12" x14ac:dyDescent="0.2">
      <c r="B87" s="30"/>
      <c r="C87" s="30"/>
      <c r="D87" s="30"/>
      <c r="E87" s="30"/>
      <c r="F87" s="30"/>
      <c r="G87" s="30"/>
      <c r="H87" s="30"/>
      <c r="I87" s="30"/>
      <c r="J87" s="30"/>
      <c r="K87" s="30"/>
      <c r="L87" s="30"/>
    </row>
    <row r="88" spans="2:12" x14ac:dyDescent="0.2">
      <c r="B88" s="30"/>
      <c r="C88" s="30"/>
      <c r="D88" s="30"/>
      <c r="E88" s="30"/>
      <c r="F88" s="30"/>
      <c r="G88" s="30"/>
      <c r="H88" s="30"/>
      <c r="I88" s="30"/>
      <c r="J88" s="30"/>
      <c r="K88" s="30"/>
      <c r="L88" s="30"/>
    </row>
    <row r="89" spans="2:12" x14ac:dyDescent="0.2">
      <c r="B89" s="30"/>
      <c r="C89" s="30"/>
      <c r="D89" s="30"/>
      <c r="E89" s="30"/>
      <c r="F89" s="30"/>
      <c r="G89" s="30"/>
      <c r="H89" s="30"/>
      <c r="I89" s="30"/>
      <c r="J89" s="30"/>
      <c r="K89" s="30"/>
      <c r="L89" s="30"/>
    </row>
    <row r="90" spans="2:12" x14ac:dyDescent="0.2">
      <c r="B90" s="30"/>
      <c r="C90" s="30"/>
      <c r="D90" s="30"/>
      <c r="E90" s="30"/>
      <c r="F90" s="30"/>
      <c r="G90" s="30"/>
      <c r="H90" s="30"/>
      <c r="I90" s="30"/>
      <c r="J90" s="30"/>
      <c r="K90" s="30"/>
      <c r="L90" s="30"/>
    </row>
    <row r="91" spans="2:12" x14ac:dyDescent="0.2">
      <c r="B91" s="30"/>
      <c r="C91" s="30"/>
      <c r="D91" s="30"/>
      <c r="E91" s="30"/>
      <c r="F91" s="30"/>
      <c r="G91" s="30"/>
      <c r="H91" s="30"/>
      <c r="I91" s="30"/>
      <c r="J91" s="30"/>
      <c r="K91" s="30"/>
      <c r="L91" s="30"/>
    </row>
    <row r="92" spans="2:12" x14ac:dyDescent="0.2">
      <c r="B92" s="30"/>
      <c r="C92" s="30"/>
      <c r="D92" s="30"/>
      <c r="E92" s="30"/>
      <c r="F92" s="30"/>
      <c r="G92" s="30"/>
      <c r="H92" s="30"/>
      <c r="I92" s="30"/>
      <c r="J92" s="30"/>
      <c r="K92" s="30"/>
      <c r="L92" s="30"/>
    </row>
    <row r="93" spans="2:12" x14ac:dyDescent="0.2">
      <c r="B93" s="30"/>
      <c r="C93" s="30"/>
      <c r="D93" s="30"/>
      <c r="E93" s="30"/>
      <c r="F93" s="30"/>
      <c r="G93" s="30"/>
      <c r="H93" s="30"/>
      <c r="I93" s="30"/>
      <c r="J93" s="30"/>
      <c r="K93" s="30"/>
      <c r="L93" s="30"/>
    </row>
    <row r="94" spans="2:12" x14ac:dyDescent="0.2">
      <c r="B94" s="30"/>
      <c r="C94" s="30"/>
      <c r="D94" s="30"/>
      <c r="E94" s="30"/>
      <c r="F94" s="30"/>
      <c r="G94" s="30"/>
      <c r="H94" s="30"/>
      <c r="I94" s="30"/>
      <c r="J94" s="30"/>
      <c r="K94" s="30"/>
      <c r="L94" s="30"/>
    </row>
    <row r="95" spans="2:12" x14ac:dyDescent="0.2">
      <c r="B95" s="30"/>
      <c r="C95" s="30"/>
      <c r="D95" s="30"/>
      <c r="E95" s="30"/>
      <c r="F95" s="30"/>
      <c r="G95" s="30"/>
      <c r="H95" s="30"/>
      <c r="I95" s="30"/>
      <c r="J95" s="30"/>
      <c r="K95" s="30"/>
      <c r="L95" s="30"/>
    </row>
    <row r="96" spans="2:12" x14ac:dyDescent="0.2">
      <c r="B96" s="30"/>
      <c r="C96" s="30"/>
      <c r="D96" s="30"/>
      <c r="E96" s="30"/>
      <c r="F96" s="30"/>
      <c r="G96" s="30"/>
      <c r="H96" s="30"/>
      <c r="I96" s="30"/>
      <c r="J96" s="30"/>
      <c r="K96" s="30"/>
      <c r="L96" s="30"/>
    </row>
    <row r="97" spans="2:12" x14ac:dyDescent="0.2">
      <c r="B97" s="30"/>
      <c r="C97" s="30"/>
      <c r="D97" s="30"/>
      <c r="E97" s="30"/>
      <c r="F97" s="30"/>
      <c r="G97" s="30"/>
      <c r="H97" s="30"/>
      <c r="I97" s="30"/>
      <c r="J97" s="30"/>
      <c r="K97" s="30"/>
      <c r="L97" s="30"/>
    </row>
    <row r="98" spans="2:12" x14ac:dyDescent="0.2">
      <c r="B98" s="30"/>
      <c r="C98" s="30"/>
      <c r="D98" s="30"/>
      <c r="E98" s="30"/>
      <c r="F98" s="30"/>
      <c r="G98" s="30"/>
      <c r="H98" s="30"/>
      <c r="I98" s="30"/>
      <c r="J98" s="30"/>
      <c r="K98" s="30"/>
      <c r="L98" s="30"/>
    </row>
    <row r="99" spans="2:12" x14ac:dyDescent="0.2">
      <c r="B99" s="30"/>
      <c r="C99" s="30"/>
      <c r="D99" s="30"/>
      <c r="E99" s="30"/>
      <c r="F99" s="30"/>
      <c r="G99" s="30"/>
      <c r="H99" s="30"/>
      <c r="I99" s="30"/>
      <c r="J99" s="30"/>
      <c r="K99" s="30"/>
      <c r="L99" s="30"/>
    </row>
    <row r="100" spans="2:12" x14ac:dyDescent="0.2">
      <c r="B100" s="30"/>
      <c r="C100" s="30"/>
      <c r="D100" s="30"/>
      <c r="E100" s="30"/>
      <c r="F100" s="30"/>
      <c r="G100" s="30"/>
      <c r="H100" s="30"/>
      <c r="I100" s="30"/>
      <c r="J100" s="30"/>
      <c r="K100" s="30"/>
      <c r="L100" s="30"/>
    </row>
    <row r="101" spans="2:12" x14ac:dyDescent="0.2">
      <c r="B101" s="30"/>
      <c r="C101" s="30"/>
      <c r="D101" s="30"/>
      <c r="E101" s="30"/>
      <c r="F101" s="30"/>
      <c r="G101" s="30"/>
      <c r="H101" s="30"/>
      <c r="I101" s="30"/>
      <c r="J101" s="30"/>
      <c r="K101" s="30"/>
      <c r="L101" s="30"/>
    </row>
    <row r="102" spans="2:12" x14ac:dyDescent="0.2">
      <c r="B102" s="30"/>
      <c r="C102" s="30"/>
      <c r="D102" s="30"/>
      <c r="E102" s="30"/>
      <c r="F102" s="30"/>
      <c r="G102" s="30"/>
      <c r="H102" s="30"/>
      <c r="I102" s="30"/>
      <c r="J102" s="30"/>
      <c r="K102" s="30"/>
      <c r="L102" s="30"/>
    </row>
    <row r="103" spans="2:12" x14ac:dyDescent="0.2">
      <c r="B103" s="30"/>
      <c r="C103" s="30"/>
      <c r="D103" s="30"/>
      <c r="E103" s="30"/>
      <c r="F103" s="30"/>
      <c r="G103" s="30"/>
      <c r="H103" s="30"/>
      <c r="I103" s="30"/>
      <c r="J103" s="30"/>
      <c r="K103" s="30"/>
      <c r="L103" s="30"/>
    </row>
    <row r="104" spans="2:12" x14ac:dyDescent="0.2">
      <c r="B104" s="30"/>
      <c r="C104" s="30"/>
      <c r="D104" s="30"/>
      <c r="E104" s="30"/>
      <c r="F104" s="30"/>
      <c r="G104" s="30"/>
      <c r="H104" s="30"/>
      <c r="I104" s="30"/>
      <c r="J104" s="30"/>
      <c r="K104" s="30"/>
      <c r="L104" s="30"/>
    </row>
    <row r="105" spans="2:12" x14ac:dyDescent="0.2">
      <c r="B105" s="30"/>
      <c r="C105" s="30"/>
      <c r="D105" s="30"/>
      <c r="E105" s="30"/>
      <c r="F105" s="30"/>
      <c r="G105" s="30"/>
      <c r="H105" s="30"/>
      <c r="I105" s="30"/>
      <c r="J105" s="30"/>
      <c r="K105" s="30"/>
      <c r="L105" s="30"/>
    </row>
    <row r="106" spans="2:12" x14ac:dyDescent="0.2">
      <c r="B106" s="30"/>
      <c r="C106" s="30"/>
      <c r="D106" s="30"/>
      <c r="E106" s="30"/>
      <c r="F106" s="30"/>
      <c r="G106" s="30"/>
      <c r="H106" s="30"/>
      <c r="I106" s="30"/>
      <c r="J106" s="30"/>
      <c r="K106" s="30"/>
      <c r="L106" s="30"/>
    </row>
    <row r="107" spans="2:12" x14ac:dyDescent="0.2">
      <c r="B107" s="30"/>
      <c r="C107" s="30"/>
      <c r="D107" s="30"/>
      <c r="E107" s="30"/>
      <c r="F107" s="30"/>
      <c r="G107" s="30"/>
      <c r="H107" s="30"/>
      <c r="I107" s="30"/>
      <c r="J107" s="30"/>
      <c r="K107" s="30"/>
      <c r="L107" s="30"/>
    </row>
    <row r="108" spans="2:12" x14ac:dyDescent="0.2">
      <c r="B108" s="30"/>
      <c r="C108" s="30"/>
      <c r="D108" s="30"/>
      <c r="E108" s="30"/>
      <c r="F108" s="30"/>
      <c r="G108" s="30"/>
      <c r="H108" s="30"/>
      <c r="I108" s="30"/>
      <c r="J108" s="30"/>
      <c r="K108" s="30"/>
      <c r="L108" s="30"/>
    </row>
    <row r="109" spans="2:12" x14ac:dyDescent="0.2">
      <c r="B109" s="30"/>
      <c r="C109" s="30"/>
      <c r="D109" s="30"/>
      <c r="E109" s="30"/>
      <c r="F109" s="30"/>
      <c r="G109" s="30"/>
      <c r="H109" s="30"/>
      <c r="I109" s="30"/>
      <c r="J109" s="30"/>
      <c r="K109" s="30"/>
      <c r="L109" s="30"/>
    </row>
    <row r="110" spans="2:12" x14ac:dyDescent="0.2">
      <c r="B110" s="30"/>
      <c r="C110" s="30"/>
      <c r="D110" s="30"/>
      <c r="E110" s="30"/>
      <c r="F110" s="30"/>
      <c r="G110" s="30"/>
      <c r="H110" s="30"/>
      <c r="I110" s="30"/>
      <c r="J110" s="30"/>
      <c r="K110" s="30"/>
      <c r="L110" s="30"/>
    </row>
    <row r="111" spans="2:12" x14ac:dyDescent="0.2">
      <c r="B111" s="30"/>
      <c r="C111" s="30"/>
      <c r="D111" s="30"/>
      <c r="E111" s="30"/>
      <c r="F111" s="30"/>
      <c r="G111" s="30"/>
      <c r="H111" s="30"/>
      <c r="I111" s="30"/>
      <c r="J111" s="30"/>
      <c r="K111" s="30"/>
      <c r="L111" s="30"/>
    </row>
    <row r="112" spans="2:12" x14ac:dyDescent="0.2">
      <c r="B112" s="30"/>
      <c r="C112" s="30"/>
      <c r="D112" s="30"/>
      <c r="E112" s="30"/>
      <c r="F112" s="30"/>
      <c r="G112" s="30"/>
      <c r="H112" s="30"/>
      <c r="I112" s="30"/>
      <c r="J112" s="30"/>
      <c r="K112" s="30"/>
      <c r="L112" s="30"/>
    </row>
    <row r="113" spans="2:12" x14ac:dyDescent="0.2">
      <c r="B113" s="30"/>
      <c r="C113" s="30"/>
      <c r="D113" s="30"/>
      <c r="E113" s="30"/>
      <c r="F113" s="30"/>
      <c r="G113" s="30"/>
      <c r="H113" s="30"/>
      <c r="I113" s="30"/>
      <c r="J113" s="30"/>
      <c r="K113" s="30"/>
      <c r="L113" s="30"/>
    </row>
    <row r="114" spans="2:12" x14ac:dyDescent="0.2">
      <c r="B114" s="30"/>
      <c r="C114" s="30"/>
      <c r="D114" s="30"/>
      <c r="E114" s="30"/>
      <c r="F114" s="30"/>
      <c r="G114" s="30"/>
      <c r="H114" s="30"/>
      <c r="I114" s="30"/>
      <c r="J114" s="30"/>
      <c r="K114" s="30"/>
      <c r="L114" s="30"/>
    </row>
    <row r="115" spans="2:12" x14ac:dyDescent="0.2">
      <c r="B115" s="30"/>
      <c r="C115" s="30"/>
      <c r="D115" s="30"/>
      <c r="E115" s="30"/>
      <c r="F115" s="30"/>
      <c r="G115" s="30"/>
      <c r="H115" s="30"/>
      <c r="I115" s="30"/>
      <c r="J115" s="30"/>
      <c r="K115" s="30"/>
      <c r="L115" s="30"/>
    </row>
    <row r="116" spans="2:12" x14ac:dyDescent="0.2">
      <c r="B116" s="30"/>
      <c r="C116" s="30"/>
      <c r="D116" s="30"/>
      <c r="E116" s="30"/>
      <c r="F116" s="30"/>
      <c r="G116" s="30"/>
      <c r="H116" s="30"/>
      <c r="I116" s="30"/>
      <c r="J116" s="30"/>
      <c r="K116" s="30"/>
      <c r="L116" s="30"/>
    </row>
    <row r="117" spans="2:12" x14ac:dyDescent="0.2">
      <c r="B117" s="30"/>
      <c r="C117" s="30"/>
      <c r="D117" s="30"/>
      <c r="E117" s="30"/>
      <c r="F117" s="30"/>
      <c r="G117" s="30"/>
      <c r="H117" s="30"/>
      <c r="I117" s="30"/>
      <c r="J117" s="30"/>
      <c r="K117" s="30"/>
      <c r="L117" s="30"/>
    </row>
    <row r="118" spans="2:12" x14ac:dyDescent="0.2">
      <c r="B118" s="30"/>
      <c r="C118" s="30"/>
      <c r="D118" s="30"/>
      <c r="E118" s="30"/>
      <c r="F118" s="30"/>
      <c r="G118" s="30"/>
      <c r="H118" s="30"/>
      <c r="I118" s="30"/>
      <c r="J118" s="30"/>
      <c r="K118" s="30"/>
      <c r="L118" s="30"/>
    </row>
    <row r="119" spans="2:12" x14ac:dyDescent="0.2">
      <c r="B119" s="30"/>
      <c r="C119" s="30"/>
      <c r="D119" s="30"/>
      <c r="E119" s="30"/>
      <c r="F119" s="30"/>
      <c r="G119" s="30"/>
      <c r="H119" s="30"/>
      <c r="I119" s="30"/>
      <c r="J119" s="30"/>
      <c r="K119" s="30"/>
      <c r="L119" s="30"/>
    </row>
    <row r="120" spans="2:12" x14ac:dyDescent="0.2">
      <c r="B120" s="30"/>
      <c r="C120" s="30"/>
      <c r="D120" s="30"/>
      <c r="E120" s="30"/>
      <c r="F120" s="30"/>
      <c r="G120" s="30"/>
      <c r="H120" s="30"/>
      <c r="I120" s="30"/>
      <c r="J120" s="30"/>
      <c r="K120" s="30"/>
      <c r="L120" s="30"/>
    </row>
    <row r="121" spans="2:12" x14ac:dyDescent="0.2">
      <c r="B121" s="30"/>
      <c r="C121" s="30"/>
      <c r="D121" s="30"/>
      <c r="E121" s="30"/>
      <c r="F121" s="30"/>
      <c r="G121" s="30"/>
      <c r="H121" s="30"/>
      <c r="I121" s="30"/>
      <c r="J121" s="30"/>
      <c r="K121" s="30"/>
      <c r="L121" s="30"/>
    </row>
    <row r="122" spans="2:12" x14ac:dyDescent="0.2">
      <c r="B122" s="30"/>
      <c r="C122" s="30"/>
      <c r="D122" s="30"/>
      <c r="E122" s="30"/>
      <c r="F122" s="30"/>
      <c r="G122" s="30"/>
      <c r="H122" s="30"/>
      <c r="I122" s="30"/>
      <c r="J122" s="30"/>
      <c r="K122" s="30"/>
      <c r="L122" s="30"/>
    </row>
    <row r="123" spans="2:12" x14ac:dyDescent="0.2">
      <c r="B123" s="30"/>
      <c r="C123" s="30"/>
      <c r="D123" s="30"/>
      <c r="E123" s="30"/>
      <c r="F123" s="30"/>
      <c r="G123" s="30"/>
      <c r="H123" s="30"/>
      <c r="I123" s="30"/>
      <c r="J123" s="30"/>
      <c r="K123" s="30"/>
      <c r="L123" s="30"/>
    </row>
    <row r="124" spans="2:12" x14ac:dyDescent="0.2">
      <c r="B124" s="30"/>
      <c r="C124" s="30"/>
      <c r="D124" s="30"/>
      <c r="E124" s="30"/>
      <c r="F124" s="30"/>
      <c r="G124" s="30"/>
      <c r="H124" s="30"/>
      <c r="I124" s="30"/>
      <c r="J124" s="30"/>
      <c r="K124" s="30"/>
      <c r="L124" s="30"/>
    </row>
    <row r="125" spans="2:12" x14ac:dyDescent="0.2">
      <c r="B125" s="30"/>
      <c r="C125" s="30"/>
      <c r="D125" s="30"/>
      <c r="E125" s="30"/>
      <c r="F125" s="30"/>
      <c r="G125" s="30"/>
      <c r="H125" s="30"/>
      <c r="I125" s="30"/>
      <c r="J125" s="30"/>
      <c r="K125" s="30"/>
      <c r="L125" s="30"/>
    </row>
    <row r="126" spans="2:12" x14ac:dyDescent="0.2">
      <c r="B126" s="30"/>
      <c r="C126" s="30"/>
      <c r="D126" s="30"/>
      <c r="E126" s="30"/>
      <c r="F126" s="30"/>
      <c r="G126" s="30"/>
      <c r="H126" s="30"/>
      <c r="I126" s="30"/>
      <c r="J126" s="30"/>
      <c r="K126" s="30"/>
      <c r="L126" s="30"/>
    </row>
    <row r="127" spans="2:12" x14ac:dyDescent="0.2">
      <c r="B127" s="30"/>
      <c r="C127" s="30"/>
      <c r="D127" s="30"/>
      <c r="E127" s="30"/>
      <c r="F127" s="30"/>
      <c r="G127" s="30"/>
      <c r="H127" s="30"/>
      <c r="I127" s="30"/>
      <c r="J127" s="30"/>
      <c r="K127" s="30"/>
      <c r="L127" s="30"/>
    </row>
    <row r="128" spans="2:12" x14ac:dyDescent="0.2">
      <c r="B128" s="30"/>
      <c r="C128" s="30"/>
      <c r="D128" s="30"/>
      <c r="E128" s="30"/>
      <c r="F128" s="30"/>
      <c r="G128" s="30"/>
      <c r="H128" s="30"/>
      <c r="I128" s="30"/>
      <c r="J128" s="30"/>
      <c r="K128" s="30"/>
      <c r="L128" s="30"/>
    </row>
    <row r="129" spans="2:12" x14ac:dyDescent="0.2">
      <c r="B129" s="30"/>
      <c r="C129" s="30"/>
      <c r="D129" s="30"/>
      <c r="E129" s="30"/>
      <c r="F129" s="30"/>
      <c r="G129" s="30"/>
      <c r="H129" s="30"/>
      <c r="I129" s="30"/>
      <c r="J129" s="30"/>
      <c r="K129" s="30"/>
      <c r="L129" s="30"/>
    </row>
    <row r="130" spans="2:12" x14ac:dyDescent="0.2">
      <c r="B130" s="30"/>
      <c r="C130" s="30"/>
      <c r="D130" s="30"/>
      <c r="E130" s="30"/>
      <c r="F130" s="30"/>
      <c r="G130" s="30"/>
      <c r="H130" s="30"/>
      <c r="I130" s="30"/>
      <c r="J130" s="30"/>
      <c r="K130" s="30"/>
      <c r="L130" s="30"/>
    </row>
    <row r="131" spans="2:12" x14ac:dyDescent="0.2">
      <c r="B131" s="30"/>
      <c r="C131" s="30"/>
      <c r="D131" s="30"/>
      <c r="E131" s="30"/>
      <c r="F131" s="30"/>
      <c r="G131" s="30"/>
      <c r="H131" s="30"/>
      <c r="I131" s="30"/>
      <c r="J131" s="30"/>
      <c r="K131" s="30"/>
      <c r="L131" s="30"/>
    </row>
    <row r="132" spans="2:12" x14ac:dyDescent="0.2">
      <c r="B132" s="30"/>
      <c r="C132" s="30"/>
      <c r="D132" s="30"/>
      <c r="E132" s="30"/>
      <c r="F132" s="30"/>
      <c r="G132" s="30"/>
      <c r="H132" s="30"/>
      <c r="I132" s="30"/>
      <c r="J132" s="30"/>
      <c r="K132" s="30"/>
      <c r="L132" s="30"/>
    </row>
    <row r="133" spans="2:12" x14ac:dyDescent="0.2">
      <c r="B133" s="30"/>
      <c r="C133" s="30"/>
      <c r="D133" s="30"/>
      <c r="E133" s="30"/>
      <c r="F133" s="30"/>
      <c r="G133" s="30"/>
      <c r="H133" s="30"/>
      <c r="I133" s="30"/>
      <c r="J133" s="30"/>
      <c r="K133" s="30"/>
      <c r="L133" s="30"/>
    </row>
    <row r="134" spans="2:12" x14ac:dyDescent="0.2">
      <c r="B134" s="30"/>
      <c r="C134" s="30"/>
      <c r="D134" s="30"/>
      <c r="E134" s="30"/>
      <c r="F134" s="30"/>
      <c r="G134" s="30"/>
      <c r="H134" s="30"/>
      <c r="I134" s="30"/>
      <c r="J134" s="30"/>
      <c r="K134" s="30"/>
      <c r="L134" s="30"/>
    </row>
    <row r="135" spans="2:12" x14ac:dyDescent="0.2">
      <c r="B135" s="30"/>
      <c r="C135" s="30"/>
      <c r="D135" s="30"/>
      <c r="E135" s="30"/>
      <c r="F135" s="30"/>
      <c r="G135" s="30"/>
      <c r="H135" s="30"/>
      <c r="I135" s="30"/>
      <c r="J135" s="30"/>
      <c r="K135" s="30"/>
      <c r="L135" s="30"/>
    </row>
    <row r="136" spans="2:12" x14ac:dyDescent="0.2">
      <c r="B136" s="30"/>
      <c r="C136" s="30"/>
      <c r="D136" s="30"/>
      <c r="E136" s="30"/>
      <c r="F136" s="30"/>
      <c r="G136" s="30"/>
      <c r="H136" s="30"/>
      <c r="I136" s="30"/>
      <c r="J136" s="30"/>
      <c r="K136" s="30"/>
      <c r="L136" s="30"/>
    </row>
    <row r="137" spans="2:12" x14ac:dyDescent="0.2">
      <c r="B137" s="30"/>
      <c r="C137" s="30"/>
      <c r="D137" s="30"/>
      <c r="E137" s="30"/>
      <c r="F137" s="30"/>
      <c r="G137" s="30"/>
      <c r="H137" s="30"/>
      <c r="I137" s="30"/>
      <c r="J137" s="30"/>
      <c r="K137" s="30"/>
      <c r="L137" s="30"/>
    </row>
    <row r="138" spans="2:12" x14ac:dyDescent="0.2">
      <c r="B138" s="30"/>
      <c r="C138" s="30"/>
      <c r="D138" s="30"/>
      <c r="E138" s="30"/>
      <c r="F138" s="30"/>
      <c r="G138" s="30"/>
      <c r="H138" s="30"/>
      <c r="I138" s="30"/>
      <c r="J138" s="30"/>
      <c r="K138" s="30"/>
      <c r="L138" s="30"/>
    </row>
    <row r="139" spans="2:12" x14ac:dyDescent="0.2">
      <c r="B139" s="30"/>
      <c r="C139" s="30"/>
      <c r="D139" s="30"/>
      <c r="E139" s="30"/>
      <c r="F139" s="30"/>
      <c r="G139" s="30"/>
      <c r="H139" s="30"/>
      <c r="I139" s="30"/>
      <c r="J139" s="30"/>
      <c r="K139" s="30"/>
      <c r="L139" s="30"/>
    </row>
    <row r="140" spans="2:12" x14ac:dyDescent="0.2">
      <c r="B140" s="30"/>
      <c r="C140" s="30"/>
      <c r="D140" s="30"/>
      <c r="E140" s="30"/>
      <c r="F140" s="30"/>
      <c r="G140" s="30"/>
      <c r="H140" s="30"/>
      <c r="I140" s="30"/>
      <c r="J140" s="30"/>
      <c r="K140" s="30"/>
      <c r="L140" s="30"/>
    </row>
    <row r="141" spans="2:12" x14ac:dyDescent="0.2">
      <c r="B141" s="30"/>
      <c r="C141" s="30"/>
      <c r="D141" s="30"/>
      <c r="E141" s="30"/>
      <c r="F141" s="30"/>
      <c r="G141" s="30"/>
      <c r="H141" s="30"/>
      <c r="I141" s="30"/>
      <c r="J141" s="30"/>
      <c r="K141" s="30"/>
      <c r="L141" s="30"/>
    </row>
    <row r="142" spans="2:12" x14ac:dyDescent="0.2">
      <c r="B142" s="30"/>
      <c r="C142" s="30"/>
      <c r="D142" s="30"/>
      <c r="E142" s="30"/>
      <c r="F142" s="30"/>
      <c r="G142" s="30"/>
      <c r="H142" s="30"/>
      <c r="I142" s="30"/>
      <c r="J142" s="30"/>
      <c r="K142" s="30"/>
      <c r="L142" s="30"/>
    </row>
    <row r="143" spans="2:12" x14ac:dyDescent="0.2">
      <c r="B143" s="30"/>
      <c r="C143" s="30"/>
      <c r="D143" s="30"/>
      <c r="E143" s="30"/>
      <c r="F143" s="30"/>
      <c r="G143" s="30"/>
      <c r="H143" s="30"/>
      <c r="I143" s="30"/>
      <c r="J143" s="30"/>
      <c r="K143" s="30"/>
      <c r="L143" s="30"/>
    </row>
    <row r="144" spans="2:12" x14ac:dyDescent="0.2">
      <c r="B144" s="30"/>
      <c r="C144" s="30"/>
      <c r="D144" s="30"/>
      <c r="E144" s="30"/>
      <c r="F144" s="30"/>
      <c r="G144" s="30"/>
      <c r="H144" s="30"/>
      <c r="I144" s="30"/>
      <c r="J144" s="30"/>
      <c r="K144" s="30"/>
      <c r="L144" s="30"/>
    </row>
    <row r="145" spans="2:12" x14ac:dyDescent="0.2">
      <c r="B145" s="30"/>
      <c r="C145" s="30"/>
      <c r="D145" s="30"/>
      <c r="E145" s="30"/>
      <c r="F145" s="30"/>
      <c r="G145" s="30"/>
      <c r="H145" s="30"/>
      <c r="I145" s="30"/>
      <c r="J145" s="30"/>
      <c r="K145" s="30"/>
      <c r="L145" s="30"/>
    </row>
    <row r="146" spans="2:12" x14ac:dyDescent="0.2">
      <c r="B146" s="30"/>
      <c r="C146" s="30"/>
      <c r="D146" s="30"/>
      <c r="E146" s="30"/>
      <c r="F146" s="30"/>
      <c r="G146" s="30"/>
      <c r="H146" s="30"/>
      <c r="I146" s="30"/>
      <c r="J146" s="30"/>
      <c r="K146" s="30"/>
      <c r="L146" s="30"/>
    </row>
    <row r="147" spans="2:12" x14ac:dyDescent="0.2">
      <c r="B147" s="30"/>
      <c r="C147" s="30"/>
      <c r="D147" s="30"/>
      <c r="E147" s="30"/>
      <c r="F147" s="30"/>
      <c r="G147" s="30"/>
      <c r="H147" s="30"/>
      <c r="I147" s="30"/>
      <c r="J147" s="30"/>
      <c r="K147" s="30"/>
      <c r="L147" s="30"/>
    </row>
    <row r="148" spans="2:12" x14ac:dyDescent="0.2">
      <c r="B148" s="30"/>
      <c r="C148" s="30"/>
      <c r="D148" s="30"/>
      <c r="E148" s="30"/>
      <c r="F148" s="30"/>
      <c r="G148" s="30"/>
      <c r="H148" s="30"/>
      <c r="I148" s="30"/>
      <c r="J148" s="30"/>
      <c r="K148" s="30"/>
      <c r="L148" s="30"/>
    </row>
    <row r="149" spans="2:12" x14ac:dyDescent="0.2">
      <c r="B149" s="30"/>
      <c r="C149" s="30"/>
      <c r="D149" s="30"/>
      <c r="E149" s="30"/>
      <c r="F149" s="30"/>
      <c r="G149" s="30"/>
      <c r="H149" s="30"/>
      <c r="I149" s="30"/>
      <c r="J149" s="30"/>
      <c r="K149" s="30"/>
      <c r="L149" s="30"/>
    </row>
    <row r="150" spans="2:12" x14ac:dyDescent="0.2">
      <c r="B150" s="30"/>
      <c r="C150" s="30"/>
      <c r="D150" s="30"/>
      <c r="E150" s="30"/>
      <c r="F150" s="30"/>
      <c r="G150" s="30"/>
      <c r="H150" s="30"/>
      <c r="I150" s="30"/>
      <c r="J150" s="30"/>
      <c r="K150" s="30"/>
      <c r="L150" s="30"/>
    </row>
    <row r="151" spans="2:12" x14ac:dyDescent="0.2">
      <c r="B151" s="30"/>
      <c r="C151" s="30"/>
      <c r="D151" s="30"/>
      <c r="E151" s="30"/>
      <c r="F151" s="30"/>
      <c r="G151" s="30"/>
      <c r="H151" s="30"/>
      <c r="I151" s="30"/>
      <c r="J151" s="30"/>
      <c r="K151" s="30"/>
      <c r="L151" s="30"/>
    </row>
    <row r="152" spans="2:12" x14ac:dyDescent="0.2">
      <c r="B152" s="30"/>
      <c r="C152" s="30"/>
      <c r="D152" s="30"/>
      <c r="E152" s="30"/>
      <c r="F152" s="30"/>
      <c r="G152" s="30"/>
      <c r="H152" s="30"/>
      <c r="I152" s="30"/>
      <c r="J152" s="30"/>
      <c r="K152" s="30"/>
      <c r="L152" s="30"/>
    </row>
    <row r="153" spans="2:12" x14ac:dyDescent="0.2">
      <c r="B153" s="30"/>
      <c r="C153" s="30"/>
      <c r="D153" s="30"/>
      <c r="E153" s="30"/>
      <c r="F153" s="30"/>
      <c r="G153" s="30"/>
      <c r="H153" s="30"/>
      <c r="I153" s="30"/>
      <c r="J153" s="30"/>
      <c r="K153" s="30"/>
      <c r="L153" s="30"/>
    </row>
    <row r="154" spans="2:12" x14ac:dyDescent="0.2">
      <c r="B154" s="30"/>
      <c r="C154" s="30"/>
      <c r="D154" s="30"/>
      <c r="E154" s="30"/>
      <c r="F154" s="30"/>
      <c r="G154" s="30"/>
      <c r="H154" s="30"/>
      <c r="I154" s="30"/>
      <c r="J154" s="30"/>
      <c r="K154" s="30"/>
      <c r="L154" s="30"/>
    </row>
    <row r="155" spans="2:12" x14ac:dyDescent="0.2">
      <c r="B155" s="30"/>
      <c r="C155" s="30"/>
      <c r="D155" s="30"/>
      <c r="E155" s="30"/>
      <c r="F155" s="30"/>
      <c r="G155" s="30"/>
      <c r="H155" s="30"/>
      <c r="I155" s="30"/>
      <c r="J155" s="30"/>
      <c r="K155" s="30"/>
      <c r="L155" s="30"/>
    </row>
    <row r="156" spans="2:12" x14ac:dyDescent="0.2">
      <c r="B156" s="30"/>
      <c r="C156" s="30"/>
      <c r="D156" s="30"/>
      <c r="E156" s="30"/>
      <c r="F156" s="30"/>
      <c r="G156" s="30"/>
      <c r="H156" s="30"/>
      <c r="I156" s="30"/>
      <c r="J156" s="30"/>
      <c r="K156" s="30"/>
      <c r="L156" s="30"/>
    </row>
    <row r="157" spans="2:12" x14ac:dyDescent="0.2">
      <c r="B157" s="30"/>
      <c r="C157" s="30"/>
      <c r="D157" s="30"/>
      <c r="E157" s="30"/>
      <c r="F157" s="30"/>
      <c r="G157" s="30"/>
      <c r="H157" s="30"/>
      <c r="I157" s="30"/>
      <c r="J157" s="30"/>
      <c r="K157" s="30"/>
      <c r="L157" s="30"/>
    </row>
    <row r="158" spans="2:12" x14ac:dyDescent="0.2">
      <c r="B158" s="30"/>
      <c r="C158" s="30"/>
      <c r="D158" s="30"/>
      <c r="E158" s="30"/>
      <c r="F158" s="30"/>
      <c r="G158" s="30"/>
      <c r="H158" s="30"/>
      <c r="I158" s="30"/>
      <c r="J158" s="30"/>
      <c r="K158" s="30"/>
      <c r="L158" s="30"/>
    </row>
    <row r="159" spans="2:12" x14ac:dyDescent="0.2">
      <c r="B159" s="30"/>
      <c r="C159" s="30"/>
      <c r="D159" s="30"/>
      <c r="E159" s="30"/>
      <c r="F159" s="30"/>
      <c r="G159" s="30"/>
      <c r="H159" s="30"/>
      <c r="I159" s="30"/>
      <c r="J159" s="30"/>
      <c r="K159" s="30"/>
      <c r="L159" s="30"/>
    </row>
    <row r="160" spans="2:12" x14ac:dyDescent="0.2">
      <c r="B160" s="30"/>
      <c r="C160" s="30"/>
      <c r="D160" s="30"/>
      <c r="E160" s="30"/>
      <c r="F160" s="30"/>
      <c r="G160" s="30"/>
      <c r="H160" s="30"/>
      <c r="I160" s="30"/>
      <c r="J160" s="30"/>
      <c r="K160" s="30"/>
      <c r="L160" s="30"/>
    </row>
    <row r="161" spans="2:12" x14ac:dyDescent="0.2">
      <c r="B161" s="30"/>
      <c r="C161" s="30"/>
      <c r="D161" s="30"/>
      <c r="E161" s="30"/>
      <c r="F161" s="30"/>
      <c r="G161" s="30"/>
      <c r="H161" s="30"/>
      <c r="I161" s="30"/>
      <c r="J161" s="30"/>
      <c r="K161" s="30"/>
      <c r="L161" s="30"/>
    </row>
    <row r="162" spans="2:12" x14ac:dyDescent="0.2">
      <c r="B162" s="30"/>
      <c r="C162" s="30"/>
      <c r="D162" s="30"/>
      <c r="E162" s="30"/>
      <c r="F162" s="30"/>
      <c r="G162" s="30"/>
      <c r="H162" s="30"/>
      <c r="I162" s="30"/>
      <c r="J162" s="30"/>
      <c r="K162" s="30"/>
      <c r="L162" s="30"/>
    </row>
    <row r="163" spans="2:12" x14ac:dyDescent="0.2">
      <c r="B163" s="30"/>
      <c r="C163" s="30"/>
      <c r="D163" s="30"/>
      <c r="E163" s="30"/>
      <c r="F163" s="30"/>
      <c r="G163" s="30"/>
      <c r="H163" s="30"/>
      <c r="I163" s="30"/>
      <c r="J163" s="30"/>
      <c r="K163" s="30"/>
      <c r="L163" s="30"/>
    </row>
    <row r="164" spans="2:12" x14ac:dyDescent="0.2">
      <c r="B164" s="30"/>
      <c r="C164" s="30"/>
      <c r="D164" s="30"/>
      <c r="E164" s="30"/>
      <c r="F164" s="30"/>
      <c r="G164" s="30"/>
      <c r="H164" s="30"/>
      <c r="I164" s="30"/>
      <c r="J164" s="30"/>
      <c r="K164" s="30"/>
      <c r="L164" s="30"/>
    </row>
    <row r="165" spans="2:12" x14ac:dyDescent="0.2">
      <c r="B165" s="30"/>
      <c r="C165" s="30"/>
      <c r="D165" s="30"/>
      <c r="E165" s="30"/>
      <c r="F165" s="30"/>
      <c r="G165" s="30"/>
      <c r="H165" s="30"/>
      <c r="I165" s="30"/>
      <c r="J165" s="30"/>
      <c r="K165" s="30"/>
      <c r="L165" s="30"/>
    </row>
    <row r="166" spans="2:12" x14ac:dyDescent="0.2">
      <c r="B166" s="30"/>
      <c r="C166" s="30"/>
      <c r="D166" s="30"/>
      <c r="E166" s="30"/>
      <c r="F166" s="30"/>
      <c r="G166" s="30"/>
      <c r="H166" s="30"/>
      <c r="I166" s="30"/>
      <c r="J166" s="30"/>
      <c r="K166" s="30"/>
      <c r="L166" s="30"/>
    </row>
    <row r="167" spans="2:12" x14ac:dyDescent="0.2">
      <c r="B167" s="30"/>
      <c r="C167" s="30"/>
      <c r="D167" s="30"/>
      <c r="E167" s="30"/>
      <c r="F167" s="30"/>
      <c r="G167" s="30"/>
      <c r="H167" s="30"/>
      <c r="I167" s="30"/>
      <c r="J167" s="30"/>
      <c r="K167" s="30"/>
      <c r="L167" s="30"/>
    </row>
    <row r="168" spans="2:12" x14ac:dyDescent="0.2">
      <c r="B168" s="30"/>
      <c r="C168" s="30"/>
      <c r="D168" s="30"/>
      <c r="E168" s="30"/>
      <c r="F168" s="30"/>
      <c r="G168" s="30"/>
      <c r="H168" s="30"/>
      <c r="I168" s="30"/>
      <c r="J168" s="30"/>
      <c r="K168" s="30"/>
      <c r="L168" s="30"/>
    </row>
    <row r="169" spans="2:12" x14ac:dyDescent="0.2">
      <c r="B169" s="30"/>
      <c r="C169" s="30"/>
      <c r="D169" s="30"/>
      <c r="E169" s="30"/>
      <c r="F169" s="30"/>
      <c r="G169" s="30"/>
      <c r="H169" s="30"/>
      <c r="I169" s="30"/>
      <c r="J169" s="30"/>
      <c r="K169" s="30"/>
      <c r="L169" s="30"/>
    </row>
    <row r="170" spans="2:12" x14ac:dyDescent="0.2">
      <c r="B170" s="30"/>
      <c r="C170" s="30"/>
      <c r="D170" s="30"/>
      <c r="E170" s="30"/>
      <c r="F170" s="30"/>
      <c r="G170" s="30"/>
      <c r="H170" s="30"/>
      <c r="I170" s="30"/>
      <c r="J170" s="30"/>
      <c r="K170" s="30"/>
      <c r="L170" s="30"/>
    </row>
    <row r="171" spans="2:12" x14ac:dyDescent="0.2">
      <c r="B171" s="30"/>
      <c r="C171" s="30"/>
      <c r="D171" s="30"/>
      <c r="E171" s="30"/>
      <c r="F171" s="30"/>
      <c r="G171" s="30"/>
      <c r="H171" s="30"/>
      <c r="I171" s="30"/>
      <c r="J171" s="30"/>
      <c r="K171" s="30"/>
      <c r="L171" s="30"/>
    </row>
    <row r="172" spans="2:12" x14ac:dyDescent="0.2">
      <c r="B172" s="30"/>
      <c r="C172" s="30"/>
      <c r="D172" s="30"/>
      <c r="E172" s="30"/>
      <c r="F172" s="30"/>
      <c r="G172" s="30"/>
      <c r="H172" s="30"/>
      <c r="I172" s="30"/>
      <c r="J172" s="30"/>
      <c r="K172" s="30"/>
      <c r="L172" s="30"/>
    </row>
    <row r="173" spans="2:12" x14ac:dyDescent="0.2">
      <c r="B173" s="30"/>
      <c r="C173" s="30"/>
      <c r="D173" s="30"/>
      <c r="E173" s="30"/>
      <c r="F173" s="30"/>
      <c r="G173" s="30"/>
      <c r="H173" s="30"/>
      <c r="I173" s="30"/>
      <c r="J173" s="30"/>
      <c r="K173" s="30"/>
      <c r="L173" s="30"/>
    </row>
    <row r="174" spans="2:12" x14ac:dyDescent="0.2">
      <c r="B174" s="30"/>
      <c r="C174" s="30"/>
      <c r="D174" s="30"/>
      <c r="E174" s="30"/>
      <c r="F174" s="30"/>
      <c r="G174" s="30"/>
      <c r="H174" s="30"/>
      <c r="I174" s="30"/>
      <c r="J174" s="30"/>
      <c r="K174" s="30"/>
      <c r="L174" s="30"/>
    </row>
    <row r="175" spans="2:12" x14ac:dyDescent="0.2">
      <c r="B175" s="30"/>
      <c r="C175" s="30"/>
      <c r="D175" s="30"/>
      <c r="E175" s="30"/>
      <c r="F175" s="30"/>
      <c r="G175" s="30"/>
      <c r="H175" s="30"/>
      <c r="I175" s="30"/>
      <c r="J175" s="30"/>
      <c r="K175" s="30"/>
      <c r="L175" s="30"/>
    </row>
    <row r="176" spans="2:12" x14ac:dyDescent="0.2">
      <c r="B176" s="30"/>
      <c r="C176" s="30"/>
      <c r="D176" s="30"/>
      <c r="E176" s="30"/>
      <c r="F176" s="30"/>
      <c r="G176" s="30"/>
      <c r="H176" s="30"/>
      <c r="I176" s="30"/>
      <c r="J176" s="30"/>
      <c r="K176" s="30"/>
      <c r="L176" s="30"/>
    </row>
    <row r="177" spans="2:12" x14ac:dyDescent="0.2">
      <c r="B177" s="30"/>
      <c r="C177" s="30"/>
      <c r="D177" s="30"/>
      <c r="E177" s="30"/>
      <c r="F177" s="30"/>
      <c r="G177" s="30"/>
      <c r="H177" s="30"/>
      <c r="I177" s="30"/>
      <c r="J177" s="30"/>
      <c r="K177" s="30"/>
      <c r="L177" s="30"/>
    </row>
    <row r="178" spans="2:12" x14ac:dyDescent="0.2">
      <c r="B178" s="30"/>
      <c r="C178" s="30"/>
      <c r="D178" s="30"/>
      <c r="E178" s="30"/>
      <c r="F178" s="30"/>
      <c r="G178" s="30"/>
      <c r="H178" s="30"/>
      <c r="I178" s="30"/>
      <c r="J178" s="30"/>
      <c r="K178" s="30"/>
      <c r="L178" s="30"/>
    </row>
    <row r="179" spans="2:12" x14ac:dyDescent="0.2">
      <c r="B179" s="30"/>
      <c r="C179" s="30"/>
      <c r="D179" s="30"/>
      <c r="E179" s="30"/>
      <c r="F179" s="30"/>
      <c r="G179" s="30"/>
      <c r="H179" s="30"/>
      <c r="I179" s="30"/>
      <c r="J179" s="30"/>
      <c r="K179" s="30"/>
      <c r="L179" s="30"/>
    </row>
    <row r="180" spans="2:12" x14ac:dyDescent="0.2">
      <c r="B180" s="30"/>
      <c r="C180" s="30"/>
      <c r="D180" s="30"/>
      <c r="E180" s="30"/>
      <c r="F180" s="30"/>
      <c r="G180" s="30"/>
      <c r="H180" s="30"/>
      <c r="I180" s="30"/>
      <c r="J180" s="30"/>
      <c r="K180" s="30"/>
      <c r="L180" s="30"/>
    </row>
    <row r="181" spans="2:12" x14ac:dyDescent="0.2">
      <c r="B181" s="30"/>
      <c r="C181" s="30"/>
      <c r="D181" s="30"/>
      <c r="E181" s="30"/>
      <c r="F181" s="30"/>
      <c r="G181" s="30"/>
      <c r="H181" s="30"/>
      <c r="I181" s="30"/>
      <c r="J181" s="30"/>
      <c r="K181" s="30"/>
      <c r="L181" s="30"/>
    </row>
    <row r="182" spans="2:12" x14ac:dyDescent="0.2">
      <c r="B182" s="30"/>
      <c r="C182" s="30"/>
      <c r="D182" s="30"/>
      <c r="E182" s="30"/>
      <c r="F182" s="30"/>
      <c r="G182" s="30"/>
      <c r="H182" s="30"/>
      <c r="I182" s="30"/>
      <c r="J182" s="30"/>
      <c r="K182" s="30"/>
      <c r="L182" s="30"/>
    </row>
    <row r="183" spans="2:12" x14ac:dyDescent="0.2">
      <c r="B183" s="30"/>
      <c r="C183" s="30"/>
      <c r="D183" s="30"/>
      <c r="E183" s="30"/>
      <c r="F183" s="30"/>
      <c r="G183" s="30"/>
      <c r="H183" s="30"/>
      <c r="I183" s="30"/>
      <c r="J183" s="30"/>
      <c r="K183" s="30"/>
      <c r="L183" s="30"/>
    </row>
    <row r="184" spans="2:12" x14ac:dyDescent="0.2">
      <c r="B184" s="30"/>
      <c r="C184" s="30"/>
      <c r="D184" s="30"/>
      <c r="E184" s="30"/>
      <c r="F184" s="30"/>
      <c r="G184" s="30"/>
      <c r="H184" s="30"/>
      <c r="I184" s="30"/>
      <c r="J184" s="30"/>
      <c r="K184" s="30"/>
      <c r="L184" s="30"/>
    </row>
    <row r="185" spans="2:12" x14ac:dyDescent="0.2">
      <c r="B185" s="30"/>
      <c r="C185" s="30"/>
      <c r="D185" s="30"/>
      <c r="E185" s="30"/>
      <c r="F185" s="30"/>
      <c r="G185" s="30"/>
      <c r="H185" s="30"/>
      <c r="I185" s="30"/>
      <c r="J185" s="30"/>
      <c r="K185" s="30"/>
      <c r="L185" s="30"/>
    </row>
    <row r="186" spans="2:12" x14ac:dyDescent="0.2">
      <c r="B186" s="30"/>
      <c r="C186" s="30"/>
      <c r="D186" s="30"/>
      <c r="E186" s="30"/>
      <c r="F186" s="30"/>
      <c r="G186" s="30"/>
      <c r="H186" s="30"/>
      <c r="I186" s="30"/>
      <c r="J186" s="30"/>
      <c r="K186" s="30"/>
      <c r="L186" s="30"/>
    </row>
    <row r="187" spans="2:12" x14ac:dyDescent="0.2">
      <c r="B187" s="30"/>
      <c r="C187" s="30"/>
      <c r="D187" s="30"/>
      <c r="E187" s="30"/>
      <c r="F187" s="30"/>
      <c r="G187" s="30"/>
      <c r="H187" s="30"/>
      <c r="I187" s="30"/>
      <c r="J187" s="30"/>
      <c r="K187" s="30"/>
      <c r="L187" s="30"/>
    </row>
    <row r="188" spans="2:12" x14ac:dyDescent="0.2">
      <c r="B188" s="30"/>
      <c r="C188" s="30"/>
      <c r="D188" s="30"/>
      <c r="E188" s="30"/>
      <c r="F188" s="30"/>
      <c r="G188" s="30"/>
      <c r="H188" s="30"/>
      <c r="I188" s="30"/>
      <c r="J188" s="30"/>
      <c r="K188" s="30"/>
      <c r="L188" s="30"/>
    </row>
    <row r="189" spans="2:12" x14ac:dyDescent="0.2">
      <c r="B189" s="30"/>
      <c r="C189" s="30"/>
      <c r="D189" s="30"/>
      <c r="E189" s="30"/>
      <c r="F189" s="30"/>
      <c r="G189" s="30"/>
      <c r="H189" s="30"/>
      <c r="I189" s="30"/>
      <c r="J189" s="30"/>
      <c r="K189" s="30"/>
      <c r="L189" s="30"/>
    </row>
    <row r="190" spans="2:12" x14ac:dyDescent="0.2">
      <c r="B190" s="30"/>
      <c r="C190" s="30"/>
      <c r="D190" s="30"/>
      <c r="E190" s="30"/>
      <c r="F190" s="30"/>
      <c r="G190" s="30"/>
      <c r="H190" s="30"/>
      <c r="I190" s="30"/>
      <c r="J190" s="30"/>
      <c r="K190" s="30"/>
      <c r="L190" s="30"/>
    </row>
    <row r="191" spans="2:12" x14ac:dyDescent="0.2">
      <c r="B191" s="30"/>
      <c r="C191" s="30"/>
      <c r="D191" s="30"/>
      <c r="E191" s="30"/>
      <c r="F191" s="30"/>
      <c r="G191" s="30"/>
      <c r="H191" s="30"/>
      <c r="I191" s="30"/>
      <c r="J191" s="30"/>
      <c r="K191" s="30"/>
      <c r="L191" s="30"/>
    </row>
    <row r="192" spans="2:12" x14ac:dyDescent="0.2">
      <c r="B192" s="30"/>
      <c r="C192" s="30"/>
      <c r="D192" s="30"/>
      <c r="E192" s="30"/>
      <c r="F192" s="30"/>
      <c r="G192" s="30"/>
      <c r="H192" s="30"/>
      <c r="I192" s="30"/>
      <c r="J192" s="30"/>
      <c r="K192" s="30"/>
      <c r="L192" s="30"/>
    </row>
    <row r="193" spans="2:12" x14ac:dyDescent="0.2">
      <c r="B193" s="30"/>
      <c r="C193" s="30"/>
      <c r="D193" s="30"/>
      <c r="E193" s="30"/>
      <c r="F193" s="30"/>
      <c r="G193" s="30"/>
      <c r="H193" s="30"/>
      <c r="I193" s="30"/>
      <c r="J193" s="30"/>
      <c r="K193" s="30"/>
      <c r="L193" s="30"/>
    </row>
    <row r="194" spans="2:12" x14ac:dyDescent="0.2">
      <c r="B194" s="30"/>
      <c r="C194" s="30"/>
      <c r="D194" s="30"/>
      <c r="E194" s="30"/>
      <c r="F194" s="30"/>
      <c r="G194" s="30"/>
      <c r="H194" s="30"/>
      <c r="I194" s="30"/>
      <c r="J194" s="30"/>
      <c r="K194" s="30"/>
      <c r="L194" s="30"/>
    </row>
    <row r="195" spans="2:12" x14ac:dyDescent="0.2">
      <c r="B195" s="30"/>
      <c r="C195" s="30"/>
      <c r="D195" s="30"/>
      <c r="E195" s="30"/>
      <c r="F195" s="30"/>
      <c r="G195" s="30"/>
      <c r="H195" s="30"/>
      <c r="I195" s="30"/>
      <c r="J195" s="30"/>
      <c r="K195" s="30"/>
      <c r="L195" s="30"/>
    </row>
    <row r="196" spans="2:12" x14ac:dyDescent="0.2">
      <c r="B196" s="30"/>
      <c r="C196" s="30"/>
      <c r="D196" s="30"/>
      <c r="E196" s="30"/>
      <c r="F196" s="30"/>
      <c r="G196" s="30"/>
      <c r="H196" s="30"/>
      <c r="I196" s="30"/>
      <c r="J196" s="30"/>
      <c r="K196" s="30"/>
      <c r="L196" s="30"/>
    </row>
    <row r="197" spans="2:12" x14ac:dyDescent="0.2">
      <c r="B197" s="30"/>
      <c r="C197" s="30"/>
      <c r="D197" s="30"/>
      <c r="E197" s="30"/>
      <c r="F197" s="30"/>
      <c r="G197" s="30"/>
      <c r="H197" s="30"/>
      <c r="I197" s="30"/>
      <c r="J197" s="30"/>
      <c r="K197" s="30"/>
      <c r="L197" s="30"/>
    </row>
    <row r="198" spans="2:12" x14ac:dyDescent="0.2">
      <c r="B198" s="30"/>
      <c r="C198" s="30"/>
      <c r="D198" s="30"/>
      <c r="E198" s="30"/>
      <c r="F198" s="30"/>
      <c r="G198" s="30"/>
      <c r="H198" s="30"/>
      <c r="I198" s="30"/>
      <c r="J198" s="30"/>
      <c r="K198" s="30"/>
      <c r="L198" s="30"/>
    </row>
    <row r="199" spans="2:12" x14ac:dyDescent="0.2">
      <c r="B199" s="30"/>
      <c r="C199" s="30"/>
      <c r="D199" s="30"/>
      <c r="E199" s="30"/>
      <c r="F199" s="30"/>
      <c r="G199" s="30"/>
      <c r="H199" s="30"/>
      <c r="I199" s="30"/>
      <c r="J199" s="30"/>
      <c r="K199" s="30"/>
      <c r="L199" s="30"/>
    </row>
    <row r="200" spans="2:12" x14ac:dyDescent="0.2">
      <c r="B200" s="30"/>
      <c r="C200" s="30"/>
      <c r="D200" s="30"/>
      <c r="E200" s="30"/>
      <c r="F200" s="30"/>
      <c r="G200" s="30"/>
      <c r="H200" s="30"/>
      <c r="I200" s="30"/>
      <c r="J200" s="30"/>
      <c r="K200" s="30"/>
      <c r="L200" s="30"/>
    </row>
    <row r="201" spans="2:12" x14ac:dyDescent="0.2">
      <c r="B201" s="30"/>
      <c r="C201" s="30"/>
      <c r="D201" s="30"/>
      <c r="E201" s="30"/>
      <c r="F201" s="30"/>
      <c r="G201" s="30"/>
      <c r="H201" s="30"/>
      <c r="I201" s="30"/>
      <c r="J201" s="30"/>
      <c r="K201" s="30"/>
      <c r="L201" s="30"/>
    </row>
    <row r="202" spans="2:12" x14ac:dyDescent="0.2">
      <c r="B202" s="30"/>
      <c r="C202" s="30"/>
      <c r="D202" s="30"/>
      <c r="E202" s="30"/>
      <c r="F202" s="30"/>
      <c r="G202" s="30"/>
      <c r="H202" s="30"/>
      <c r="I202" s="30"/>
      <c r="J202" s="30"/>
      <c r="K202" s="30"/>
      <c r="L202" s="30"/>
    </row>
    <row r="203" spans="2:12" x14ac:dyDescent="0.2">
      <c r="B203" s="30"/>
      <c r="C203" s="30"/>
      <c r="D203" s="30"/>
      <c r="E203" s="30"/>
      <c r="F203" s="30"/>
      <c r="G203" s="30"/>
      <c r="H203" s="30"/>
      <c r="I203" s="30"/>
      <c r="J203" s="30"/>
      <c r="K203" s="30"/>
      <c r="L203" s="30"/>
    </row>
    <row r="204" spans="2:12" x14ac:dyDescent="0.2">
      <c r="B204" s="30"/>
      <c r="C204" s="30"/>
      <c r="D204" s="30"/>
      <c r="E204" s="30"/>
      <c r="F204" s="30"/>
      <c r="G204" s="30"/>
      <c r="H204" s="30"/>
      <c r="I204" s="30"/>
      <c r="J204" s="30"/>
      <c r="K204" s="30"/>
      <c r="L204" s="30"/>
    </row>
    <row r="205" spans="2:12" x14ac:dyDescent="0.2">
      <c r="B205" s="30"/>
      <c r="C205" s="30"/>
      <c r="D205" s="30"/>
      <c r="E205" s="30"/>
      <c r="F205" s="30"/>
      <c r="G205" s="30"/>
      <c r="H205" s="30"/>
      <c r="I205" s="30"/>
      <c r="J205" s="30"/>
      <c r="K205" s="30"/>
      <c r="L205" s="30"/>
    </row>
    <row r="206" spans="2:12" x14ac:dyDescent="0.2">
      <c r="B206" s="30"/>
      <c r="C206" s="30"/>
      <c r="D206" s="30"/>
      <c r="E206" s="30"/>
      <c r="F206" s="30"/>
      <c r="G206" s="30"/>
      <c r="H206" s="30"/>
      <c r="I206" s="30"/>
      <c r="J206" s="30"/>
      <c r="K206" s="30"/>
      <c r="L206" s="30"/>
    </row>
    <row r="207" spans="2:12" x14ac:dyDescent="0.2">
      <c r="B207" s="30"/>
      <c r="C207" s="30"/>
      <c r="D207" s="30"/>
      <c r="E207" s="30"/>
      <c r="F207" s="30"/>
      <c r="G207" s="30"/>
      <c r="H207" s="30"/>
      <c r="I207" s="30"/>
      <c r="J207" s="30"/>
      <c r="K207" s="30"/>
      <c r="L207" s="30"/>
    </row>
    <row r="208" spans="2:12" x14ac:dyDescent="0.2">
      <c r="B208" s="30"/>
      <c r="C208" s="30"/>
      <c r="D208" s="30"/>
      <c r="E208" s="30"/>
      <c r="F208" s="30"/>
      <c r="G208" s="30"/>
      <c r="H208" s="30"/>
      <c r="I208" s="30"/>
      <c r="J208" s="30"/>
      <c r="K208" s="30"/>
      <c r="L208" s="30"/>
    </row>
    <row r="209" spans="2:12" x14ac:dyDescent="0.2">
      <c r="B209" s="30"/>
      <c r="C209" s="30"/>
      <c r="D209" s="30"/>
      <c r="E209" s="30"/>
      <c r="F209" s="30"/>
      <c r="G209" s="30"/>
      <c r="H209" s="30"/>
      <c r="I209" s="30"/>
      <c r="J209" s="30"/>
      <c r="K209" s="30"/>
      <c r="L209" s="30"/>
    </row>
    <row r="210" spans="2:12" x14ac:dyDescent="0.2">
      <c r="B210" s="30"/>
      <c r="C210" s="30"/>
      <c r="D210" s="30"/>
      <c r="E210" s="30"/>
      <c r="F210" s="30"/>
      <c r="G210" s="30"/>
      <c r="H210" s="30"/>
      <c r="I210" s="30"/>
      <c r="J210" s="30"/>
      <c r="K210" s="30"/>
      <c r="L210" s="30"/>
    </row>
    <row r="211" spans="2:12" x14ac:dyDescent="0.2">
      <c r="B211" s="30"/>
      <c r="C211" s="30"/>
      <c r="D211" s="30"/>
      <c r="E211" s="30"/>
      <c r="F211" s="30"/>
      <c r="G211" s="30"/>
      <c r="H211" s="30"/>
      <c r="I211" s="30"/>
      <c r="J211" s="30"/>
      <c r="K211" s="30"/>
      <c r="L211" s="30"/>
    </row>
    <row r="212" spans="2:12" x14ac:dyDescent="0.2">
      <c r="B212" s="30"/>
      <c r="C212" s="30"/>
      <c r="D212" s="30"/>
      <c r="E212" s="30"/>
      <c r="F212" s="30"/>
      <c r="G212" s="30"/>
      <c r="H212" s="30"/>
      <c r="I212" s="30"/>
      <c r="J212" s="30"/>
      <c r="K212" s="30"/>
      <c r="L212" s="30"/>
    </row>
    <row r="213" spans="2:12" x14ac:dyDescent="0.2">
      <c r="B213" s="30"/>
      <c r="C213" s="30"/>
      <c r="D213" s="30"/>
      <c r="E213" s="30"/>
      <c r="F213" s="30"/>
      <c r="G213" s="30"/>
      <c r="H213" s="30"/>
      <c r="I213" s="30"/>
      <c r="J213" s="30"/>
      <c r="K213" s="30"/>
      <c r="L213" s="30"/>
    </row>
    <row r="214" spans="2:12" x14ac:dyDescent="0.2">
      <c r="B214" s="30"/>
      <c r="C214" s="30"/>
      <c r="D214" s="30"/>
      <c r="E214" s="30"/>
      <c r="F214" s="30"/>
      <c r="G214" s="30"/>
      <c r="H214" s="30"/>
      <c r="I214" s="30"/>
      <c r="J214" s="30"/>
      <c r="K214" s="30"/>
      <c r="L214" s="30"/>
    </row>
    <row r="215" spans="2:12" x14ac:dyDescent="0.2">
      <c r="B215" s="30"/>
      <c r="C215" s="30"/>
      <c r="D215" s="30"/>
      <c r="E215" s="30"/>
      <c r="F215" s="30"/>
      <c r="G215" s="30"/>
      <c r="H215" s="30"/>
      <c r="I215" s="30"/>
      <c r="J215" s="30"/>
      <c r="K215" s="30"/>
      <c r="L215" s="30"/>
    </row>
    <row r="216" spans="2:12" x14ac:dyDescent="0.2">
      <c r="B216" s="30"/>
      <c r="C216" s="30"/>
      <c r="D216" s="30"/>
      <c r="E216" s="30"/>
      <c r="F216" s="30"/>
      <c r="G216" s="30"/>
      <c r="H216" s="30"/>
      <c r="I216" s="30"/>
      <c r="J216" s="30"/>
      <c r="K216" s="30"/>
      <c r="L216" s="30"/>
    </row>
    <row r="217" spans="2:12" x14ac:dyDescent="0.2">
      <c r="B217" s="30"/>
      <c r="C217" s="30"/>
      <c r="D217" s="30"/>
      <c r="E217" s="30"/>
      <c r="F217" s="30"/>
      <c r="G217" s="30"/>
      <c r="H217" s="30"/>
      <c r="I217" s="30"/>
      <c r="J217" s="30"/>
      <c r="K217" s="30"/>
      <c r="L217" s="30"/>
    </row>
    <row r="218" spans="2:12" x14ac:dyDescent="0.2">
      <c r="B218" s="30"/>
      <c r="C218" s="30"/>
      <c r="D218" s="30"/>
      <c r="E218" s="30"/>
      <c r="F218" s="30"/>
      <c r="G218" s="30"/>
      <c r="H218" s="30"/>
      <c r="I218" s="30"/>
      <c r="J218" s="30"/>
      <c r="K218" s="30"/>
      <c r="L218" s="30"/>
    </row>
    <row r="219" spans="2:12" x14ac:dyDescent="0.2">
      <c r="B219" s="30"/>
      <c r="C219" s="30"/>
      <c r="D219" s="30"/>
      <c r="E219" s="30"/>
      <c r="F219" s="30"/>
      <c r="G219" s="30"/>
      <c r="H219" s="30"/>
      <c r="I219" s="30"/>
      <c r="J219" s="30"/>
      <c r="K219" s="30"/>
      <c r="L219" s="30"/>
    </row>
    <row r="220" spans="2:12" x14ac:dyDescent="0.2">
      <c r="B220" s="30"/>
      <c r="C220" s="30"/>
      <c r="D220" s="30"/>
      <c r="E220" s="30"/>
      <c r="F220" s="30"/>
      <c r="G220" s="30"/>
      <c r="H220" s="30"/>
      <c r="I220" s="30"/>
      <c r="J220" s="30"/>
      <c r="K220" s="30"/>
      <c r="L220" s="30"/>
    </row>
    <row r="221" spans="2:12" x14ac:dyDescent="0.2">
      <c r="B221" s="30"/>
      <c r="C221" s="30"/>
      <c r="D221" s="30"/>
      <c r="E221" s="30"/>
      <c r="F221" s="30"/>
      <c r="G221" s="30"/>
      <c r="H221" s="30"/>
      <c r="I221" s="30"/>
      <c r="J221" s="30"/>
      <c r="K221" s="30"/>
      <c r="L221" s="30"/>
    </row>
    <row r="222" spans="2:12" x14ac:dyDescent="0.2">
      <c r="B222" s="30"/>
      <c r="C222" s="30"/>
      <c r="D222" s="30"/>
      <c r="E222" s="30"/>
      <c r="F222" s="30"/>
      <c r="G222" s="30"/>
      <c r="H222" s="30"/>
      <c r="I222" s="30"/>
      <c r="J222" s="30"/>
      <c r="K222" s="30"/>
      <c r="L222" s="30"/>
    </row>
    <row r="223" spans="2:12" x14ac:dyDescent="0.2">
      <c r="B223" s="30"/>
      <c r="C223" s="30"/>
      <c r="D223" s="30"/>
      <c r="E223" s="30"/>
      <c r="F223" s="30"/>
      <c r="G223" s="30"/>
      <c r="H223" s="30"/>
      <c r="I223" s="30"/>
      <c r="J223" s="30"/>
      <c r="K223" s="30"/>
      <c r="L223" s="30"/>
    </row>
    <row r="224" spans="2:12" x14ac:dyDescent="0.2">
      <c r="B224" s="30"/>
      <c r="C224" s="30"/>
      <c r="D224" s="30"/>
      <c r="E224" s="30"/>
      <c r="F224" s="30"/>
      <c r="G224" s="30"/>
      <c r="H224" s="30"/>
      <c r="I224" s="30"/>
      <c r="J224" s="30"/>
      <c r="K224" s="30"/>
      <c r="L224" s="30"/>
    </row>
    <row r="225" spans="2:12" x14ac:dyDescent="0.2">
      <c r="B225" s="30"/>
      <c r="C225" s="30"/>
      <c r="D225" s="30"/>
      <c r="E225" s="30"/>
      <c r="F225" s="30"/>
      <c r="G225" s="30"/>
      <c r="H225" s="30"/>
      <c r="I225" s="30"/>
      <c r="J225" s="30"/>
      <c r="K225" s="30"/>
      <c r="L225" s="30"/>
    </row>
    <row r="226" spans="2:12" x14ac:dyDescent="0.2">
      <c r="B226" s="30"/>
      <c r="C226" s="30"/>
      <c r="D226" s="30"/>
      <c r="E226" s="30"/>
      <c r="F226" s="30"/>
      <c r="G226" s="30"/>
      <c r="H226" s="30"/>
      <c r="I226" s="30"/>
      <c r="J226" s="30"/>
      <c r="K226" s="30"/>
      <c r="L226" s="30"/>
    </row>
    <row r="227" spans="2:12" x14ac:dyDescent="0.2">
      <c r="B227" s="30"/>
      <c r="C227" s="30"/>
      <c r="D227" s="30"/>
      <c r="E227" s="30"/>
      <c r="F227" s="30"/>
      <c r="G227" s="30"/>
      <c r="H227" s="30"/>
      <c r="I227" s="30"/>
      <c r="J227" s="30"/>
      <c r="K227" s="30"/>
      <c r="L227" s="30"/>
    </row>
    <row r="228" spans="2:12" x14ac:dyDescent="0.2">
      <c r="B228" s="30"/>
      <c r="C228" s="30"/>
      <c r="D228" s="30"/>
      <c r="E228" s="30"/>
      <c r="F228" s="30"/>
      <c r="G228" s="30"/>
      <c r="H228" s="30"/>
      <c r="I228" s="30"/>
      <c r="J228" s="30"/>
      <c r="K228" s="30"/>
      <c r="L228" s="30"/>
    </row>
    <row r="229" spans="2:12" x14ac:dyDescent="0.2">
      <c r="B229" s="30"/>
      <c r="C229" s="30"/>
      <c r="D229" s="30"/>
      <c r="E229" s="30"/>
      <c r="F229" s="30"/>
      <c r="G229" s="30"/>
      <c r="H229" s="30"/>
      <c r="I229" s="30"/>
      <c r="J229" s="30"/>
      <c r="K229" s="30"/>
      <c r="L229" s="30"/>
    </row>
    <row r="230" spans="2:12" x14ac:dyDescent="0.2">
      <c r="B230" s="30"/>
      <c r="C230" s="30"/>
      <c r="D230" s="30"/>
      <c r="E230" s="30"/>
      <c r="F230" s="30"/>
      <c r="G230" s="30"/>
      <c r="H230" s="30"/>
      <c r="I230" s="30"/>
      <c r="J230" s="30"/>
      <c r="K230" s="30"/>
      <c r="L230" s="30"/>
    </row>
    <row r="231" spans="2:12" x14ac:dyDescent="0.2">
      <c r="B231" s="30"/>
      <c r="C231" s="30"/>
      <c r="D231" s="30"/>
      <c r="E231" s="30"/>
      <c r="F231" s="30"/>
      <c r="G231" s="30"/>
      <c r="H231" s="30"/>
      <c r="I231" s="30"/>
      <c r="J231" s="30"/>
      <c r="K231" s="30"/>
      <c r="L231" s="30"/>
    </row>
    <row r="232" spans="2:12" x14ac:dyDescent="0.2">
      <c r="B232" s="30"/>
      <c r="C232" s="30"/>
      <c r="D232" s="30"/>
      <c r="E232" s="30"/>
      <c r="F232" s="30"/>
      <c r="G232" s="30"/>
      <c r="H232" s="30"/>
      <c r="I232" s="30"/>
      <c r="J232" s="30"/>
      <c r="K232" s="30"/>
      <c r="L232" s="30"/>
    </row>
    <row r="233" spans="2:12" x14ac:dyDescent="0.2">
      <c r="B233" s="30"/>
      <c r="C233" s="30"/>
      <c r="D233" s="30"/>
      <c r="E233" s="30"/>
      <c r="F233" s="30"/>
      <c r="G233" s="30"/>
      <c r="H233" s="30"/>
      <c r="I233" s="30"/>
      <c r="J233" s="30"/>
      <c r="K233" s="30"/>
      <c r="L233" s="30"/>
    </row>
    <row r="234" spans="2:12" x14ac:dyDescent="0.2">
      <c r="B234" s="30"/>
      <c r="C234" s="30"/>
      <c r="D234" s="30"/>
      <c r="E234" s="30"/>
      <c r="F234" s="30"/>
      <c r="G234" s="30"/>
      <c r="H234" s="30"/>
      <c r="I234" s="30"/>
      <c r="J234" s="30"/>
      <c r="K234" s="30"/>
      <c r="L234" s="30"/>
    </row>
    <row r="235" spans="2:12" x14ac:dyDescent="0.2">
      <c r="B235" s="30"/>
      <c r="C235" s="30"/>
      <c r="D235" s="30"/>
      <c r="E235" s="30"/>
      <c r="F235" s="30"/>
      <c r="G235" s="30"/>
      <c r="H235" s="30"/>
      <c r="I235" s="30"/>
      <c r="J235" s="30"/>
      <c r="K235" s="30"/>
      <c r="L235" s="30"/>
    </row>
    <row r="236" spans="2:12" x14ac:dyDescent="0.2">
      <c r="B236" s="30"/>
      <c r="C236" s="30"/>
      <c r="D236" s="30"/>
      <c r="E236" s="30"/>
      <c r="F236" s="30"/>
      <c r="G236" s="30"/>
      <c r="H236" s="30"/>
      <c r="I236" s="30"/>
      <c r="J236" s="30"/>
      <c r="K236" s="30"/>
      <c r="L236" s="30"/>
    </row>
    <row r="237" spans="2:12" x14ac:dyDescent="0.2">
      <c r="B237" s="30"/>
      <c r="C237" s="30"/>
      <c r="D237" s="30"/>
      <c r="E237" s="30"/>
      <c r="F237" s="30"/>
      <c r="G237" s="30"/>
      <c r="H237" s="30"/>
      <c r="I237" s="30"/>
      <c r="J237" s="30"/>
      <c r="K237" s="30"/>
      <c r="L237" s="30"/>
    </row>
    <row r="238" spans="2:12" x14ac:dyDescent="0.2">
      <c r="B238" s="30"/>
      <c r="C238" s="30"/>
      <c r="D238" s="30"/>
      <c r="E238" s="30"/>
      <c r="F238" s="30"/>
      <c r="G238" s="30"/>
      <c r="H238" s="30"/>
      <c r="I238" s="30"/>
      <c r="J238" s="30"/>
      <c r="K238" s="30"/>
      <c r="L238" s="30"/>
    </row>
    <row r="239" spans="2:12" x14ac:dyDescent="0.2">
      <c r="B239" s="30"/>
      <c r="C239" s="30"/>
      <c r="D239" s="30"/>
      <c r="E239" s="30"/>
      <c r="F239" s="30"/>
      <c r="G239" s="30"/>
      <c r="H239" s="30"/>
      <c r="I239" s="30"/>
      <c r="J239" s="30"/>
      <c r="K239" s="30"/>
      <c r="L239" s="30"/>
    </row>
    <row r="240" spans="2:12" x14ac:dyDescent="0.2">
      <c r="B240" s="30"/>
      <c r="C240" s="30"/>
      <c r="D240" s="30"/>
      <c r="E240" s="30"/>
      <c r="F240" s="30"/>
      <c r="G240" s="30"/>
      <c r="H240" s="30"/>
      <c r="I240" s="30"/>
      <c r="J240" s="30"/>
      <c r="K240" s="30"/>
      <c r="L240" s="30"/>
    </row>
    <row r="241" spans="2:12" x14ac:dyDescent="0.2">
      <c r="B241" s="30"/>
      <c r="C241" s="30"/>
      <c r="D241" s="30"/>
      <c r="E241" s="30"/>
      <c r="F241" s="30"/>
      <c r="G241" s="30"/>
      <c r="H241" s="30"/>
      <c r="I241" s="30"/>
      <c r="J241" s="30"/>
      <c r="K241" s="30"/>
      <c r="L241" s="30"/>
    </row>
    <row r="242" spans="2:12" x14ac:dyDescent="0.2">
      <c r="B242" s="30"/>
      <c r="C242" s="30"/>
      <c r="D242" s="30"/>
      <c r="E242" s="30"/>
      <c r="F242" s="30"/>
      <c r="G242" s="30"/>
      <c r="H242" s="30"/>
      <c r="I242" s="30"/>
      <c r="J242" s="30"/>
      <c r="K242" s="30"/>
      <c r="L242" s="30"/>
    </row>
    <row r="243" spans="2:12" x14ac:dyDescent="0.2">
      <c r="B243" s="30"/>
      <c r="C243" s="30"/>
      <c r="D243" s="30"/>
      <c r="E243" s="30"/>
      <c r="F243" s="30"/>
      <c r="G243" s="30"/>
      <c r="H243" s="30"/>
      <c r="I243" s="30"/>
      <c r="J243" s="30"/>
      <c r="K243" s="30"/>
      <c r="L243" s="30"/>
    </row>
    <row r="244" spans="2:12" x14ac:dyDescent="0.2">
      <c r="B244" s="30"/>
      <c r="C244" s="30"/>
      <c r="D244" s="30"/>
      <c r="E244" s="30"/>
      <c r="F244" s="30"/>
      <c r="G244" s="30"/>
      <c r="H244" s="30"/>
      <c r="I244" s="30"/>
      <c r="J244" s="30"/>
      <c r="K244" s="30"/>
      <c r="L244" s="30"/>
    </row>
    <row r="245" spans="2:12" x14ac:dyDescent="0.2">
      <c r="B245" s="30"/>
      <c r="C245" s="30"/>
      <c r="D245" s="30"/>
      <c r="E245" s="30"/>
      <c r="F245" s="30"/>
      <c r="G245" s="30"/>
      <c r="H245" s="30"/>
      <c r="I245" s="30"/>
      <c r="J245" s="30"/>
      <c r="K245" s="30"/>
      <c r="L245" s="30"/>
    </row>
    <row r="246" spans="2:12" x14ac:dyDescent="0.2">
      <c r="B246" s="30"/>
      <c r="C246" s="30"/>
      <c r="D246" s="30"/>
      <c r="E246" s="30"/>
      <c r="F246" s="30"/>
      <c r="G246" s="30"/>
      <c r="H246" s="30"/>
      <c r="I246" s="30"/>
      <c r="J246" s="30"/>
      <c r="K246" s="30"/>
      <c r="L246" s="30"/>
    </row>
    <row r="247" spans="2:12" x14ac:dyDescent="0.2">
      <c r="B247" s="30"/>
      <c r="C247" s="30"/>
      <c r="D247" s="30"/>
      <c r="E247" s="30"/>
      <c r="F247" s="30"/>
      <c r="G247" s="30"/>
      <c r="H247" s="30"/>
      <c r="I247" s="30"/>
      <c r="J247" s="30"/>
      <c r="K247" s="30"/>
      <c r="L247" s="30"/>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DKT2</vt:lpstr>
      <vt:lpstr>DTK2</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БУРА Оксана Вікторівна</cp:lastModifiedBy>
  <cp:lastPrinted>2025-06-24T13:20:12Z</cp:lastPrinted>
  <dcterms:created xsi:type="dcterms:W3CDTF">2006-12-14T15:58:30Z</dcterms:created>
  <dcterms:modified xsi:type="dcterms:W3CDTF">2025-06-24T14:01:27Z</dcterms:modified>
</cp:coreProperties>
</file>