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inchenko\Documents\--презентація на сайт\на кінець лютий 2026\"/>
    </mc:Choice>
  </mc:AlternateContent>
  <xr:revisionPtr revIDLastSave="0" documentId="13_ncr:1_{9E2621ED-69B4-405B-AF24-25F12AD92130}" xr6:coauthVersionLast="36" xr6:coauthVersionMax="36" xr10:uidLastSave="{00000000-0000-0000-0000-000000000000}"/>
  <bookViews>
    <workbookView xWindow="0" yWindow="0" windowWidth="23040" windowHeight="8940" xr2:uid="{C571C5F7-9C71-496C-9240-A6781D709A16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CUR_ENG">[1]DATA!$A$11</definedName>
    <definedName name="REPORT_CUR_UAH">[1]DATA!$A$12</definedName>
    <definedName name="REPORT_CURRENCY">[1]DATA!#REF!</definedName>
    <definedName name="REPORT_CURRENCY_ENG">[1]DATA!#REF!</definedName>
    <definedName name="REPORT_CURRENCY_UKR">[1]DATA!#REF!</definedName>
    <definedName name="REPORT_CURRTNCY_UKR">[1]DATA!#REF!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10" l="1"/>
  <c r="F127" i="10"/>
  <c r="E127" i="10"/>
  <c r="D127" i="10"/>
  <c r="C127" i="10"/>
  <c r="B127" i="10"/>
  <c r="G124" i="10"/>
  <c r="F124" i="10"/>
  <c r="E124" i="10"/>
  <c r="D124" i="10"/>
  <c r="C124" i="10"/>
  <c r="B124" i="10"/>
  <c r="G121" i="10"/>
  <c r="F121" i="10"/>
  <c r="E121" i="10"/>
  <c r="D121" i="10"/>
  <c r="C121" i="10"/>
  <c r="B121" i="10"/>
  <c r="G118" i="10"/>
  <c r="F118" i="10"/>
  <c r="E118" i="10"/>
  <c r="D118" i="10"/>
  <c r="C118" i="10"/>
  <c r="B118" i="10"/>
  <c r="G111" i="10"/>
  <c r="F111" i="10"/>
  <c r="E111" i="10"/>
  <c r="D111" i="10"/>
  <c r="C111" i="10"/>
  <c r="B111" i="10"/>
  <c r="E110" i="10"/>
  <c r="D110" i="10"/>
  <c r="G108" i="10"/>
  <c r="F108" i="10"/>
  <c r="E108" i="10"/>
  <c r="D108" i="10"/>
  <c r="C108" i="10"/>
  <c r="B108" i="10"/>
  <c r="G100" i="10"/>
  <c r="F100" i="10"/>
  <c r="E100" i="10"/>
  <c r="D100" i="10"/>
  <c r="C100" i="10"/>
  <c r="B100" i="10"/>
  <c r="G93" i="10"/>
  <c r="G92" i="10" s="1"/>
  <c r="F93" i="10"/>
  <c r="E93" i="10"/>
  <c r="D93" i="10"/>
  <c r="D92" i="10" s="1"/>
  <c r="D91" i="10" s="1"/>
  <c r="C93" i="10"/>
  <c r="C92" i="10" s="1"/>
  <c r="B93" i="10"/>
  <c r="E92" i="10"/>
  <c r="E91" i="10" s="1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B47" i="10" s="1"/>
  <c r="G48" i="10"/>
  <c r="F48" i="10"/>
  <c r="E48" i="10"/>
  <c r="E47" i="10" s="1"/>
  <c r="D48" i="10"/>
  <c r="D47" i="10" s="1"/>
  <c r="C48" i="10"/>
  <c r="B48" i="10"/>
  <c r="G47" i="10"/>
  <c r="F47" i="10"/>
  <c r="C47" i="10"/>
  <c r="G45" i="10"/>
  <c r="F45" i="10"/>
  <c r="E45" i="10"/>
  <c r="D45" i="10"/>
  <c r="C45" i="10"/>
  <c r="B45" i="10"/>
  <c r="G9" i="10"/>
  <c r="G8" i="10" s="1"/>
  <c r="G7" i="10" s="1"/>
  <c r="F9" i="10"/>
  <c r="E9" i="10"/>
  <c r="D9" i="10"/>
  <c r="D8" i="10" s="1"/>
  <c r="D7" i="10" s="1"/>
  <c r="C9" i="10"/>
  <c r="C8" i="10" s="1"/>
  <c r="C7" i="10" s="1"/>
  <c r="B9" i="10"/>
  <c r="E8" i="10"/>
  <c r="E7" i="10" s="1"/>
  <c r="E6" i="10" s="1"/>
  <c r="A6" i="10"/>
  <c r="G4" i="10"/>
  <c r="A2" i="10"/>
  <c r="G127" i="9"/>
  <c r="F127" i="9"/>
  <c r="E127" i="9"/>
  <c r="D127" i="9"/>
  <c r="C127" i="9"/>
  <c r="B127" i="9"/>
  <c r="G124" i="9"/>
  <c r="F124" i="9"/>
  <c r="E124" i="9"/>
  <c r="D124" i="9"/>
  <c r="C124" i="9"/>
  <c r="B124" i="9"/>
  <c r="G121" i="9"/>
  <c r="F121" i="9"/>
  <c r="E121" i="9"/>
  <c r="D121" i="9"/>
  <c r="C121" i="9"/>
  <c r="B121" i="9"/>
  <c r="G118" i="9"/>
  <c r="F118" i="9"/>
  <c r="E118" i="9"/>
  <c r="D118" i="9"/>
  <c r="C118" i="9"/>
  <c r="B118" i="9"/>
  <c r="G111" i="9"/>
  <c r="G110" i="9" s="1"/>
  <c r="F111" i="9"/>
  <c r="F110" i="9" s="1"/>
  <c r="E111" i="9"/>
  <c r="D111" i="9"/>
  <c r="C111" i="9"/>
  <c r="C110" i="9" s="1"/>
  <c r="B111" i="9"/>
  <c r="B110" i="9" s="1"/>
  <c r="D110" i="9"/>
  <c r="G108" i="9"/>
  <c r="F108" i="9"/>
  <c r="E108" i="9"/>
  <c r="D108" i="9"/>
  <c r="C108" i="9"/>
  <c r="B108" i="9"/>
  <c r="G100" i="9"/>
  <c r="F100" i="9"/>
  <c r="E100" i="9"/>
  <c r="D100" i="9"/>
  <c r="C100" i="9"/>
  <c r="B100" i="9"/>
  <c r="G93" i="9"/>
  <c r="F93" i="9"/>
  <c r="E93" i="9"/>
  <c r="E92" i="9" s="1"/>
  <c r="D93" i="9"/>
  <c r="D92" i="9" s="1"/>
  <c r="D91" i="9" s="1"/>
  <c r="C93" i="9"/>
  <c r="B93" i="9"/>
  <c r="G92" i="9"/>
  <c r="C92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E48" i="9"/>
  <c r="E47" i="9" s="1"/>
  <c r="D48" i="9"/>
  <c r="D47" i="9" s="1"/>
  <c r="C48" i="9"/>
  <c r="B48" i="9"/>
  <c r="F47" i="9"/>
  <c r="B47" i="9"/>
  <c r="G45" i="9"/>
  <c r="F45" i="9"/>
  <c r="E45" i="9"/>
  <c r="D45" i="9"/>
  <c r="C45" i="9"/>
  <c r="B45" i="9"/>
  <c r="G9" i="9"/>
  <c r="F9" i="9"/>
  <c r="E9" i="9"/>
  <c r="E8" i="9" s="1"/>
  <c r="D9" i="9"/>
  <c r="D8" i="9" s="1"/>
  <c r="C9" i="9"/>
  <c r="B9" i="9"/>
  <c r="G8" i="9"/>
  <c r="C8" i="9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B104" i="8"/>
  <c r="D97" i="8"/>
  <c r="C97" i="8"/>
  <c r="B97" i="8"/>
  <c r="D96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C80" i="8"/>
  <c r="B80" i="8"/>
  <c r="D69" i="8"/>
  <c r="D58" i="8" s="1"/>
  <c r="D57" i="8" s="1"/>
  <c r="C69" i="8"/>
  <c r="B69" i="8"/>
  <c r="D59" i="8"/>
  <c r="C59" i="8"/>
  <c r="B59" i="8"/>
  <c r="D55" i="8"/>
  <c r="C55" i="8"/>
  <c r="B55" i="8"/>
  <c r="D47" i="8"/>
  <c r="C47" i="8"/>
  <c r="B47" i="8"/>
  <c r="B43" i="8" s="1"/>
  <c r="D44" i="8"/>
  <c r="C44" i="8"/>
  <c r="B44" i="8"/>
  <c r="C43" i="8"/>
  <c r="D41" i="8"/>
  <c r="C41" i="8"/>
  <c r="C9" i="8" s="1"/>
  <c r="B41" i="8"/>
  <c r="D10" i="8"/>
  <c r="D9" i="8" s="1"/>
  <c r="C10" i="8"/>
  <c r="B10" i="8"/>
  <c r="B9" i="8" s="1"/>
  <c r="B8" i="8" s="1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B104" i="7"/>
  <c r="D97" i="7"/>
  <c r="C97" i="7"/>
  <c r="B97" i="7"/>
  <c r="B96" i="7" s="1"/>
  <c r="D94" i="7"/>
  <c r="C94" i="7"/>
  <c r="B94" i="7"/>
  <c r="B82" i="7" s="1"/>
  <c r="D86" i="7"/>
  <c r="C86" i="7"/>
  <c r="B86" i="7"/>
  <c r="D83" i="7"/>
  <c r="D82" i="7" s="1"/>
  <c r="C83" i="7"/>
  <c r="B83" i="7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D44" i="7"/>
  <c r="C44" i="7"/>
  <c r="B44" i="7"/>
  <c r="B43" i="7" s="1"/>
  <c r="D41" i="7"/>
  <c r="C41" i="7"/>
  <c r="B41" i="7"/>
  <c r="D10" i="7"/>
  <c r="D9" i="7" s="1"/>
  <c r="C10" i="7"/>
  <c r="B10" i="7"/>
  <c r="B9" i="7"/>
  <c r="A7" i="7"/>
  <c r="C6" i="7"/>
  <c r="B6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C23" i="4"/>
  <c r="B23" i="4"/>
  <c r="D22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D110" i="2"/>
  <c r="C110" i="2"/>
  <c r="B110" i="2"/>
  <c r="D108" i="2"/>
  <c r="C108" i="2"/>
  <c r="B108" i="2"/>
  <c r="D106" i="2"/>
  <c r="C106" i="2"/>
  <c r="B106" i="2"/>
  <c r="B95" i="2" s="1"/>
  <c r="D103" i="2"/>
  <c r="C103" i="2"/>
  <c r="B103" i="2"/>
  <c r="D96" i="2"/>
  <c r="D95" i="2" s="1"/>
  <c r="C96" i="2"/>
  <c r="B96" i="2"/>
  <c r="C95" i="2"/>
  <c r="D93" i="2"/>
  <c r="C93" i="2"/>
  <c r="B93" i="2"/>
  <c r="B81" i="2" s="1"/>
  <c r="B80" i="2" s="1"/>
  <c r="D85" i="2"/>
  <c r="C85" i="2"/>
  <c r="B85" i="2"/>
  <c r="D82" i="2"/>
  <c r="D81" i="2" s="1"/>
  <c r="D80" i="2" s="1"/>
  <c r="C82" i="2"/>
  <c r="B82" i="2"/>
  <c r="C81" i="2"/>
  <c r="C80" i="2" s="1"/>
  <c r="D78" i="2"/>
  <c r="C78" i="2"/>
  <c r="B78" i="2"/>
  <c r="D76" i="2"/>
  <c r="C76" i="2"/>
  <c r="B76" i="2"/>
  <c r="D73" i="2"/>
  <c r="C73" i="2"/>
  <c r="B73" i="2"/>
  <c r="D66" i="2"/>
  <c r="C66" i="2"/>
  <c r="B66" i="2"/>
  <c r="D64" i="2"/>
  <c r="C64" i="2"/>
  <c r="B64" i="2"/>
  <c r="D53" i="2"/>
  <c r="D42" i="2" s="1"/>
  <c r="C53" i="2"/>
  <c r="B53" i="2"/>
  <c r="D43" i="2"/>
  <c r="C43" i="2"/>
  <c r="C42" i="2" s="1"/>
  <c r="B43" i="2"/>
  <c r="B42" i="2"/>
  <c r="B7" i="2" s="1"/>
  <c r="D40" i="2"/>
  <c r="C40" i="2"/>
  <c r="B40" i="2"/>
  <c r="D9" i="2"/>
  <c r="D8" i="2" s="1"/>
  <c r="C9" i="2"/>
  <c r="B9" i="2"/>
  <c r="C8" i="2"/>
  <c r="C7" i="2" s="1"/>
  <c r="C6" i="2" s="1"/>
  <c r="B8" i="2"/>
  <c r="A6" i="2"/>
  <c r="D4" i="2"/>
  <c r="A2" i="2"/>
  <c r="D110" i="1"/>
  <c r="C110" i="1"/>
  <c r="B110" i="1"/>
  <c r="D108" i="1"/>
  <c r="C108" i="1"/>
  <c r="B108" i="1"/>
  <c r="D106" i="1"/>
  <c r="C106" i="1"/>
  <c r="B106" i="1"/>
  <c r="D103" i="1"/>
  <c r="D95" i="1" s="1"/>
  <c r="C103" i="1"/>
  <c r="B103" i="1"/>
  <c r="D96" i="1"/>
  <c r="C96" i="1"/>
  <c r="C95" i="1" s="1"/>
  <c r="B96" i="1"/>
  <c r="B95" i="1"/>
  <c r="D93" i="1"/>
  <c r="C93" i="1"/>
  <c r="B93" i="1"/>
  <c r="D85" i="1"/>
  <c r="D81" i="1" s="1"/>
  <c r="D80" i="1" s="1"/>
  <c r="C85" i="1"/>
  <c r="B85" i="1"/>
  <c r="D82" i="1"/>
  <c r="C82" i="1"/>
  <c r="C81" i="1" s="1"/>
  <c r="C80" i="1" s="1"/>
  <c r="B82" i="1"/>
  <c r="B81" i="1"/>
  <c r="B80" i="1" s="1"/>
  <c r="D78" i="1"/>
  <c r="C78" i="1"/>
  <c r="B78" i="1"/>
  <c r="D76" i="1"/>
  <c r="C76" i="1"/>
  <c r="B76" i="1"/>
  <c r="D73" i="1"/>
  <c r="C73" i="1"/>
  <c r="B73" i="1"/>
  <c r="D66" i="1"/>
  <c r="C66" i="1"/>
  <c r="B66" i="1"/>
  <c r="D64" i="1"/>
  <c r="D42" i="1" s="1"/>
  <c r="C64" i="1"/>
  <c r="B64" i="1"/>
  <c r="D53" i="1"/>
  <c r="C53" i="1"/>
  <c r="C42" i="1" s="1"/>
  <c r="B53" i="1"/>
  <c r="D43" i="1"/>
  <c r="C43" i="1"/>
  <c r="B43" i="1"/>
  <c r="B42" i="1" s="1"/>
  <c r="D40" i="1"/>
  <c r="D8" i="1" s="1"/>
  <c r="D7" i="1" s="1"/>
  <c r="D6" i="1" s="1"/>
  <c r="C40" i="1"/>
  <c r="B40" i="1"/>
  <c r="D9" i="1"/>
  <c r="C9" i="1"/>
  <c r="C8" i="1" s="1"/>
  <c r="C7" i="1" s="1"/>
  <c r="C6" i="1" s="1"/>
  <c r="B9" i="1"/>
  <c r="B8" i="1"/>
  <c r="A6" i="1"/>
  <c r="D4" i="1"/>
  <c r="A2" i="1"/>
  <c r="D6" i="10" l="1"/>
  <c r="B8" i="10"/>
  <c r="B7" i="10" s="1"/>
  <c r="F8" i="10"/>
  <c r="F7" i="10" s="1"/>
  <c r="B92" i="10"/>
  <c r="B91" i="10" s="1"/>
  <c r="F92" i="10"/>
  <c r="B110" i="10"/>
  <c r="F110" i="10"/>
  <c r="C110" i="10"/>
  <c r="C91" i="10" s="1"/>
  <c r="C6" i="10" s="1"/>
  <c r="G110" i="10"/>
  <c r="G91" i="10" s="1"/>
  <c r="G6" i="10" s="1"/>
  <c r="E7" i="9"/>
  <c r="G91" i="9"/>
  <c r="B8" i="9"/>
  <c r="B7" i="9" s="1"/>
  <c r="F8" i="9"/>
  <c r="F7" i="9" s="1"/>
  <c r="C47" i="9"/>
  <c r="G47" i="9"/>
  <c r="B92" i="9"/>
  <c r="B91" i="9" s="1"/>
  <c r="F92" i="9"/>
  <c r="F91" i="9" s="1"/>
  <c r="E110" i="9"/>
  <c r="C7" i="9"/>
  <c r="C91" i="9"/>
  <c r="B96" i="8"/>
  <c r="C96" i="8"/>
  <c r="C8" i="8"/>
  <c r="C7" i="8" s="1"/>
  <c r="D43" i="8"/>
  <c r="B58" i="8"/>
  <c r="B57" i="8" s="1"/>
  <c r="B7" i="8" s="1"/>
  <c r="C58" i="8"/>
  <c r="C57" i="8" s="1"/>
  <c r="B81" i="7"/>
  <c r="B8" i="7"/>
  <c r="B7" i="7" s="1"/>
  <c r="C43" i="7"/>
  <c r="D43" i="7"/>
  <c r="D8" i="7" s="1"/>
  <c r="C96" i="7"/>
  <c r="D96" i="7"/>
  <c r="C9" i="7"/>
  <c r="C8" i="7" s="1"/>
  <c r="C82" i="7"/>
  <c r="C81" i="7" s="1"/>
  <c r="B7" i="1"/>
  <c r="B6" i="1" s="1"/>
  <c r="D81" i="7"/>
  <c r="D7" i="9"/>
  <c r="D6" i="9" s="1"/>
  <c r="D7" i="2"/>
  <c r="D6" i="2" s="1"/>
  <c r="B6" i="2"/>
  <c r="D8" i="8"/>
  <c r="D7" i="8" s="1"/>
  <c r="G7" i="9"/>
  <c r="G6" i="9" s="1"/>
  <c r="E91" i="9"/>
  <c r="E6" i="9" s="1"/>
  <c r="B6" i="10" l="1"/>
  <c r="F91" i="10"/>
  <c r="F6" i="10" s="1"/>
  <c r="B6" i="9"/>
  <c r="C6" i="9"/>
  <c r="F6" i="9"/>
  <c r="C7" i="7"/>
  <c r="D7" i="7"/>
</calcChain>
</file>

<file path=xl/sharedStrings.xml><?xml version="1.0" encoding="utf-8"?>
<sst xmlns="http://schemas.openxmlformats.org/spreadsheetml/2006/main" count="733" uniqueCount="123">
  <si>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</si>
  <si>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</si>
  <si>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</si>
  <si>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</si>
  <si>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</si>
  <si>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</si>
  <si>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</si>
  <si>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</si>
  <si>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</si>
  <si>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</si>
  <si>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</si>
  <si>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</si>
  <si>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</si>
  <si>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</si>
  <si>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</si>
  <si>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</si>
  <si>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</si>
  <si>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</si>
  <si>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</si>
  <si>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</si>
  <si>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</si>
  <si>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</si>
  <si>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</si>
  <si>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</si>
  <si>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</si>
  <si>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</si>
  <si>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</si>
  <si>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</si>
  <si>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</si>
  <si>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</si>
  <si>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</si>
  <si>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(7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</si>
  <si>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</si>
  <si>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</si>
  <si>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</si>
  <si>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</si>
  <si>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</si>
  <si>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</si>
  <si>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</si>
  <si>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</si>
  <si>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</si>
  <si>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</si>
  <si>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</si>
  <si>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</si>
  <si>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</si>
  <si>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</si>
  <si>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</si>
  <si>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</si>
  <si>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</si>
  <si>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</si>
  <si>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</si>
  <si>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</si>
  <si>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</si>
  <si>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</si>
  <si>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</si>
  <si>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</si>
  <si>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</si>
  <si>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</si>
  <si>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</si>
  <si>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</si>
  <si>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</si>
  <si>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</si>
  <si>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</si>
  <si>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</si>
  <si>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</si>
  <si>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</si>
  <si>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</si>
  <si>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</si>
  <si>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Eurobonds 2025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</si>
  <si>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</si>
  <si>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</si>
  <si>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</si>
  <si>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</si>
  <si>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</si>
  <si>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</si>
  <si>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</si>
  <si>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</si>
  <si>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</si>
  <si>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</si>
  <si>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</si>
  <si>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</si>
  <si>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</si>
  <si>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</si>
  <si>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</si>
  <si>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</si>
  <si>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</si>
  <si>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</si>
  <si>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</si>
  <si>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</si>
  <si>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</si>
  <si>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</si>
  <si>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</si>
  <si>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</si>
  <si>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</si>
  <si>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</si>
  <si>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</si>
  <si>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</si>
  <si>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</si>
  <si>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</si>
  <si>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</si>
  <si>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</si>
  <si>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</si>
  <si>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</si>
  <si>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</si>
  <si>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</si>
  <si>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</si>
  <si>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</si>
  <si>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</si>
  <si>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</si>
  <si>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</si>
  <si>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T-bonds (6 years)</t>
  </si>
  <si>
    <t>T-bonds (8 years)</t>
  </si>
  <si>
    <t>Eurobonds 2015</t>
  </si>
  <si>
    <t>Eurobonds 2017</t>
  </si>
  <si>
    <t>Eurobonds 2018</t>
  </si>
  <si>
    <t>Eurobonds 2019</t>
  </si>
  <si>
    <t>Eurobonds 2020</t>
  </si>
  <si>
    <t>Eurobonds 2021</t>
  </si>
  <si>
    <t>Bonds of Ukravtodor (12 - month)</t>
  </si>
  <si>
    <t>Bonds of Ukravtodor (3 - year)</t>
  </si>
  <si>
    <t>Bonds of Ukravtodor (4 - year)</t>
  </si>
  <si>
    <t>Bonds of Ukravtodor (5 -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</si>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</sst>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8" applyNumberFormat="1" applyFont="1" applyFill="1" applyBorder="1" applyAlignment="1">
      <alignment horizontal="center" vertical="center" wrapText="1"/>
    </xf>
    <xf numFmtId="164" fontId="7" fillId="8" borderId="1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9" fillId="9" borderId="1" xfId="8" applyNumberFormat="1" applyFont="1" applyFill="1" applyBorder="1" applyAlignment="1">
      <alignment horizontal="left" vertical="center" wrapText="1"/>
    </xf>
    <xf numFmtId="165" fontId="9" fillId="9" borderId="1" xfId="8" applyNumberFormat="1" applyFont="1" applyFill="1" applyBorder="1" applyAlignment="1">
      <alignment horizontal="right" vertical="center"/>
    </xf>
    <xf numFmtId="0" fontId="8" fillId="0" borderId="0" xfId="8" applyNumberFormat="1" applyFont="1" applyAlignment="1">
      <alignment horizontal="center" vertical="center"/>
    </xf>
    <xf numFmtId="49" fontId="10" fillId="10" borderId="1" xfId="5" applyNumberFormat="1" applyFont="1" applyFill="1" applyBorder="1" applyAlignment="1">
      <alignment horizontal="left" vertical="center" wrapText="1" indent="1"/>
    </xf>
    <xf numFmtId="165" fontId="10" fillId="10" borderId="1" xfId="5" applyNumberFormat="1" applyFont="1" applyFill="1" applyBorder="1" applyAlignment="1">
      <alignment horizontal="right" vertical="center"/>
    </xf>
    <xf numFmtId="0" fontId="11" fillId="0" borderId="0" xfId="8" applyNumberFormat="1" applyFont="1" applyAlignment="1">
      <alignment horizontal="center" vertical="center"/>
    </xf>
    <xf numFmtId="49" fontId="2" fillId="11" borderId="1" xfId="7" applyNumberFormat="1" applyFont="1" applyFill="1" applyBorder="1" applyAlignment="1">
      <alignment horizontal="left" vertical="center" wrapText="1" indent="2"/>
    </xf>
    <xf numFmtId="165" fontId="2" fillId="11" borderId="1" xfId="7" applyNumberFormat="1" applyFont="1" applyFill="1" applyBorder="1" applyAlignment="1">
      <alignment horizontal="right" vertical="center"/>
    </xf>
    <xf numFmtId="0" fontId="6" fillId="0" borderId="0" xfId="8" applyNumberFormat="1" applyFont="1" applyAlignment="1">
      <alignment horizontal="center" vertical="center"/>
    </xf>
    <xf numFmtId="49" fontId="6" fillId="12" borderId="1" xfId="8" applyNumberFormat="1" applyFont="1" applyFill="1" applyBorder="1" applyAlignment="1">
      <alignment horizontal="left" vertical="center" indent="3"/>
    </xf>
    <xf numFmtId="4" fontId="6" fillId="12" borderId="1" xfId="8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 applyAlignment="1"/>
    <xf numFmtId="0" fontId="13" fillId="0" borderId="0" xfId="0" applyFont="1" applyAlignment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 applyAlignment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 applyAlignment="1"/>
    <xf numFmtId="4" fontId="13" fillId="0" borderId="0" xfId="0" applyNumberFormat="1" applyFont="1" applyAlignment="1"/>
    <xf numFmtId="4" fontId="13" fillId="0" borderId="0" xfId="0" applyNumberFormat="1" applyFont="1"/>
    <xf numFmtId="0" fontId="5" fillId="0" borderId="0" xfId="0" applyFont="1" applyAlignment="1">
      <alignment horizontal="center" wrapText="1"/>
    </xf>
    <xf numFmtId="0" fontId="1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4" fontId="6" fillId="0" borderId="0" xfId="0" applyNumberFormat="1" applyFont="1" applyAlignment="1"/>
    <xf numFmtId="10" fontId="6" fillId="0" borderId="0" xfId="0" applyNumberFormat="1" applyFont="1" applyAlignment="1"/>
    <xf numFmtId="0" fontId="7" fillId="8" borderId="1" xfId="8" applyNumberFormat="1" applyFont="1" applyFill="1" applyBorder="1" applyAlignment="1">
      <alignment horizontal="center" vertical="center"/>
    </xf>
    <xf numFmtId="10" fontId="7" fillId="8" borderId="1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right"/>
    </xf>
    <xf numFmtId="0" fontId="16" fillId="16" borderId="1" xfId="5" applyNumberFormat="1" applyFont="1" applyFill="1" applyBorder="1" applyAlignment="1">
      <alignment horizontal="left" vertical="center"/>
    </xf>
    <xf numFmtId="165" fontId="16" fillId="16" borderId="1" xfId="5" applyNumberFormat="1" applyFont="1" applyFill="1" applyBorder="1" applyAlignment="1">
      <alignment horizontal="right" vertical="center"/>
    </xf>
    <xf numFmtId="10" fontId="16" fillId="16" borderId="1" xfId="1" applyNumberFormat="1" applyFont="1" applyFill="1" applyBorder="1" applyAlignment="1">
      <alignment horizontal="right" vertical="center"/>
    </xf>
    <xf numFmtId="0" fontId="17" fillId="0" borderId="0" xfId="8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 applyAlignment="1"/>
    <xf numFmtId="10" fontId="6" fillId="0" borderId="0" xfId="0" applyNumberFormat="1" applyFont="1"/>
    <xf numFmtId="0" fontId="8" fillId="0" borderId="0" xfId="0" applyFont="1" applyAlignment="1">
      <alignment horizontal="left"/>
    </xf>
    <xf numFmtId="49" fontId="7" fillId="8" borderId="1" xfId="8" applyNumberFormat="1" applyFont="1" applyFill="1" applyBorder="1" applyAlignment="1">
      <alignment horizontal="left" vertical="center" wrapText="1"/>
    </xf>
    <xf numFmtId="4" fontId="7" fillId="8" borderId="1" xfId="8" applyNumberFormat="1" applyFont="1" applyFill="1" applyBorder="1" applyAlignment="1">
      <alignment horizontal="center" vertical="center"/>
    </xf>
    <xf numFmtId="0" fontId="17" fillId="0" borderId="0" xfId="8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 applyAlignment="1"/>
    <xf numFmtId="0" fontId="7" fillId="0" borderId="0" xfId="8" applyFont="1"/>
    <xf numFmtId="0" fontId="3" fillId="16" borderId="1" xfId="5" applyNumberFormat="1" applyFont="1" applyFill="1" applyBorder="1" applyAlignment="1">
      <alignment horizontal="left"/>
    </xf>
    <xf numFmtId="165" fontId="3" fillId="16" borderId="1" xfId="5" applyNumberFormat="1" applyFont="1" applyFill="1" applyBorder="1" applyAlignment="1">
      <alignment horizontal="right"/>
    </xf>
    <xf numFmtId="10" fontId="3" fillId="16" borderId="1" xfId="1" applyNumberFormat="1" applyFont="1" applyFill="1" applyBorder="1" applyAlignment="1">
      <alignment horizontal="right"/>
    </xf>
    <xf numFmtId="0" fontId="17" fillId="0" borderId="0" xfId="8" applyNumberFormat="1" applyFont="1" applyAlignment="1"/>
    <xf numFmtId="0" fontId="17" fillId="0" borderId="0" xfId="8" applyNumberFormat="1" applyFont="1"/>
    <xf numFmtId="49" fontId="1" fillId="11" borderId="1" xfId="7" applyNumberFormat="1" applyFont="1" applyFill="1" applyBorder="1" applyAlignment="1">
      <alignment horizontal="left" indent="1"/>
    </xf>
    <xf numFmtId="165" fontId="1" fillId="11" borderId="1" xfId="7" applyNumberFormat="1" applyFont="1" applyFill="1" applyBorder="1" applyAlignment="1">
      <alignment horizontal="right"/>
    </xf>
    <xf numFmtId="10" fontId="1" fillId="11" borderId="1" xfId="1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1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8" applyNumberFormat="1" applyFont="1" applyAlignment="1"/>
    <xf numFmtId="0" fontId="6" fillId="0" borderId="0" xfId="8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 applyAlignment="1"/>
    <xf numFmtId="10" fontId="20" fillId="14" borderId="1" xfId="0" applyNumberFormat="1" applyFont="1" applyFill="1" applyBorder="1" applyAlignment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1" applyNumberFormat="1" applyFont="1" applyFill="1" applyBorder="1" applyAlignment="1">
      <alignment horizontal="right" vertical="center"/>
    </xf>
    <xf numFmtId="0" fontId="8" fillId="0" borderId="0" xfId="8" applyNumberFormat="1" applyFont="1" applyAlignment="1"/>
    <xf numFmtId="0" fontId="8" fillId="0" borderId="0" xfId="8" applyNumberFormat="1" applyFont="1"/>
    <xf numFmtId="49" fontId="1" fillId="17" borderId="1" xfId="4" applyNumberFormat="1" applyFont="1" applyFill="1" applyBorder="1" applyAlignment="1">
      <alignment horizontal="left" indent="1"/>
    </xf>
    <xf numFmtId="165" fontId="1" fillId="17" borderId="1" xfId="4" applyNumberFormat="1" applyFont="1" applyFill="1" applyBorder="1" applyAlignment="1">
      <alignment horizontal="right"/>
    </xf>
    <xf numFmtId="10" fontId="1" fillId="17" borderId="1" xfId="1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 applyAlignment="1"/>
    <xf numFmtId="10" fontId="20" fillId="18" borderId="1" xfId="0" applyNumberFormat="1" applyFont="1" applyFill="1" applyBorder="1" applyAlignment="1"/>
    <xf numFmtId="49" fontId="7" fillId="12" borderId="1" xfId="8" applyNumberFormat="1" applyFont="1" applyFill="1" applyBorder="1" applyAlignment="1">
      <alignment horizontal="center" vertical="center" wrapText="1"/>
    </xf>
    <xf numFmtId="49" fontId="7" fillId="12" borderId="1" xfId="8" applyNumberFormat="1" applyFont="1" applyFill="1" applyBorder="1" applyAlignment="1">
      <alignment horizontal="center" vertical="center"/>
    </xf>
    <xf numFmtId="0" fontId="16" fillId="19" borderId="1" xfId="5" applyNumberFormat="1" applyFont="1" applyFill="1" applyBorder="1" applyAlignment="1">
      <alignment horizontal="left" vertical="center"/>
    </xf>
    <xf numFmtId="49" fontId="14" fillId="20" borderId="1" xfId="8" applyNumberFormat="1" applyFont="1" applyFill="1" applyBorder="1" applyAlignment="1">
      <alignment horizontal="left" vertical="center" indent="1"/>
    </xf>
    <xf numFmtId="165" fontId="14" fillId="20" borderId="1" xfId="8" applyNumberFormat="1" applyFont="1" applyFill="1" applyBorder="1" applyAlignment="1">
      <alignment horizontal="right" vertical="center"/>
    </xf>
    <xf numFmtId="10" fontId="14" fillId="20" borderId="1" xfId="1" applyNumberFormat="1" applyFont="1" applyFill="1" applyBorder="1" applyAlignment="1">
      <alignment horizontal="right" vertical="center"/>
    </xf>
    <xf numFmtId="49" fontId="14" fillId="12" borderId="1" xfId="8" applyNumberFormat="1" applyFont="1" applyFill="1" applyBorder="1" applyAlignment="1">
      <alignment horizontal="left" vertical="center" indent="2"/>
    </xf>
    <xf numFmtId="165" fontId="14" fillId="12" borderId="1" xfId="8" applyNumberFormat="1" applyFont="1" applyFill="1" applyBorder="1" applyAlignment="1">
      <alignment horizontal="right" vertical="center"/>
    </xf>
    <xf numFmtId="10" fontId="14" fillId="12" borderId="1" xfId="1" applyNumberFormat="1" applyFont="1" applyFill="1" applyBorder="1" applyAlignment="1">
      <alignment horizontal="right" vertical="center"/>
    </xf>
    <xf numFmtId="49" fontId="21" fillId="21" borderId="1" xfId="3" applyNumberFormat="1" applyFont="1" applyFill="1" applyBorder="1" applyAlignment="1">
      <alignment horizontal="left" vertical="center" indent="3"/>
    </xf>
    <xf numFmtId="165" fontId="21" fillId="21" borderId="1" xfId="3" applyNumberFormat="1" applyFont="1" applyFill="1" applyBorder="1" applyAlignment="1">
      <alignment horizontal="right" vertical="center"/>
    </xf>
    <xf numFmtId="10" fontId="21" fillId="21" borderId="1" xfId="1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1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 applyAlignment="1"/>
    <xf numFmtId="10" fontId="22" fillId="22" borderId="1" xfId="0" applyNumberFormat="1" applyFont="1" applyFill="1" applyBorder="1" applyAlignment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 applyAlignment="1"/>
    <xf numFmtId="10" fontId="14" fillId="13" borderId="1" xfId="0" applyNumberFormat="1" applyFont="1" applyFill="1" applyBorder="1" applyAlignment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 applyAlignment="1"/>
    <xf numFmtId="10" fontId="14" fillId="23" borderId="1" xfId="0" applyNumberFormat="1" applyFont="1" applyFill="1" applyBorder="1" applyAlignment="1"/>
    <xf numFmtId="165" fontId="16" fillId="19" borderId="1" xfId="5" applyNumberFormat="1" applyFont="1" applyFill="1" applyBorder="1" applyAlignment="1">
      <alignment horizontal="right" vertical="center"/>
    </xf>
    <xf numFmtId="10" fontId="16" fillId="19" borderId="1" xfId="1" applyNumberFormat="1" applyFont="1" applyFill="1" applyBorder="1" applyAlignment="1">
      <alignment horizontal="right" vertical="center"/>
    </xf>
    <xf numFmtId="49" fontId="21" fillId="11" borderId="1" xfId="6" applyNumberFormat="1" applyFont="1" applyFill="1" applyBorder="1" applyAlignment="1">
      <alignment horizontal="left" vertical="center" indent="3"/>
    </xf>
    <xf numFmtId="165" fontId="21" fillId="11" borderId="1" xfId="6" applyNumberFormat="1" applyFont="1" applyFill="1" applyBorder="1" applyAlignment="1">
      <alignment horizontal="right" vertical="center"/>
    </xf>
    <xf numFmtId="10" fontId="21" fillId="11" borderId="1" xfId="1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 applyAlignment="1"/>
    <xf numFmtId="10" fontId="22" fillId="14" borderId="1" xfId="0" applyNumberFormat="1" applyFont="1" applyFill="1" applyBorder="1" applyAlignment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9" applyNumberFormat="1" applyFont="1" applyFill="1" applyBorder="1" applyAlignment="1">
      <alignment horizontal="left" vertical="center" wrapText="1" indent="2"/>
    </xf>
    <xf numFmtId="165" fontId="2" fillId="17" borderId="1" xfId="9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 applyAlignment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 applyAlignment="1"/>
  </cellXfs>
  <cellStyles count="10">
    <cellStyle name="20% – колірна тема 1" xfId="3" builtinId="30"/>
    <cellStyle name="20% – колірна тема 2" xfId="6" builtinId="34"/>
    <cellStyle name="40% – Акцентування1 2" xfId="9" xr:uid="{6F4A3B5E-7007-45F7-859F-8C294E6C5BB3}"/>
    <cellStyle name="40% – колірна тема 1" xfId="4" builtinId="31"/>
    <cellStyle name="40% – колірна тема 2" xfId="7" builtinId="35"/>
    <cellStyle name="Відсотковий" xfId="1" builtinId="5"/>
    <cellStyle name="Звичайний" xfId="0" builtinId="0"/>
    <cellStyle name="Колірна тема 1" xfId="2" builtinId="29"/>
    <cellStyle name="Колірна тема 2" xfId="5" builtinId="33"/>
    <cellStyle name="РівеньРядків_1" xfId="8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_and_State_Guaranteed_Debt_28.02.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4"/>
      <sheetData sheetId="5"/>
      <sheetData sheetId="6"/>
      <sheetData sheetId="7"/>
      <sheetData sheetId="10"/>
      <sheetData sheetId="11"/>
      <sheetData sheetId="12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4"/>
      <sheetData sheetId="35"/>
      <sheetData sheetId="39"/>
      <sheetData sheetId="42"/>
      <sheetData sheetId="45"/>
      <sheetData sheetId="46"/>
      <sheetData sheetId="47"/>
      <sheetData sheetId="48"/>
      <sheetData sheetId="50"/>
      <sheetData sheetId="52"/>
      <sheetData sheetId="55"/>
      <sheetData sheetId="56"/>
      <sheetData sheetId="57"/>
      <sheetData sheetId="58"/>
      <sheetData sheetId="59"/>
      <sheetData sheetId="60">
        <row r="3">
          <cell r="B3">
            <v>46081</v>
          </cell>
          <cell r="C3" t="str">
            <v>28.02.2026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1">
          <cell r="A11" t="str">
            <v>USD</v>
          </cell>
        </row>
        <row r="12">
          <cell r="A12" t="str">
            <v>дол. США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28.02.2026</v>
          </cell>
          <cell r="C16" t="str">
            <v>State debt and state guaranteed debt of Ukraine
as of 28.02.2026
(in terms of average term of circulation and average rate)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71CF-B69A-4446-9C99-269D77B9B689}">
  <sheetPr codeName="Лист18">
    <tabColor indexed="57"/>
    <outlinePr applyStyles="1" summaryBelow="0"/>
    <pageSetUpPr fitToPage="1"/>
  </sheetPr>
  <dimension ref="A1:I180"/>
  <sheetViews>
    <sheetView tabSelected="1" workbookViewId="0">
      <selection activeCell="E12" sqref="E12"/>
    </sheetView>
  </sheetViews>
  <sheetFormatPr defaultColWidth="9.109375" defaultRowHeight="10.199999999999999" outlineLevelRow="4" x14ac:dyDescent="0.2"/>
  <cols>
    <col min="1" max="1" width="52" style="28" customWidth="1"/>
    <col min="2" max="4" width="16.33203125" style="35" customWidth="1"/>
    <col min="5" max="5" width="9.109375" style="28" customWidth="1"/>
    <col min="6" max="16384" width="9.109375" style="28"/>
  </cols>
  <sheetData>
    <row r="1" spans="1:9" s="2" customFormat="1" ht="18" x14ac:dyDescent="0.3">
      <c r="A1" s="1"/>
      <c r="B1" s="1"/>
      <c r="C1" s="1"/>
      <c r="D1" s="1"/>
    </row>
    <row r="2" spans="1:9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3"/>
      <c r="F2" s="3"/>
      <c r="G2" s="3"/>
      <c r="H2" s="3"/>
      <c r="I2" s="3"/>
    </row>
    <row r="3" spans="1:9" s="2" customFormat="1" ht="13.8" x14ac:dyDescent="0.3">
      <c r="A3" s="4"/>
      <c r="B3" s="5"/>
      <c r="C3" s="5"/>
      <c r="D3" s="5"/>
    </row>
    <row r="4" spans="1:9" s="6" customFormat="1" ht="13.8" x14ac:dyDescent="0.3">
      <c r="B4" s="7"/>
      <c r="C4" s="7"/>
      <c r="D4" s="7" t="str">
        <f>VALUAH</f>
        <v>bn UAH</v>
      </c>
    </row>
    <row r="5" spans="1:9" s="10" customFormat="1" ht="13.8" x14ac:dyDescent="0.25">
      <c r="A5" s="8"/>
      <c r="B5" s="9">
        <v>46022</v>
      </c>
      <c r="C5" s="9">
        <v>46053</v>
      </c>
      <c r="D5" s="9">
        <v>46081</v>
      </c>
    </row>
    <row r="6" spans="1: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D6" si="0">B$7+B$80</f>
        <v>9042.6770279454904</v>
      </c>
      <c r="C6" s="12">
        <f t="shared" si="0"/>
        <v>9212.5982398058914</v>
      </c>
      <c r="D6" s="12">
        <f t="shared" si="0"/>
        <v>9211.1887464682295</v>
      </c>
    </row>
    <row r="7" spans="1:9" s="16" customFormat="1" ht="14.4" outlineLevel="1" x14ac:dyDescent="0.25">
      <c r="A7" s="14" t="s">
        <v>0</v>
      </c>
      <c r="B7" s="15">
        <f t="shared" ref="B7:D7" si="1">B$8+B$42</f>
        <v>8765.9940256002701</v>
      </c>
      <c r="C7" s="15">
        <f t="shared" si="1"/>
        <v>8933.7540445903905</v>
      </c>
      <c r="D7" s="15">
        <f t="shared" si="1"/>
        <v>8940.6379651137595</v>
      </c>
    </row>
    <row r="8" spans="1:9" s="19" customFormat="1" ht="14.4" outlineLevel="2" x14ac:dyDescent="0.25">
      <c r="A8" s="17" t="s">
        <v>1</v>
      </c>
      <c r="B8" s="18">
        <f t="shared" ref="B8:D8" si="2">B$9+B$40</f>
        <v>1967.2075927832996</v>
      </c>
      <c r="C8" s="18">
        <f t="shared" si="2"/>
        <v>1992.6491649657994</v>
      </c>
      <c r="D8" s="18">
        <f t="shared" si="2"/>
        <v>2009.6169171505996</v>
      </c>
    </row>
    <row r="9" spans="1:9" s="19" customFormat="1" ht="13.8" outlineLevel="3" x14ac:dyDescent="0.25">
      <c r="A9" s="20" t="s">
        <v>2</v>
      </c>
      <c r="B9" s="21">
        <f t="shared" ref="B9:D9" si="3">SUM(B$10:B$39)</f>
        <v>1965.8850675579995</v>
      </c>
      <c r="C9" s="21">
        <f t="shared" si="3"/>
        <v>1991.3266397404993</v>
      </c>
      <c r="D9" s="21">
        <f t="shared" si="3"/>
        <v>2008.2943919252996</v>
      </c>
    </row>
    <row r="10" spans="1:9" s="24" customFormat="1" ht="13.8" outlineLevel="4" x14ac:dyDescent="0.25">
      <c r="A10" s="22" t="s">
        <v>3</v>
      </c>
      <c r="B10" s="23">
        <v>8.4775600000000004</v>
      </c>
      <c r="C10" s="23">
        <v>8.5696600000000007</v>
      </c>
      <c r="D10" s="23">
        <v>8.6416199999999996</v>
      </c>
    </row>
    <row r="11" spans="1:9" ht="13.8" outlineLevel="4" x14ac:dyDescent="0.3">
      <c r="A11" s="25" t="s">
        <v>4</v>
      </c>
      <c r="B11" s="26">
        <v>176.06807957500001</v>
      </c>
      <c r="C11" s="26">
        <v>188.40172416499999</v>
      </c>
      <c r="D11" s="26">
        <v>166.7095819468</v>
      </c>
      <c r="E11" s="27"/>
      <c r="F11" s="27"/>
      <c r="G11" s="27"/>
    </row>
    <row r="12" spans="1:9" ht="13.8" outlineLevel="4" x14ac:dyDescent="0.3">
      <c r="A12" s="25" t="s">
        <v>5</v>
      </c>
      <c r="B12" s="26">
        <v>37.370921000000003</v>
      </c>
      <c r="C12" s="26">
        <v>34.051921</v>
      </c>
      <c r="D12" s="26">
        <v>34.051921</v>
      </c>
      <c r="E12" s="27"/>
      <c r="F12" s="27"/>
      <c r="G12" s="27"/>
    </row>
    <row r="13" spans="1:9" ht="13.8" outlineLevel="4" x14ac:dyDescent="0.3">
      <c r="A13" s="25" t="s">
        <v>6</v>
      </c>
      <c r="B13" s="26">
        <v>16.899999999999999</v>
      </c>
      <c r="C13" s="26">
        <v>16.899999999999999</v>
      </c>
      <c r="D13" s="26">
        <v>16.899999999999999</v>
      </c>
      <c r="E13" s="27"/>
      <c r="F13" s="27"/>
      <c r="G13" s="27"/>
    </row>
    <row r="14" spans="1:9" ht="13.8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7"/>
      <c r="F14" s="27"/>
      <c r="G14" s="27"/>
    </row>
    <row r="15" spans="1:9" ht="13.8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7"/>
      <c r="F15" s="27"/>
      <c r="G15" s="27"/>
    </row>
    <row r="16" spans="1:9" ht="13.8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7"/>
      <c r="F16" s="27"/>
      <c r="G16" s="27"/>
    </row>
    <row r="17" spans="1:7" ht="13.8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7"/>
      <c r="F17" s="27"/>
      <c r="G17" s="27"/>
    </row>
    <row r="18" spans="1:7" ht="13.8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7"/>
      <c r="F18" s="27"/>
      <c r="G18" s="27"/>
    </row>
    <row r="19" spans="1:7" ht="13.8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7"/>
      <c r="F19" s="27"/>
      <c r="G19" s="27"/>
    </row>
    <row r="20" spans="1:7" ht="13.8" outlineLevel="4" x14ac:dyDescent="0.3">
      <c r="A20" s="25" t="s">
        <v>13</v>
      </c>
      <c r="B20" s="26">
        <v>171.11051998299999</v>
      </c>
      <c r="C20" s="26">
        <v>185.50718357549999</v>
      </c>
      <c r="D20" s="26">
        <v>194.78600397849999</v>
      </c>
      <c r="E20" s="27"/>
      <c r="F20" s="27"/>
      <c r="G20" s="27"/>
    </row>
    <row r="21" spans="1:7" ht="13.8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7"/>
      <c r="F21" s="27"/>
      <c r="G21" s="27"/>
    </row>
    <row r="22" spans="1:7" ht="13.8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7"/>
      <c r="F22" s="27"/>
      <c r="G22" s="27"/>
    </row>
    <row r="23" spans="1:7" ht="13.8" outlineLevel="4" x14ac:dyDescent="0.3">
      <c r="A23" s="25" t="s">
        <v>16</v>
      </c>
      <c r="B23" s="26">
        <v>184.67359099999999</v>
      </c>
      <c r="C23" s="26">
        <v>166.21270899999999</v>
      </c>
      <c r="D23" s="26">
        <v>156.042486</v>
      </c>
      <c r="E23" s="27"/>
      <c r="F23" s="27"/>
      <c r="G23" s="27"/>
    </row>
    <row r="24" spans="1:7" ht="13.8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7"/>
      <c r="F24" s="27"/>
      <c r="G24" s="27"/>
    </row>
    <row r="25" spans="1:7" ht="13.8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7"/>
      <c r="F25" s="27"/>
      <c r="G25" s="27"/>
    </row>
    <row r="26" spans="1:7" ht="13.8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7"/>
      <c r="F26" s="27"/>
      <c r="G26" s="27"/>
    </row>
    <row r="27" spans="1:7" ht="13.8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7"/>
      <c r="F27" s="27"/>
      <c r="G27" s="27"/>
    </row>
    <row r="28" spans="1:7" ht="13.8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7"/>
      <c r="F28" s="27"/>
      <c r="G28" s="27"/>
    </row>
    <row r="29" spans="1:7" ht="13.8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7"/>
      <c r="F29" s="27"/>
      <c r="G29" s="27"/>
    </row>
    <row r="30" spans="1:7" ht="13.8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7"/>
      <c r="F30" s="27"/>
      <c r="G30" s="27"/>
    </row>
    <row r="31" spans="1:7" ht="13.8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7"/>
      <c r="F31" s="27"/>
      <c r="G31" s="27"/>
    </row>
    <row r="32" spans="1:7" ht="13.8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7"/>
      <c r="F32" s="27"/>
      <c r="G32" s="27"/>
    </row>
    <row r="33" spans="1:7" ht="13.8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7"/>
      <c r="F33" s="27"/>
      <c r="G33" s="27"/>
    </row>
    <row r="34" spans="1:7" ht="13.8" outlineLevel="4" x14ac:dyDescent="0.3">
      <c r="A34" s="25" t="s">
        <v>27</v>
      </c>
      <c r="B34" s="26">
        <v>393.61047300000001</v>
      </c>
      <c r="C34" s="26">
        <v>414.00951900000001</v>
      </c>
      <c r="D34" s="26">
        <v>453.488856</v>
      </c>
      <c r="E34" s="27"/>
      <c r="F34" s="27"/>
      <c r="G34" s="27"/>
    </row>
    <row r="35" spans="1:7" ht="13.8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7"/>
      <c r="F35" s="27"/>
      <c r="G35" s="27"/>
    </row>
    <row r="36" spans="1:7" ht="13.8" outlineLevel="4" x14ac:dyDescent="0.3">
      <c r="A36" s="25" t="s">
        <v>29</v>
      </c>
      <c r="B36" s="26">
        <v>83.253710999999996</v>
      </c>
      <c r="C36" s="26">
        <v>83.253710999999996</v>
      </c>
      <c r="D36" s="26">
        <v>83.253710999999996</v>
      </c>
      <c r="E36" s="27"/>
      <c r="F36" s="27"/>
      <c r="G36" s="27"/>
    </row>
    <row r="37" spans="1:7" ht="13.8" outlineLevel="4" x14ac:dyDescent="0.3">
      <c r="A37" s="25" t="s">
        <v>30</v>
      </c>
      <c r="B37" s="26">
        <v>63.069235999999997</v>
      </c>
      <c r="C37" s="26">
        <v>63.069235999999997</v>
      </c>
      <c r="D37" s="26">
        <v>63.069235999999997</v>
      </c>
      <c r="E37" s="27"/>
      <c r="F37" s="27"/>
      <c r="G37" s="27"/>
    </row>
    <row r="38" spans="1:7" ht="13.8" outlineLevel="4" x14ac:dyDescent="0.3">
      <c r="A38" s="25" t="s">
        <v>31</v>
      </c>
      <c r="B38" s="26">
        <v>28.281690999999999</v>
      </c>
      <c r="C38" s="26">
        <v>28.281690999999999</v>
      </c>
      <c r="D38" s="26">
        <v>28.281690999999999</v>
      </c>
      <c r="E38" s="27"/>
      <c r="F38" s="27"/>
      <c r="G38" s="27"/>
    </row>
    <row r="39" spans="1:7" ht="13.8" outlineLevel="4" x14ac:dyDescent="0.3">
      <c r="A39" s="25" t="s">
        <v>32</v>
      </c>
      <c r="B39" s="26">
        <v>5.5</v>
      </c>
      <c r="C39" s="26">
        <v>5.5</v>
      </c>
      <c r="D39" s="26">
        <v>5.5</v>
      </c>
      <c r="E39" s="27"/>
      <c r="F39" s="27"/>
      <c r="G39" s="27"/>
    </row>
    <row r="40" spans="1:7" ht="13.8" outlineLevel="3" x14ac:dyDescent="0.3">
      <c r="A40" s="29" t="s">
        <v>33</v>
      </c>
      <c r="B40" s="26">
        <f t="shared" ref="B40:D40" si="4">SUM(B$41:B$41)</f>
        <v>1.3225252252999999</v>
      </c>
      <c r="C40" s="26">
        <f t="shared" si="4"/>
        <v>1.3225252252999999</v>
      </c>
      <c r="D40" s="26">
        <f t="shared" si="4"/>
        <v>1.3225252252999999</v>
      </c>
      <c r="E40" s="27"/>
      <c r="F40" s="27"/>
      <c r="G40" s="27"/>
    </row>
    <row r="41" spans="1:7" ht="13.8" outlineLevel="4" x14ac:dyDescent="0.3">
      <c r="A41" s="25" t="s">
        <v>34</v>
      </c>
      <c r="B41" s="26">
        <v>1.3225252252999999</v>
      </c>
      <c r="C41" s="26">
        <v>1.3225252252999999</v>
      </c>
      <c r="D41" s="26">
        <v>1.3225252252999999</v>
      </c>
      <c r="E41" s="27"/>
      <c r="F41" s="27"/>
      <c r="G41" s="27"/>
    </row>
    <row r="42" spans="1:7" ht="14.4" outlineLevel="2" x14ac:dyDescent="0.3">
      <c r="A42" s="30" t="s">
        <v>35</v>
      </c>
      <c r="B42" s="31">
        <f t="shared" ref="B42:D42" si="5">B$43+B$53+B$64+B$66+B$73+B$76+B$78</f>
        <v>6798.7864328169708</v>
      </c>
      <c r="C42" s="31">
        <f t="shared" si="5"/>
        <v>6941.1048796245905</v>
      </c>
      <c r="D42" s="31">
        <f t="shared" si="5"/>
        <v>6931.0210479631605</v>
      </c>
      <c r="E42" s="27"/>
      <c r="F42" s="27"/>
      <c r="G42" s="27"/>
    </row>
    <row r="43" spans="1:7" ht="13.8" outlineLevel="3" x14ac:dyDescent="0.3">
      <c r="A43" s="29" t="s">
        <v>36</v>
      </c>
      <c r="B43" s="26">
        <f t="shared" ref="B43:D43" si="6">SUM(B$44:B$52)</f>
        <v>5234.2600089153402</v>
      </c>
      <c r="C43" s="26">
        <f t="shared" si="6"/>
        <v>5351.3912079854308</v>
      </c>
      <c r="D43" s="26">
        <f t="shared" si="6"/>
        <v>5335.6283259618203</v>
      </c>
      <c r="E43" s="27"/>
      <c r="F43" s="27"/>
      <c r="G43" s="27"/>
    </row>
    <row r="44" spans="1:7" ht="13.8" outlineLevel="4" x14ac:dyDescent="0.3">
      <c r="A44" s="25" t="s">
        <v>37</v>
      </c>
      <c r="B44" s="26">
        <v>4.4185232040900004</v>
      </c>
      <c r="C44" s="26">
        <v>4.3694920235200003</v>
      </c>
      <c r="D44" s="26">
        <v>4.4205296836299999</v>
      </c>
      <c r="E44" s="27"/>
      <c r="F44" s="27"/>
      <c r="G44" s="27"/>
    </row>
    <row r="45" spans="1:7" ht="13.8" outlineLevel="4" x14ac:dyDescent="0.3">
      <c r="A45" s="25" t="s">
        <v>38</v>
      </c>
      <c r="B45" s="26">
        <v>22.867781216129998</v>
      </c>
      <c r="C45" s="26">
        <v>23.503408891749999</v>
      </c>
      <c r="D45" s="26">
        <v>23.40346426012</v>
      </c>
      <c r="E45" s="27"/>
      <c r="F45" s="27"/>
      <c r="G45" s="27"/>
    </row>
    <row r="46" spans="1:7" ht="13.8" outlineLevel="4" x14ac:dyDescent="0.3">
      <c r="A46" s="25" t="s">
        <v>39</v>
      </c>
      <c r="B46" s="26">
        <v>2.67230830477</v>
      </c>
      <c r="C46" s="26">
        <v>2.75950297242</v>
      </c>
      <c r="D46" s="26">
        <v>2.76113340754</v>
      </c>
      <c r="E46" s="27"/>
      <c r="F46" s="27"/>
      <c r="G46" s="27"/>
    </row>
    <row r="47" spans="1:7" ht="13.8" outlineLevel="4" x14ac:dyDescent="0.3">
      <c r="A47" s="25" t="s">
        <v>40</v>
      </c>
      <c r="B47" s="26">
        <v>142.48457794754</v>
      </c>
      <c r="C47" s="26">
        <v>146.44504705627</v>
      </c>
      <c r="D47" s="26">
        <v>145.23636503838</v>
      </c>
      <c r="E47" s="27"/>
      <c r="F47" s="27"/>
      <c r="G47" s="27"/>
    </row>
    <row r="48" spans="1:7" ht="13.8" outlineLevel="4" x14ac:dyDescent="0.3">
      <c r="A48" s="25" t="s">
        <v>41</v>
      </c>
      <c r="B48" s="26">
        <v>3504.3683845729602</v>
      </c>
      <c r="C48" s="26">
        <v>3601.7750157512601</v>
      </c>
      <c r="D48" s="26">
        <v>3586.45902142758</v>
      </c>
      <c r="E48" s="27"/>
      <c r="F48" s="27"/>
      <c r="G48" s="27"/>
    </row>
    <row r="49" spans="1:7" ht="13.8" outlineLevel="4" x14ac:dyDescent="0.3">
      <c r="A49" s="25" t="s">
        <v>42</v>
      </c>
      <c r="B49" s="26">
        <v>698.98622995717005</v>
      </c>
      <c r="C49" s="26">
        <v>706.14146045373002</v>
      </c>
      <c r="D49" s="26">
        <v>707.00848642594997</v>
      </c>
      <c r="E49" s="27"/>
      <c r="F49" s="27"/>
      <c r="G49" s="27"/>
    </row>
    <row r="50" spans="1:7" ht="13.8" outlineLevel="4" x14ac:dyDescent="0.3">
      <c r="A50" s="25" t="s">
        <v>43</v>
      </c>
      <c r="B50" s="26">
        <v>283.18043197063002</v>
      </c>
      <c r="C50" s="26">
        <v>287.05535001301001</v>
      </c>
      <c r="D50" s="26">
        <v>288.85268392210003</v>
      </c>
      <c r="E50" s="27"/>
      <c r="F50" s="27"/>
      <c r="G50" s="27"/>
    </row>
    <row r="51" spans="1:7" ht="13.8" outlineLevel="4" x14ac:dyDescent="0.3">
      <c r="A51" s="25" t="s">
        <v>44</v>
      </c>
      <c r="B51" s="26">
        <v>574.79562913317</v>
      </c>
      <c r="C51" s="26">
        <v>578.84227550457001</v>
      </c>
      <c r="D51" s="26">
        <v>576.98911118501996</v>
      </c>
      <c r="E51" s="27"/>
      <c r="F51" s="27"/>
      <c r="G51" s="27"/>
    </row>
    <row r="52" spans="1:7" ht="13.8" outlineLevel="4" x14ac:dyDescent="0.3">
      <c r="A52" s="25" t="s">
        <v>45</v>
      </c>
      <c r="B52" s="26">
        <v>0.48614260887999999</v>
      </c>
      <c r="C52" s="26">
        <v>0.49965531889999998</v>
      </c>
      <c r="D52" s="26">
        <v>0.4975306115</v>
      </c>
      <c r="E52" s="27"/>
      <c r="F52" s="27"/>
      <c r="G52" s="27"/>
    </row>
    <row r="53" spans="1:7" ht="13.8" outlineLevel="3" x14ac:dyDescent="0.3">
      <c r="A53" s="29" t="s">
        <v>46</v>
      </c>
      <c r="B53" s="26">
        <f t="shared" ref="B53:D53" si="7">SUM(B$54:B$63)</f>
        <v>342.93997620361</v>
      </c>
      <c r="C53" s="26">
        <f t="shared" si="7"/>
        <v>351.42368175007005</v>
      </c>
      <c r="D53" s="26">
        <f t="shared" si="7"/>
        <v>350.39060889587995</v>
      </c>
      <c r="E53" s="27"/>
      <c r="F53" s="27"/>
      <c r="G53" s="27"/>
    </row>
    <row r="54" spans="1:7" ht="13.8" outlineLevel="4" x14ac:dyDescent="0.3">
      <c r="A54" s="25" t="s">
        <v>47</v>
      </c>
      <c r="B54" s="26">
        <v>225.41873603241999</v>
      </c>
      <c r="C54" s="26">
        <v>230.67629633621999</v>
      </c>
      <c r="D54" s="26">
        <v>230.20135148238001</v>
      </c>
      <c r="E54" s="27"/>
      <c r="F54" s="27"/>
      <c r="G54" s="27"/>
    </row>
    <row r="55" spans="1:7" ht="13.8" outlineLevel="4" x14ac:dyDescent="0.3">
      <c r="A55" s="25" t="s">
        <v>48</v>
      </c>
      <c r="B55" s="26">
        <v>22.164438994840001</v>
      </c>
      <c r="C55" s="26">
        <v>22.780516729119999</v>
      </c>
      <c r="D55" s="26">
        <v>22.7437160781</v>
      </c>
      <c r="E55" s="27"/>
      <c r="F55" s="27"/>
      <c r="G55" s="27"/>
    </row>
    <row r="56" spans="1:7" ht="13.8" outlineLevel="4" x14ac:dyDescent="0.3">
      <c r="A56" s="25" t="s">
        <v>49</v>
      </c>
      <c r="B56" s="26">
        <v>28.228915603210002</v>
      </c>
      <c r="C56" s="26">
        <v>29.013560157939999</v>
      </c>
      <c r="D56" s="26">
        <v>28.942408796799999</v>
      </c>
      <c r="E56" s="27"/>
      <c r="F56" s="27"/>
      <c r="G56" s="27"/>
    </row>
    <row r="57" spans="1:7" ht="13.8" outlineLevel="4" x14ac:dyDescent="0.3">
      <c r="A57" s="25" t="s">
        <v>50</v>
      </c>
      <c r="B57" s="26">
        <v>9.9712999999999994</v>
      </c>
      <c r="C57" s="26">
        <v>10.24846</v>
      </c>
      <c r="D57" s="26">
        <v>10.204879999999999</v>
      </c>
      <c r="E57" s="27"/>
      <c r="F57" s="27"/>
      <c r="G57" s="27"/>
    </row>
    <row r="58" spans="1:7" ht="13.8" outlineLevel="4" x14ac:dyDescent="0.3">
      <c r="A58" s="25" t="s">
        <v>51</v>
      </c>
      <c r="B58" s="26">
        <v>36.24973875944</v>
      </c>
      <c r="C58" s="26">
        <v>37.282016088349998</v>
      </c>
      <c r="D58" s="26">
        <v>36.919251962419999</v>
      </c>
      <c r="E58" s="27"/>
      <c r="F58" s="27"/>
      <c r="G58" s="27"/>
    </row>
    <row r="59" spans="1:7" ht="13.8" outlineLevel="4" x14ac:dyDescent="0.3">
      <c r="A59" s="25" t="s">
        <v>52</v>
      </c>
      <c r="B59" s="26">
        <v>9.9712999999999994</v>
      </c>
      <c r="C59" s="26">
        <v>10.24846</v>
      </c>
      <c r="D59" s="26">
        <v>10.204879999999999</v>
      </c>
      <c r="E59" s="27"/>
      <c r="F59" s="27"/>
      <c r="G59" s="27"/>
    </row>
    <row r="60" spans="1:7" ht="13.8" outlineLevel="4" x14ac:dyDescent="0.3">
      <c r="A60" s="25" t="s">
        <v>53</v>
      </c>
      <c r="B60" s="26">
        <v>5.5870749771800003</v>
      </c>
      <c r="C60" s="26">
        <v>5.7423720498500002</v>
      </c>
      <c r="D60" s="26">
        <v>5.7179534958499998</v>
      </c>
      <c r="E60" s="27"/>
      <c r="F60" s="27"/>
      <c r="G60" s="27"/>
    </row>
    <row r="61" spans="1:7" ht="13.8" outlineLevel="4" x14ac:dyDescent="0.3">
      <c r="A61" s="25" t="s">
        <v>54</v>
      </c>
      <c r="B61" s="26">
        <v>4.2387800000000002</v>
      </c>
      <c r="C61" s="26">
        <v>4.2848300000000004</v>
      </c>
      <c r="D61" s="26">
        <v>4.3208099999999998</v>
      </c>
      <c r="E61" s="27"/>
      <c r="F61" s="27"/>
      <c r="G61" s="27"/>
    </row>
    <row r="62" spans="1:7" ht="13.8" outlineLevel="4" x14ac:dyDescent="0.3">
      <c r="A62" s="25" t="s">
        <v>55</v>
      </c>
      <c r="B62" s="26">
        <v>1.0879674421800001</v>
      </c>
      <c r="C62" s="26">
        <v>1.12520998098</v>
      </c>
      <c r="D62" s="26">
        <v>1.11321226972</v>
      </c>
      <c r="E62" s="27"/>
      <c r="F62" s="27"/>
      <c r="G62" s="27"/>
    </row>
    <row r="63" spans="1:7" ht="13.8" outlineLevel="4" x14ac:dyDescent="0.3">
      <c r="A63" s="25" t="s">
        <v>56</v>
      </c>
      <c r="B63" s="26">
        <v>2.1724394340000001E-2</v>
      </c>
      <c r="C63" s="26">
        <v>2.196040761E-2</v>
      </c>
      <c r="D63" s="26">
        <v>2.2144810609999999E-2</v>
      </c>
      <c r="E63" s="27"/>
      <c r="F63" s="27"/>
      <c r="G63" s="27"/>
    </row>
    <row r="64" spans="1:7" ht="13.8" outlineLevel="3" x14ac:dyDescent="0.3">
      <c r="A64" s="29" t="s">
        <v>57</v>
      </c>
      <c r="B64" s="26">
        <f t="shared" ref="B64:D64" si="8">SUM(B$65:B$65)</f>
        <v>25.680897022509999</v>
      </c>
      <c r="C64" s="26">
        <f t="shared" si="8"/>
        <v>25.959893646040001</v>
      </c>
      <c r="D64" s="26">
        <f t="shared" si="8"/>
        <v>26.17788058447</v>
      </c>
      <c r="E64" s="27"/>
      <c r="F64" s="27"/>
      <c r="G64" s="27"/>
    </row>
    <row r="65" spans="1:7" ht="13.8" outlineLevel="4" x14ac:dyDescent="0.3">
      <c r="A65" s="25" t="s">
        <v>58</v>
      </c>
      <c r="B65" s="26">
        <v>25.680897022509999</v>
      </c>
      <c r="C65" s="26">
        <v>25.959893646040001</v>
      </c>
      <c r="D65" s="26">
        <v>26.17788058447</v>
      </c>
      <c r="E65" s="27"/>
      <c r="F65" s="27"/>
      <c r="G65" s="27"/>
    </row>
    <row r="66" spans="1:7" ht="13.8" outlineLevel="3" x14ac:dyDescent="0.3">
      <c r="A66" s="29" t="s">
        <v>59</v>
      </c>
      <c r="B66" s="26">
        <f t="shared" ref="B66:D66" si="9">SUM(B$67:B$72)</f>
        <v>90.724545800569999</v>
      </c>
      <c r="C66" s="26">
        <f t="shared" si="9"/>
        <v>93.469891828670001</v>
      </c>
      <c r="D66" s="26">
        <f t="shared" si="9"/>
        <v>91.537831667199995</v>
      </c>
      <c r="E66" s="27"/>
      <c r="F66" s="27"/>
      <c r="G66" s="27"/>
    </row>
    <row r="67" spans="1:7" ht="13.8" outlineLevel="4" x14ac:dyDescent="0.3">
      <c r="A67" s="25" t="s">
        <v>60</v>
      </c>
      <c r="B67" s="26">
        <v>7.2839387001600002</v>
      </c>
      <c r="C67" s="26">
        <v>7.4864014131700003</v>
      </c>
      <c r="D67" s="26">
        <v>7.37933507319</v>
      </c>
      <c r="E67" s="27"/>
      <c r="F67" s="27"/>
      <c r="G67" s="27"/>
    </row>
    <row r="68" spans="1:7" ht="13.8" outlineLevel="4" x14ac:dyDescent="0.3">
      <c r="A68" s="25" t="s">
        <v>61</v>
      </c>
      <c r="B68" s="26">
        <v>32.406725000000002</v>
      </c>
      <c r="C68" s="26">
        <v>33.307495000000003</v>
      </c>
      <c r="D68" s="26">
        <v>33.165860000000002</v>
      </c>
      <c r="E68" s="27"/>
      <c r="F68" s="27"/>
      <c r="G68" s="27"/>
    </row>
    <row r="69" spans="1:7" ht="13.8" outlineLevel="4" x14ac:dyDescent="0.3">
      <c r="A69" s="25" t="s">
        <v>62</v>
      </c>
      <c r="B69" s="26">
        <v>2.5491229600000001E-3</v>
      </c>
      <c r="C69" s="26">
        <v>2.6199778100000001E-3</v>
      </c>
      <c r="D69" s="26">
        <v>2.6088367499999998E-3</v>
      </c>
      <c r="E69" s="27"/>
      <c r="F69" s="27"/>
      <c r="G69" s="27"/>
    </row>
    <row r="70" spans="1:7" ht="13.8" outlineLevel="4" x14ac:dyDescent="0.3">
      <c r="A70" s="25" t="s">
        <v>63</v>
      </c>
      <c r="B70" s="26">
        <v>27.161416202040002</v>
      </c>
      <c r="C70" s="26">
        <v>28.087962550419999</v>
      </c>
      <c r="D70" s="26">
        <v>27.791771498500001</v>
      </c>
      <c r="E70" s="27"/>
      <c r="F70" s="27"/>
      <c r="G70" s="27"/>
    </row>
    <row r="71" spans="1:7" ht="13.8" outlineLevel="4" x14ac:dyDescent="0.3">
      <c r="A71" s="25" t="s">
        <v>64</v>
      </c>
      <c r="B71" s="26">
        <v>15.787700961240001</v>
      </c>
      <c r="C71" s="26">
        <v>16.226532327099999</v>
      </c>
      <c r="D71" s="26">
        <v>14.928503449939999</v>
      </c>
      <c r="E71" s="27"/>
      <c r="F71" s="27"/>
      <c r="G71" s="27"/>
    </row>
    <row r="72" spans="1:7" ht="13.8" outlineLevel="4" x14ac:dyDescent="0.3">
      <c r="A72" s="25" t="s">
        <v>65</v>
      </c>
      <c r="B72" s="26">
        <v>8.0822158141700005</v>
      </c>
      <c r="C72" s="26">
        <v>8.3588805601700003</v>
      </c>
      <c r="D72" s="26">
        <v>8.2697528088199999</v>
      </c>
      <c r="E72" s="27"/>
      <c r="F72" s="27"/>
      <c r="G72" s="27"/>
    </row>
    <row r="73" spans="1:7" ht="13.8" outlineLevel="3" x14ac:dyDescent="0.3">
      <c r="A73" s="29" t="s">
        <v>66</v>
      </c>
      <c r="B73" s="26">
        <f t="shared" ref="B73:D73" si="10">SUM(B$74:B$75)</f>
        <v>794.79837836156003</v>
      </c>
      <c r="C73" s="26">
        <f t="shared" si="10"/>
        <v>803.43304808340008</v>
      </c>
      <c r="D73" s="26">
        <f t="shared" si="10"/>
        <v>810.17952835682991</v>
      </c>
      <c r="E73" s="27"/>
      <c r="F73" s="27"/>
      <c r="G73" s="27"/>
    </row>
    <row r="74" spans="1:7" ht="13.8" outlineLevel="4" x14ac:dyDescent="0.3">
      <c r="A74" s="25" t="s">
        <v>67</v>
      </c>
      <c r="B74" s="26">
        <v>646.54004031045997</v>
      </c>
      <c r="C74" s="26">
        <v>653.56403515244006</v>
      </c>
      <c r="D74" s="26">
        <v>659.05205544373996</v>
      </c>
      <c r="E74" s="27"/>
      <c r="F74" s="27"/>
      <c r="G74" s="27"/>
    </row>
    <row r="75" spans="1:7" ht="13.8" outlineLevel="4" x14ac:dyDescent="0.3">
      <c r="A75" s="25" t="s">
        <v>68</v>
      </c>
      <c r="B75" s="26">
        <v>148.2583380511</v>
      </c>
      <c r="C75" s="26">
        <v>149.86901293096</v>
      </c>
      <c r="D75" s="26">
        <v>151.12747291309</v>
      </c>
      <c r="E75" s="27"/>
      <c r="F75" s="27"/>
      <c r="G75" s="27"/>
    </row>
    <row r="76" spans="1:7" ht="13.8" outlineLevel="3" x14ac:dyDescent="0.3">
      <c r="A76" s="29" t="s">
        <v>69</v>
      </c>
      <c r="B76" s="26">
        <f t="shared" ref="B76:D76" si="11">SUM(B$77:B$77)</f>
        <v>127.1634</v>
      </c>
      <c r="C76" s="26">
        <f t="shared" si="11"/>
        <v>128.54490000000001</v>
      </c>
      <c r="D76" s="26">
        <f t="shared" si="11"/>
        <v>129.62430000000001</v>
      </c>
      <c r="E76" s="27"/>
      <c r="F76" s="27"/>
      <c r="G76" s="27"/>
    </row>
    <row r="77" spans="1:7" ht="13.8" outlineLevel="4" x14ac:dyDescent="0.3">
      <c r="A77" s="25" t="s">
        <v>70</v>
      </c>
      <c r="B77" s="26">
        <v>127.1634</v>
      </c>
      <c r="C77" s="26">
        <v>128.54490000000001</v>
      </c>
      <c r="D77" s="26">
        <v>129.62430000000001</v>
      </c>
      <c r="E77" s="27"/>
      <c r="F77" s="27"/>
      <c r="G77" s="27"/>
    </row>
    <row r="78" spans="1:7" ht="13.8" outlineLevel="3" x14ac:dyDescent="0.3">
      <c r="A78" s="29" t="s">
        <v>71</v>
      </c>
      <c r="B78" s="26">
        <f t="shared" ref="B78:D78" si="12">SUM(B$79:B$79)</f>
        <v>183.21922651337999</v>
      </c>
      <c r="C78" s="26">
        <f t="shared" si="12"/>
        <v>186.88225633098</v>
      </c>
      <c r="D78" s="26">
        <f t="shared" si="12"/>
        <v>187.48257249695999</v>
      </c>
      <c r="E78" s="27"/>
      <c r="F78" s="27"/>
      <c r="G78" s="27"/>
    </row>
    <row r="79" spans="1:7" ht="13.8" outlineLevel="4" x14ac:dyDescent="0.3">
      <c r="A79" s="25" t="s">
        <v>44</v>
      </c>
      <c r="B79" s="26">
        <v>183.21922651337999</v>
      </c>
      <c r="C79" s="26">
        <v>186.88225633098</v>
      </c>
      <c r="D79" s="26">
        <v>187.48257249695999</v>
      </c>
      <c r="E79" s="27"/>
      <c r="F79" s="27"/>
      <c r="G79" s="27"/>
    </row>
    <row r="80" spans="1:7" ht="14.4" outlineLevel="1" x14ac:dyDescent="0.3">
      <c r="A80" s="32" t="s">
        <v>72</v>
      </c>
      <c r="B80" s="33">
        <f t="shared" ref="B80:D80" si="13">B$81+B$95</f>
        <v>276.68300234521996</v>
      </c>
      <c r="C80" s="33">
        <f t="shared" si="13"/>
        <v>278.84419521550001</v>
      </c>
      <c r="D80" s="33">
        <f t="shared" si="13"/>
        <v>270.55078135447002</v>
      </c>
      <c r="E80" s="27"/>
      <c r="F80" s="27"/>
      <c r="G80" s="27"/>
    </row>
    <row r="81" spans="1:7" ht="14.4" outlineLevel="2" x14ac:dyDescent="0.3">
      <c r="A81" s="30" t="s">
        <v>1</v>
      </c>
      <c r="B81" s="31">
        <f t="shared" ref="B81:D81" si="14">B$82+B$85+B$93</f>
        <v>64.294409158080001</v>
      </c>
      <c r="C81" s="31">
        <f t="shared" si="14"/>
        <v>62.727340082170002</v>
      </c>
      <c r="D81" s="31">
        <f t="shared" si="14"/>
        <v>62.684864492689996</v>
      </c>
      <c r="E81" s="27"/>
      <c r="F81" s="27"/>
      <c r="G81" s="27"/>
    </row>
    <row r="82" spans="1:7" ht="13.8" outlineLevel="3" x14ac:dyDescent="0.3">
      <c r="A82" s="29" t="s">
        <v>2</v>
      </c>
      <c r="B82" s="26">
        <f t="shared" ref="B82:D82" si="15">SUM(B$83:B$84)</f>
        <v>2.4750116000000002</v>
      </c>
      <c r="C82" s="26">
        <f t="shared" si="15"/>
        <v>2.4750116000000002</v>
      </c>
      <c r="D82" s="26">
        <f t="shared" si="15"/>
        <v>2.4750116000000002</v>
      </c>
      <c r="E82" s="27"/>
      <c r="F82" s="27"/>
      <c r="G82" s="27"/>
    </row>
    <row r="83" spans="1:7" ht="13.8" outlineLevel="4" x14ac:dyDescent="0.3">
      <c r="A83" s="25" t="s">
        <v>73</v>
      </c>
      <c r="B83" s="26">
        <v>2.4750000000000001</v>
      </c>
      <c r="C83" s="26">
        <v>2.4750000000000001</v>
      </c>
      <c r="D83" s="26">
        <v>2.4750000000000001</v>
      </c>
      <c r="E83" s="27"/>
      <c r="F83" s="27"/>
      <c r="G83" s="27"/>
    </row>
    <row r="84" spans="1:7" ht="13.8" outlineLevel="4" x14ac:dyDescent="0.3">
      <c r="A84" s="25" t="s">
        <v>74</v>
      </c>
      <c r="B84" s="26">
        <v>1.1600000000000001E-5</v>
      </c>
      <c r="C84" s="26">
        <v>1.1600000000000001E-5</v>
      </c>
      <c r="D84" s="26">
        <v>1.1600000000000001E-5</v>
      </c>
      <c r="E84" s="27"/>
      <c r="F84" s="27"/>
      <c r="G84" s="27"/>
    </row>
    <row r="85" spans="1:7" ht="13.8" outlineLevel="3" x14ac:dyDescent="0.3">
      <c r="A85" s="29" t="s">
        <v>33</v>
      </c>
      <c r="B85" s="26">
        <f t="shared" ref="B85:D85" si="16">SUM(B$86:B$92)</f>
        <v>61.818442908080002</v>
      </c>
      <c r="C85" s="26">
        <f t="shared" si="16"/>
        <v>60.251373832170003</v>
      </c>
      <c r="D85" s="26">
        <f t="shared" si="16"/>
        <v>60.208898242689997</v>
      </c>
      <c r="E85" s="27"/>
      <c r="F85" s="27"/>
      <c r="G85" s="27"/>
    </row>
    <row r="86" spans="1:7" ht="13.8" outlineLevel="4" x14ac:dyDescent="0.3">
      <c r="A86" s="25" t="s">
        <v>75</v>
      </c>
      <c r="B86" s="26">
        <v>1.5222507644000001</v>
      </c>
      <c r="C86" s="26">
        <v>1.4493169236400001</v>
      </c>
      <c r="D86" s="26">
        <v>1.3964207206100001</v>
      </c>
      <c r="E86" s="27"/>
      <c r="F86" s="27"/>
      <c r="G86" s="27"/>
    </row>
    <row r="87" spans="1:7" ht="13.8" outlineLevel="4" x14ac:dyDescent="0.3">
      <c r="A87" s="25" t="s">
        <v>76</v>
      </c>
      <c r="B87" s="26">
        <v>0.12245364575999999</v>
      </c>
      <c r="C87" s="26">
        <v>0.10831098194</v>
      </c>
      <c r="D87" s="26">
        <v>9.3617551440000002E-2</v>
      </c>
      <c r="E87" s="27"/>
      <c r="F87" s="27"/>
      <c r="G87" s="27"/>
    </row>
    <row r="88" spans="1:7" ht="13.8" outlineLevel="4" x14ac:dyDescent="0.3">
      <c r="A88" s="25" t="s">
        <v>77</v>
      </c>
      <c r="B88" s="26">
        <v>9.4195108469999997E-2</v>
      </c>
      <c r="C88" s="26">
        <v>8.3316136129999996E-2</v>
      </c>
      <c r="D88" s="26">
        <v>7.2013497120000006E-2</v>
      </c>
      <c r="E88" s="27"/>
      <c r="F88" s="27"/>
      <c r="G88" s="27"/>
    </row>
    <row r="89" spans="1:7" ht="13.8" outlineLevel="4" x14ac:dyDescent="0.3">
      <c r="A89" s="25" t="s">
        <v>78</v>
      </c>
      <c r="B89" s="26">
        <v>14.832616250819999</v>
      </c>
      <c r="C89" s="26">
        <v>14.360995068739999</v>
      </c>
      <c r="D89" s="26">
        <v>14.12000316798</v>
      </c>
      <c r="E89" s="27"/>
      <c r="F89" s="27"/>
      <c r="G89" s="27"/>
    </row>
    <row r="90" spans="1:7" ht="13.8" outlineLevel="4" x14ac:dyDescent="0.3">
      <c r="A90" s="25" t="s">
        <v>79</v>
      </c>
      <c r="B90" s="26">
        <v>0.13187315424000001</v>
      </c>
      <c r="C90" s="26">
        <v>0.11664259305999999</v>
      </c>
      <c r="D90" s="26">
        <v>0.10081889855999999</v>
      </c>
      <c r="E90" s="27"/>
      <c r="F90" s="27"/>
      <c r="G90" s="27"/>
    </row>
    <row r="91" spans="1:7" ht="13.8" outlineLevel="4" x14ac:dyDescent="0.3">
      <c r="A91" s="25" t="s">
        <v>80</v>
      </c>
      <c r="B91" s="26">
        <v>10.22976537528</v>
      </c>
      <c r="C91" s="26">
        <v>10.10624263927</v>
      </c>
      <c r="D91" s="26">
        <v>10.18445169752</v>
      </c>
      <c r="E91" s="27"/>
      <c r="F91" s="27"/>
      <c r="G91" s="27"/>
    </row>
    <row r="92" spans="1:7" ht="13.8" outlineLevel="4" x14ac:dyDescent="0.3">
      <c r="A92" s="25" t="s">
        <v>81</v>
      </c>
      <c r="B92" s="26">
        <v>34.885288609109999</v>
      </c>
      <c r="C92" s="26">
        <v>34.02654948939</v>
      </c>
      <c r="D92" s="26">
        <v>34.241572709460002</v>
      </c>
      <c r="E92" s="27"/>
      <c r="F92" s="27"/>
      <c r="G92" s="27"/>
    </row>
    <row r="93" spans="1:7" ht="13.8" outlineLevel="3" x14ac:dyDescent="0.3">
      <c r="A93" s="29" t="s">
        <v>82</v>
      </c>
      <c r="B93" s="26">
        <f t="shared" ref="B93:D93" si="17">SUM(B$94:B$94)</f>
        <v>9.5465000000000003E-4</v>
      </c>
      <c r="C93" s="26">
        <f t="shared" si="17"/>
        <v>9.5465000000000003E-4</v>
      </c>
      <c r="D93" s="26">
        <f t="shared" si="17"/>
        <v>9.5465000000000003E-4</v>
      </c>
      <c r="E93" s="27"/>
      <c r="F93" s="27"/>
      <c r="G93" s="27"/>
    </row>
    <row r="94" spans="1:7" ht="13.8" outlineLevel="4" x14ac:dyDescent="0.3">
      <c r="A94" s="25" t="s">
        <v>83</v>
      </c>
      <c r="B94" s="26">
        <v>9.5465000000000003E-4</v>
      </c>
      <c r="C94" s="26">
        <v>9.5465000000000003E-4</v>
      </c>
      <c r="D94" s="26">
        <v>9.5465000000000003E-4</v>
      </c>
      <c r="E94" s="27"/>
      <c r="F94" s="27"/>
      <c r="G94" s="27"/>
    </row>
    <row r="95" spans="1:7" ht="14.4" outlineLevel="2" x14ac:dyDescent="0.3">
      <c r="A95" s="30" t="s">
        <v>35</v>
      </c>
      <c r="B95" s="31">
        <f t="shared" ref="B95:D95" si="18">B$96+B$103+B$106+B$108+B$110</f>
        <v>212.38859318713997</v>
      </c>
      <c r="C95" s="31">
        <f t="shared" si="18"/>
        <v>216.11685513333001</v>
      </c>
      <c r="D95" s="31">
        <f t="shared" si="18"/>
        <v>207.86591686177999</v>
      </c>
      <c r="E95" s="27"/>
      <c r="F95" s="27"/>
      <c r="G95" s="27"/>
    </row>
    <row r="96" spans="1:7" ht="13.8" outlineLevel="3" x14ac:dyDescent="0.3">
      <c r="A96" s="29" t="s">
        <v>36</v>
      </c>
      <c r="B96" s="26">
        <f t="shared" ref="B96:D96" si="19">SUM(B$97:B$102)</f>
        <v>129.05537836068001</v>
      </c>
      <c r="C96" s="26">
        <f t="shared" si="19"/>
        <v>131.96632005265002</v>
      </c>
      <c r="D96" s="26">
        <f t="shared" si="19"/>
        <v>123.0541253616</v>
      </c>
      <c r="E96" s="27"/>
      <c r="F96" s="27"/>
      <c r="G96" s="27"/>
    </row>
    <row r="97" spans="1:7" ht="13.8" outlineLevel="4" x14ac:dyDescent="0.3">
      <c r="A97" s="25" t="s">
        <v>37</v>
      </c>
      <c r="B97" s="26">
        <v>3.9839148749999997E-2</v>
      </c>
      <c r="C97" s="26">
        <v>4.0271960269999997E-2</v>
      </c>
      <c r="D97" s="26">
        <v>4.3157676149999998E-2</v>
      </c>
      <c r="E97" s="27"/>
      <c r="F97" s="27"/>
      <c r="G97" s="27"/>
    </row>
    <row r="98" spans="1:7" ht="13.8" outlineLevel="4" x14ac:dyDescent="0.3">
      <c r="A98" s="25" t="s">
        <v>39</v>
      </c>
      <c r="B98" s="26">
        <v>66.783923133800002</v>
      </c>
      <c r="C98" s="26">
        <v>68.513499836690002</v>
      </c>
      <c r="D98" s="26">
        <v>59.600715008389997</v>
      </c>
      <c r="E98" s="27"/>
      <c r="F98" s="27"/>
      <c r="G98" s="27"/>
    </row>
    <row r="99" spans="1:7" ht="13.8" outlineLevel="4" x14ac:dyDescent="0.3">
      <c r="A99" s="25" t="s">
        <v>40</v>
      </c>
      <c r="B99" s="26">
        <v>9.0394754543799998</v>
      </c>
      <c r="C99" s="26">
        <v>9.2201888560299992</v>
      </c>
      <c r="D99" s="26">
        <v>9.1809814209299994</v>
      </c>
      <c r="E99" s="27"/>
      <c r="F99" s="27"/>
      <c r="G99" s="27"/>
    </row>
    <row r="100" spans="1:7" ht="13.8" outlineLevel="4" x14ac:dyDescent="0.3">
      <c r="A100" s="25" t="s">
        <v>84</v>
      </c>
      <c r="B100" s="26">
        <v>14.956950000000001</v>
      </c>
      <c r="C100" s="26">
        <v>15.37269</v>
      </c>
      <c r="D100" s="26">
        <v>15.307320000000001</v>
      </c>
      <c r="E100" s="27"/>
      <c r="F100" s="27"/>
      <c r="G100" s="27"/>
    </row>
    <row r="101" spans="1:7" ht="13.8" outlineLevel="4" x14ac:dyDescent="0.3">
      <c r="A101" s="25" t="s">
        <v>42</v>
      </c>
      <c r="B101" s="26">
        <v>20.65386147676</v>
      </c>
      <c r="C101" s="26">
        <v>20.886843665090002</v>
      </c>
      <c r="D101" s="26">
        <v>20.93152045299</v>
      </c>
      <c r="E101" s="27"/>
      <c r="F101" s="27"/>
      <c r="G101" s="27"/>
    </row>
    <row r="102" spans="1:7" ht="13.8" outlineLevel="4" x14ac:dyDescent="0.3">
      <c r="A102" s="25" t="s">
        <v>44</v>
      </c>
      <c r="B102" s="26">
        <v>17.581329146990001</v>
      </c>
      <c r="C102" s="26">
        <v>17.932825734569999</v>
      </c>
      <c r="D102" s="26">
        <v>17.990430803140001</v>
      </c>
      <c r="E102" s="27"/>
      <c r="F102" s="27"/>
      <c r="G102" s="27"/>
    </row>
    <row r="103" spans="1:7" ht="13.8" outlineLevel="3" x14ac:dyDescent="0.3">
      <c r="A103" s="29" t="s">
        <v>85</v>
      </c>
      <c r="B103" s="26">
        <f t="shared" ref="B103:D103" si="20">SUM(B$104:B$105)</f>
        <v>36.535842410389996</v>
      </c>
      <c r="C103" s="26">
        <f t="shared" si="20"/>
        <v>36.959280518670006</v>
      </c>
      <c r="D103" s="26">
        <f t="shared" si="20"/>
        <v>37.249271652279994</v>
      </c>
      <c r="E103" s="27"/>
      <c r="F103" s="27"/>
      <c r="G103" s="27"/>
    </row>
    <row r="104" spans="1:7" ht="13.8" outlineLevel="4" x14ac:dyDescent="0.3">
      <c r="A104" s="25" t="s">
        <v>86</v>
      </c>
      <c r="B104" s="26">
        <v>34.969935</v>
      </c>
      <c r="C104" s="26">
        <v>35.349847500000003</v>
      </c>
      <c r="D104" s="26">
        <v>35.646682499999997</v>
      </c>
      <c r="E104" s="27"/>
      <c r="F104" s="27"/>
      <c r="G104" s="27"/>
    </row>
    <row r="105" spans="1:7" ht="13.8" outlineLevel="4" x14ac:dyDescent="0.3">
      <c r="A105" s="25" t="s">
        <v>49</v>
      </c>
      <c r="B105" s="26">
        <v>1.5659074103899999</v>
      </c>
      <c r="C105" s="26">
        <v>1.6094330186700001</v>
      </c>
      <c r="D105" s="26">
        <v>1.60258915228</v>
      </c>
      <c r="E105" s="27"/>
      <c r="F105" s="27"/>
      <c r="G105" s="27"/>
    </row>
    <row r="106" spans="1:7" ht="13.8" outlineLevel="3" x14ac:dyDescent="0.3">
      <c r="A106" s="29" t="s">
        <v>59</v>
      </c>
      <c r="B106" s="26">
        <f t="shared" ref="B106:D106" si="21">SUM(B$107:B$107)</f>
        <v>7.0996304551599998</v>
      </c>
      <c r="C106" s="26">
        <f t="shared" si="21"/>
        <v>7.01907891902</v>
      </c>
      <c r="D106" s="26">
        <f t="shared" si="21"/>
        <v>7.0780185874599999</v>
      </c>
      <c r="E106" s="27"/>
      <c r="F106" s="27"/>
      <c r="G106" s="27"/>
    </row>
    <row r="107" spans="1:7" ht="13.8" outlineLevel="4" x14ac:dyDescent="0.3">
      <c r="A107" s="25" t="s">
        <v>87</v>
      </c>
      <c r="B107" s="26">
        <v>7.0996304551599998</v>
      </c>
      <c r="C107" s="26">
        <v>7.01907891902</v>
      </c>
      <c r="D107" s="26">
        <v>7.0780185874599999</v>
      </c>
      <c r="E107" s="27"/>
      <c r="F107" s="27"/>
      <c r="G107" s="27"/>
    </row>
    <row r="108" spans="1:7" ht="13.8" outlineLevel="3" x14ac:dyDescent="0.3">
      <c r="A108" s="29" t="s">
        <v>88</v>
      </c>
      <c r="B108" s="26">
        <f t="shared" ref="B108:D108" si="22">SUM(B$109:B$109)</f>
        <v>34.969935</v>
      </c>
      <c r="C108" s="26">
        <f t="shared" si="22"/>
        <v>35.349847500000003</v>
      </c>
      <c r="D108" s="26">
        <f t="shared" si="22"/>
        <v>35.646682499999997</v>
      </c>
      <c r="E108" s="27"/>
      <c r="F108" s="27"/>
      <c r="G108" s="27"/>
    </row>
    <row r="109" spans="1:7" ht="13.8" outlineLevel="4" x14ac:dyDescent="0.3">
      <c r="A109" s="25" t="s">
        <v>89</v>
      </c>
      <c r="B109" s="26">
        <v>34.969935</v>
      </c>
      <c r="C109" s="26">
        <v>35.349847500000003</v>
      </c>
      <c r="D109" s="26">
        <v>35.646682499999997</v>
      </c>
      <c r="E109" s="27"/>
      <c r="F109" s="27"/>
      <c r="G109" s="27"/>
    </row>
    <row r="110" spans="1:7" ht="13.8" outlineLevel="3" x14ac:dyDescent="0.3">
      <c r="A110" s="29" t="s">
        <v>71</v>
      </c>
      <c r="B110" s="26">
        <f t="shared" ref="B110:D110" si="23">SUM(B$111:B$111)</f>
        <v>4.7278069609099997</v>
      </c>
      <c r="C110" s="26">
        <f t="shared" si="23"/>
        <v>4.82232814299</v>
      </c>
      <c r="D110" s="26">
        <f t="shared" si="23"/>
        <v>4.8378187604400003</v>
      </c>
      <c r="E110" s="27"/>
      <c r="F110" s="27"/>
      <c r="G110" s="27"/>
    </row>
    <row r="111" spans="1:7" ht="13.8" outlineLevel="4" x14ac:dyDescent="0.3">
      <c r="A111" s="25" t="s">
        <v>44</v>
      </c>
      <c r="B111" s="26">
        <v>4.7278069609099997</v>
      </c>
      <c r="C111" s="26">
        <v>4.82232814299</v>
      </c>
      <c r="D111" s="26">
        <v>4.8378187604400003</v>
      </c>
      <c r="E111" s="27"/>
      <c r="F111" s="27"/>
      <c r="G111" s="27"/>
    </row>
    <row r="112" spans="1:7" x14ac:dyDescent="0.2">
      <c r="B112" s="34"/>
      <c r="C112" s="34"/>
      <c r="D112" s="34"/>
      <c r="E112" s="27"/>
      <c r="F112" s="27"/>
      <c r="G112" s="27"/>
    </row>
    <row r="113" spans="2:7" x14ac:dyDescent="0.2">
      <c r="B113" s="34"/>
      <c r="C113" s="34"/>
      <c r="D113" s="34"/>
      <c r="E113" s="27"/>
      <c r="F113" s="27"/>
      <c r="G113" s="27"/>
    </row>
    <row r="114" spans="2:7" x14ac:dyDescent="0.2">
      <c r="B114" s="34"/>
      <c r="C114" s="34"/>
      <c r="D114" s="34"/>
      <c r="E114" s="27"/>
      <c r="F114" s="27"/>
      <c r="G114" s="27"/>
    </row>
    <row r="115" spans="2:7" x14ac:dyDescent="0.2">
      <c r="B115" s="34"/>
      <c r="C115" s="34"/>
      <c r="D115" s="34"/>
      <c r="E115" s="27"/>
      <c r="F115" s="27"/>
      <c r="G115" s="27"/>
    </row>
    <row r="116" spans="2:7" x14ac:dyDescent="0.2">
      <c r="B116" s="34"/>
      <c r="C116" s="34"/>
      <c r="D116" s="34"/>
      <c r="E116" s="27"/>
      <c r="F116" s="27"/>
      <c r="G116" s="27"/>
    </row>
    <row r="117" spans="2:7" x14ac:dyDescent="0.2">
      <c r="B117" s="34"/>
      <c r="C117" s="34"/>
      <c r="D117" s="34"/>
      <c r="E117" s="27"/>
      <c r="F117" s="27"/>
      <c r="G117" s="27"/>
    </row>
    <row r="118" spans="2:7" x14ac:dyDescent="0.2">
      <c r="B118" s="34"/>
      <c r="C118" s="34"/>
      <c r="D118" s="34"/>
      <c r="E118" s="27"/>
      <c r="F118" s="27"/>
      <c r="G118" s="27"/>
    </row>
    <row r="119" spans="2:7" x14ac:dyDescent="0.2">
      <c r="B119" s="34"/>
      <c r="C119" s="34"/>
      <c r="D119" s="34"/>
      <c r="E119" s="27"/>
      <c r="F119" s="27"/>
      <c r="G119" s="27"/>
    </row>
    <row r="120" spans="2:7" x14ac:dyDescent="0.2">
      <c r="B120" s="34"/>
      <c r="C120" s="34"/>
      <c r="D120" s="34"/>
      <c r="E120" s="27"/>
      <c r="F120" s="27"/>
      <c r="G120" s="27"/>
    </row>
    <row r="121" spans="2:7" x14ac:dyDescent="0.2">
      <c r="B121" s="34"/>
      <c r="C121" s="34"/>
      <c r="D121" s="34"/>
      <c r="E121" s="27"/>
      <c r="F121" s="27"/>
      <c r="G121" s="27"/>
    </row>
    <row r="122" spans="2:7" x14ac:dyDescent="0.2">
      <c r="B122" s="34"/>
      <c r="C122" s="34"/>
      <c r="D122" s="34"/>
      <c r="E122" s="27"/>
      <c r="F122" s="27"/>
      <c r="G122" s="27"/>
    </row>
    <row r="123" spans="2:7" x14ac:dyDescent="0.2">
      <c r="B123" s="34"/>
      <c r="C123" s="34"/>
      <c r="D123" s="34"/>
      <c r="E123" s="27"/>
      <c r="F123" s="27"/>
      <c r="G123" s="27"/>
    </row>
    <row r="124" spans="2:7" x14ac:dyDescent="0.2">
      <c r="B124" s="34"/>
      <c r="C124" s="34"/>
      <c r="D124" s="34"/>
      <c r="E124" s="27"/>
      <c r="F124" s="27"/>
      <c r="G124" s="27"/>
    </row>
    <row r="125" spans="2:7" x14ac:dyDescent="0.2">
      <c r="B125" s="34"/>
      <c r="C125" s="34"/>
      <c r="D125" s="34"/>
      <c r="E125" s="27"/>
      <c r="F125" s="27"/>
      <c r="G125" s="27"/>
    </row>
    <row r="126" spans="2:7" x14ac:dyDescent="0.2">
      <c r="B126" s="34"/>
      <c r="C126" s="34"/>
      <c r="D126" s="34"/>
      <c r="E126" s="27"/>
      <c r="F126" s="27"/>
      <c r="G126" s="27"/>
    </row>
    <row r="127" spans="2:7" x14ac:dyDescent="0.2">
      <c r="B127" s="34"/>
      <c r="C127" s="34"/>
      <c r="D127" s="34"/>
      <c r="E127" s="27"/>
      <c r="F127" s="27"/>
      <c r="G127" s="27"/>
    </row>
    <row r="128" spans="2:7" x14ac:dyDescent="0.2">
      <c r="B128" s="34"/>
      <c r="C128" s="34"/>
      <c r="D128" s="34"/>
      <c r="E128" s="27"/>
      <c r="F128" s="27"/>
      <c r="G128" s="27"/>
    </row>
    <row r="129" spans="2:7" x14ac:dyDescent="0.2">
      <c r="B129" s="34"/>
      <c r="C129" s="34"/>
      <c r="D129" s="34"/>
      <c r="E129" s="27"/>
      <c r="F129" s="27"/>
      <c r="G129" s="27"/>
    </row>
    <row r="130" spans="2:7" x14ac:dyDescent="0.2">
      <c r="B130" s="34"/>
      <c r="C130" s="34"/>
      <c r="D130" s="34"/>
      <c r="E130" s="27"/>
      <c r="F130" s="27"/>
      <c r="G130" s="27"/>
    </row>
    <row r="131" spans="2:7" x14ac:dyDescent="0.2">
      <c r="B131" s="34"/>
      <c r="C131" s="34"/>
      <c r="D131" s="34"/>
      <c r="E131" s="27"/>
      <c r="F131" s="27"/>
      <c r="G131" s="27"/>
    </row>
    <row r="132" spans="2:7" x14ac:dyDescent="0.2">
      <c r="B132" s="34"/>
      <c r="C132" s="34"/>
      <c r="D132" s="34"/>
      <c r="E132" s="27"/>
      <c r="F132" s="27"/>
      <c r="G132" s="27"/>
    </row>
    <row r="133" spans="2:7" x14ac:dyDescent="0.2">
      <c r="B133" s="34"/>
      <c r="C133" s="34"/>
      <c r="D133" s="34"/>
      <c r="E133" s="27"/>
      <c r="F133" s="27"/>
      <c r="G133" s="27"/>
    </row>
    <row r="134" spans="2:7" x14ac:dyDescent="0.2">
      <c r="B134" s="34"/>
      <c r="C134" s="34"/>
      <c r="D134" s="34"/>
      <c r="E134" s="27"/>
      <c r="F134" s="27"/>
      <c r="G134" s="27"/>
    </row>
    <row r="135" spans="2:7" x14ac:dyDescent="0.2">
      <c r="B135" s="34"/>
      <c r="C135" s="34"/>
      <c r="D135" s="34"/>
      <c r="E135" s="27"/>
      <c r="F135" s="27"/>
      <c r="G135" s="27"/>
    </row>
    <row r="136" spans="2:7" x14ac:dyDescent="0.2">
      <c r="B136" s="34"/>
      <c r="C136" s="34"/>
      <c r="D136" s="34"/>
      <c r="E136" s="27"/>
      <c r="F136" s="27"/>
      <c r="G136" s="27"/>
    </row>
    <row r="137" spans="2:7" x14ac:dyDescent="0.2">
      <c r="B137" s="34"/>
      <c r="C137" s="34"/>
      <c r="D137" s="34"/>
      <c r="E137" s="27"/>
      <c r="F137" s="27"/>
      <c r="G137" s="27"/>
    </row>
    <row r="138" spans="2:7" x14ac:dyDescent="0.2">
      <c r="B138" s="34"/>
      <c r="C138" s="34"/>
      <c r="D138" s="34"/>
      <c r="E138" s="27"/>
      <c r="F138" s="27"/>
      <c r="G138" s="27"/>
    </row>
    <row r="139" spans="2:7" x14ac:dyDescent="0.2">
      <c r="B139" s="34"/>
      <c r="C139" s="34"/>
      <c r="D139" s="34"/>
      <c r="E139" s="27"/>
      <c r="F139" s="27"/>
      <c r="G139" s="27"/>
    </row>
    <row r="140" spans="2:7" x14ac:dyDescent="0.2">
      <c r="B140" s="34"/>
      <c r="C140" s="34"/>
      <c r="D140" s="34"/>
      <c r="E140" s="27"/>
      <c r="F140" s="27"/>
      <c r="G140" s="27"/>
    </row>
    <row r="141" spans="2:7" x14ac:dyDescent="0.2">
      <c r="B141" s="34"/>
      <c r="C141" s="34"/>
      <c r="D141" s="34"/>
      <c r="E141" s="27"/>
      <c r="F141" s="27"/>
      <c r="G141" s="27"/>
    </row>
    <row r="142" spans="2:7" x14ac:dyDescent="0.2">
      <c r="B142" s="34"/>
      <c r="C142" s="34"/>
      <c r="D142" s="34"/>
      <c r="E142" s="27"/>
      <c r="F142" s="27"/>
      <c r="G142" s="27"/>
    </row>
    <row r="143" spans="2:7" x14ac:dyDescent="0.2">
      <c r="B143" s="34"/>
      <c r="C143" s="34"/>
      <c r="D143" s="34"/>
      <c r="E143" s="27"/>
      <c r="F143" s="27"/>
      <c r="G143" s="27"/>
    </row>
    <row r="144" spans="2:7" x14ac:dyDescent="0.2">
      <c r="B144" s="34"/>
      <c r="C144" s="34"/>
      <c r="D144" s="34"/>
      <c r="E144" s="27"/>
      <c r="F144" s="27"/>
      <c r="G144" s="27"/>
    </row>
    <row r="145" spans="2:7" x14ac:dyDescent="0.2">
      <c r="B145" s="34"/>
      <c r="C145" s="34"/>
      <c r="D145" s="34"/>
      <c r="E145" s="27"/>
      <c r="F145" s="27"/>
      <c r="G145" s="27"/>
    </row>
    <row r="146" spans="2:7" x14ac:dyDescent="0.2">
      <c r="B146" s="34"/>
      <c r="C146" s="34"/>
      <c r="D146" s="34"/>
      <c r="E146" s="27"/>
      <c r="F146" s="27"/>
      <c r="G146" s="27"/>
    </row>
    <row r="147" spans="2:7" x14ac:dyDescent="0.2">
      <c r="B147" s="34"/>
      <c r="C147" s="34"/>
      <c r="D147" s="34"/>
      <c r="E147" s="27"/>
      <c r="F147" s="27"/>
      <c r="G147" s="27"/>
    </row>
    <row r="148" spans="2:7" x14ac:dyDescent="0.2">
      <c r="B148" s="34"/>
      <c r="C148" s="34"/>
      <c r="D148" s="34"/>
      <c r="E148" s="27"/>
      <c r="F148" s="27"/>
      <c r="G148" s="27"/>
    </row>
    <row r="149" spans="2:7" x14ac:dyDescent="0.2">
      <c r="B149" s="34"/>
      <c r="C149" s="34"/>
      <c r="D149" s="34"/>
      <c r="E149" s="27"/>
      <c r="F149" s="27"/>
      <c r="G149" s="27"/>
    </row>
    <row r="150" spans="2:7" x14ac:dyDescent="0.2">
      <c r="B150" s="34"/>
      <c r="C150" s="34"/>
      <c r="D150" s="34"/>
      <c r="E150" s="27"/>
      <c r="F150" s="27"/>
      <c r="G150" s="27"/>
    </row>
    <row r="151" spans="2:7" x14ac:dyDescent="0.2">
      <c r="B151" s="34"/>
      <c r="C151" s="34"/>
      <c r="D151" s="34"/>
      <c r="E151" s="27"/>
      <c r="F151" s="27"/>
      <c r="G151" s="27"/>
    </row>
    <row r="152" spans="2:7" x14ac:dyDescent="0.2">
      <c r="B152" s="34"/>
      <c r="C152" s="34"/>
      <c r="D152" s="34"/>
      <c r="E152" s="27"/>
      <c r="F152" s="27"/>
      <c r="G152" s="27"/>
    </row>
    <row r="153" spans="2:7" x14ac:dyDescent="0.2">
      <c r="B153" s="34"/>
      <c r="C153" s="34"/>
      <c r="D153" s="34"/>
      <c r="E153" s="27"/>
      <c r="F153" s="27"/>
      <c r="G153" s="27"/>
    </row>
    <row r="154" spans="2:7" x14ac:dyDescent="0.2">
      <c r="B154" s="34"/>
      <c r="C154" s="34"/>
      <c r="D154" s="34"/>
      <c r="E154" s="27"/>
      <c r="F154" s="27"/>
      <c r="G154" s="27"/>
    </row>
    <row r="155" spans="2:7" x14ac:dyDescent="0.2">
      <c r="B155" s="34"/>
      <c r="C155" s="34"/>
      <c r="D155" s="34"/>
      <c r="E155" s="27"/>
      <c r="F155" s="27"/>
      <c r="G155" s="27"/>
    </row>
    <row r="156" spans="2:7" x14ac:dyDescent="0.2">
      <c r="B156" s="34"/>
      <c r="C156" s="34"/>
      <c r="D156" s="34"/>
      <c r="E156" s="27"/>
      <c r="F156" s="27"/>
      <c r="G156" s="27"/>
    </row>
    <row r="157" spans="2:7" x14ac:dyDescent="0.2">
      <c r="B157" s="34"/>
      <c r="C157" s="34"/>
      <c r="D157" s="34"/>
      <c r="E157" s="27"/>
      <c r="F157" s="27"/>
      <c r="G157" s="27"/>
    </row>
    <row r="158" spans="2:7" x14ac:dyDescent="0.2">
      <c r="B158" s="34"/>
      <c r="C158" s="34"/>
      <c r="D158" s="34"/>
      <c r="E158" s="27"/>
      <c r="F158" s="27"/>
      <c r="G158" s="27"/>
    </row>
    <row r="159" spans="2:7" x14ac:dyDescent="0.2">
      <c r="B159" s="34"/>
      <c r="C159" s="34"/>
      <c r="D159" s="34"/>
      <c r="E159" s="27"/>
      <c r="F159" s="27"/>
      <c r="G159" s="27"/>
    </row>
    <row r="160" spans="2:7" x14ac:dyDescent="0.2">
      <c r="B160" s="34"/>
      <c r="C160" s="34"/>
      <c r="D160" s="34"/>
      <c r="E160" s="27"/>
      <c r="F160" s="27"/>
      <c r="G160" s="27"/>
    </row>
    <row r="161" spans="2:7" x14ac:dyDescent="0.2">
      <c r="B161" s="34"/>
      <c r="C161" s="34"/>
      <c r="D161" s="34"/>
      <c r="E161" s="27"/>
      <c r="F161" s="27"/>
      <c r="G161" s="27"/>
    </row>
    <row r="162" spans="2:7" x14ac:dyDescent="0.2">
      <c r="B162" s="34"/>
      <c r="C162" s="34"/>
      <c r="D162" s="34"/>
      <c r="E162" s="27"/>
      <c r="F162" s="27"/>
      <c r="G162" s="27"/>
    </row>
    <row r="163" spans="2:7" x14ac:dyDescent="0.2">
      <c r="B163" s="34"/>
      <c r="C163" s="34"/>
      <c r="D163" s="34"/>
      <c r="E163" s="27"/>
      <c r="F163" s="27"/>
      <c r="G163" s="27"/>
    </row>
    <row r="164" spans="2:7" x14ac:dyDescent="0.2">
      <c r="B164" s="34"/>
      <c r="C164" s="34"/>
      <c r="D164" s="34"/>
      <c r="E164" s="27"/>
      <c r="F164" s="27"/>
      <c r="G164" s="27"/>
    </row>
    <row r="165" spans="2:7" x14ac:dyDescent="0.2">
      <c r="B165" s="34"/>
      <c r="C165" s="34"/>
      <c r="D165" s="34"/>
      <c r="E165" s="27"/>
      <c r="F165" s="27"/>
      <c r="G165" s="27"/>
    </row>
    <row r="166" spans="2:7" x14ac:dyDescent="0.2">
      <c r="B166" s="34"/>
      <c r="C166" s="34"/>
      <c r="D166" s="34"/>
      <c r="E166" s="27"/>
      <c r="F166" s="27"/>
      <c r="G166" s="27"/>
    </row>
    <row r="167" spans="2:7" x14ac:dyDescent="0.2">
      <c r="B167" s="34"/>
      <c r="C167" s="34"/>
      <c r="D167" s="34"/>
      <c r="E167" s="27"/>
      <c r="F167" s="27"/>
      <c r="G167" s="27"/>
    </row>
    <row r="168" spans="2:7" x14ac:dyDescent="0.2">
      <c r="B168" s="34"/>
      <c r="C168" s="34"/>
      <c r="D168" s="34"/>
      <c r="E168" s="27"/>
      <c r="F168" s="27"/>
      <c r="G168" s="27"/>
    </row>
    <row r="169" spans="2:7" x14ac:dyDescent="0.2">
      <c r="B169" s="34"/>
      <c r="C169" s="34"/>
      <c r="D169" s="34"/>
      <c r="E169" s="27"/>
      <c r="F169" s="27"/>
      <c r="G169" s="27"/>
    </row>
    <row r="170" spans="2:7" x14ac:dyDescent="0.2">
      <c r="B170" s="34"/>
      <c r="C170" s="34"/>
      <c r="D170" s="34"/>
      <c r="E170" s="27"/>
      <c r="F170" s="27"/>
      <c r="G170" s="27"/>
    </row>
    <row r="171" spans="2:7" x14ac:dyDescent="0.2">
      <c r="B171" s="34"/>
      <c r="C171" s="34"/>
      <c r="D171" s="34"/>
      <c r="E171" s="27"/>
      <c r="F171" s="27"/>
      <c r="G171" s="27"/>
    </row>
    <row r="172" spans="2:7" x14ac:dyDescent="0.2">
      <c r="B172" s="34"/>
      <c r="C172" s="34"/>
      <c r="D172" s="34"/>
      <c r="E172" s="27"/>
      <c r="F172" s="27"/>
      <c r="G172" s="27"/>
    </row>
    <row r="173" spans="2:7" x14ac:dyDescent="0.2">
      <c r="B173" s="34"/>
      <c r="C173" s="34"/>
      <c r="D173" s="34"/>
      <c r="E173" s="27"/>
      <c r="F173" s="27"/>
      <c r="G173" s="27"/>
    </row>
    <row r="174" spans="2:7" x14ac:dyDescent="0.2">
      <c r="B174" s="34"/>
      <c r="C174" s="34"/>
      <c r="D174" s="34"/>
      <c r="E174" s="27"/>
      <c r="F174" s="27"/>
      <c r="G174" s="27"/>
    </row>
    <row r="175" spans="2:7" x14ac:dyDescent="0.2">
      <c r="B175" s="34"/>
      <c r="C175" s="34"/>
      <c r="D175" s="34"/>
      <c r="E175" s="27"/>
      <c r="F175" s="27"/>
      <c r="G175" s="27"/>
    </row>
    <row r="176" spans="2:7" x14ac:dyDescent="0.2">
      <c r="B176" s="34"/>
      <c r="C176" s="34"/>
      <c r="D176" s="34"/>
      <c r="E176" s="27"/>
      <c r="F176" s="27"/>
      <c r="G176" s="27"/>
    </row>
    <row r="177" spans="2:7" x14ac:dyDescent="0.2">
      <c r="B177" s="34"/>
      <c r="C177" s="34"/>
      <c r="D177" s="34"/>
      <c r="E177" s="27"/>
      <c r="F177" s="27"/>
      <c r="G177" s="27"/>
    </row>
    <row r="178" spans="2:7" x14ac:dyDescent="0.2">
      <c r="B178" s="34"/>
      <c r="C178" s="34"/>
      <c r="D178" s="34"/>
      <c r="E178" s="27"/>
      <c r="F178" s="27"/>
      <c r="G178" s="27"/>
    </row>
    <row r="179" spans="2:7" x14ac:dyDescent="0.2">
      <c r="B179" s="34"/>
      <c r="C179" s="34"/>
      <c r="D179" s="34"/>
      <c r="E179" s="27"/>
      <c r="F179" s="27"/>
      <c r="G179" s="27"/>
    </row>
    <row r="180" spans="2:7" x14ac:dyDescent="0.2">
      <c r="B180" s="34"/>
      <c r="C180" s="34"/>
      <c r="D180" s="34"/>
      <c r="E180" s="27"/>
      <c r="F180" s="27"/>
      <c r="G180" s="27"/>
    </row>
  </sheetData>
  <mergeCells count="2">
    <mergeCell ref="A1:D1"/>
    <mergeCell ref="A2:D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99F4-DBEA-48E8-8EC5-FCC691867B3A}">
  <sheetPr codeName="Лист29">
    <tabColor indexed="50"/>
    <outlinePr applyStyles="1" summaryBelow="0"/>
    <pageSetUpPr fitToPage="1"/>
  </sheetPr>
  <dimension ref="A2:S168"/>
  <sheetViews>
    <sheetView workbookViewId="0">
      <selection activeCell="E12" sqref="E12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19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3">
      <c r="A3" s="4"/>
    </row>
    <row r="4" spans="1:19" s="6" customFormat="1" x14ac:dyDescent="0.3">
      <c r="B4" s="7"/>
      <c r="C4" s="7"/>
      <c r="D4" s="7"/>
      <c r="E4" s="7"/>
      <c r="F4" s="7"/>
      <c r="G4" s="6" t="str">
        <f>VALUSD</f>
        <v>bn USD</v>
      </c>
    </row>
    <row r="5" spans="1:19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46081</v>
      </c>
    </row>
    <row r="6" spans="1:1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97.955877598960015</v>
      </c>
      <c r="C6" s="12">
        <f t="shared" si="0"/>
        <v>111.44992803011999</v>
      </c>
      <c r="D6" s="12">
        <f t="shared" si="0"/>
        <v>145.32087120896</v>
      </c>
      <c r="E6" s="12">
        <f t="shared" si="0"/>
        <v>166.05975130834</v>
      </c>
      <c r="F6" s="12">
        <f t="shared" si="0"/>
        <v>213.33206790503999</v>
      </c>
      <c r="G6" s="12">
        <f t="shared" si="0"/>
        <v>213.18199010072999</v>
      </c>
    </row>
    <row r="7" spans="1:19" s="19" customFormat="1" ht="14.4" outlineLevel="1" x14ac:dyDescent="0.25">
      <c r="A7" s="135" t="s">
        <v>0</v>
      </c>
      <c r="B7" s="136">
        <f t="shared" ref="B7:G7" si="1">B$8+B$47</f>
        <v>86.615691312520013</v>
      </c>
      <c r="C7" s="136">
        <f t="shared" si="1"/>
        <v>101.59354286954999</v>
      </c>
      <c r="D7" s="136">
        <f t="shared" si="1"/>
        <v>136.59196737241001</v>
      </c>
      <c r="E7" s="136">
        <f t="shared" si="1"/>
        <v>159.19681191121001</v>
      </c>
      <c r="F7" s="136">
        <f t="shared" si="1"/>
        <v>206.80464722398</v>
      </c>
      <c r="G7" s="136">
        <f t="shared" si="1"/>
        <v>206.92041457769</v>
      </c>
    </row>
    <row r="8" spans="1:19" s="19" customFormat="1" ht="14.4" outlineLevel="2" collapsed="1" x14ac:dyDescent="0.25">
      <c r="A8" s="137" t="s">
        <v>1</v>
      </c>
      <c r="B8" s="138">
        <f t="shared" ref="B8:G8" si="2">B$9+B$45</f>
        <v>38.952681436220011</v>
      </c>
      <c r="C8" s="138">
        <f t="shared" si="2"/>
        <v>38.002282077159983</v>
      </c>
      <c r="D8" s="138">
        <f t="shared" si="2"/>
        <v>41.800875791419998</v>
      </c>
      <c r="E8" s="138">
        <f t="shared" si="2"/>
        <v>44.319135028530013</v>
      </c>
      <c r="F8" s="138">
        <f t="shared" si="2"/>
        <v>46.409759241669988</v>
      </c>
      <c r="G8" s="138">
        <f t="shared" si="2"/>
        <v>46.510189458669991</v>
      </c>
    </row>
    <row r="9" spans="1:19" s="19" customFormat="1" hidden="1" outlineLevel="3" x14ac:dyDescent="0.25">
      <c r="A9" s="20" t="s">
        <v>2</v>
      </c>
      <c r="B9" s="21">
        <f t="shared" ref="B9:G9" si="3">SUM(B$10:B$44)</f>
        <v>38.884805428450008</v>
      </c>
      <c r="C9" s="21">
        <f t="shared" si="3"/>
        <v>37.955266801959979</v>
      </c>
      <c r="D9" s="21">
        <f t="shared" si="3"/>
        <v>41.759092484669999</v>
      </c>
      <c r="E9" s="21">
        <f t="shared" si="3"/>
        <v>44.284529596720013</v>
      </c>
      <c r="F9" s="21">
        <f t="shared" si="3"/>
        <v>46.378558631459988</v>
      </c>
      <c r="G9" s="21">
        <f t="shared" si="3"/>
        <v>46.479581187879994</v>
      </c>
    </row>
    <row r="10" spans="1:19" s="62" customFormat="1" hidden="1" outlineLevel="4" x14ac:dyDescent="0.25">
      <c r="A10" s="22" t="s">
        <v>3</v>
      </c>
      <c r="B10" s="23">
        <v>3.5161637729300002</v>
      </c>
      <c r="C10" s="23">
        <v>1.47136659314</v>
      </c>
      <c r="D10" s="23">
        <v>3.2715826405300001</v>
      </c>
      <c r="E10" s="23">
        <v>9.0706825079999998E-2</v>
      </c>
      <c r="F10" s="23">
        <v>0.2</v>
      </c>
      <c r="G10" s="23">
        <v>0.2</v>
      </c>
    </row>
    <row r="11" spans="1:19" hidden="1" outlineLevel="4" x14ac:dyDescent="0.3">
      <c r="A11" s="25" t="s">
        <v>107</v>
      </c>
      <c r="B11" s="26">
        <v>4.1147456020000001E-2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108</v>
      </c>
      <c r="B12" s="26">
        <v>0.97407988796</v>
      </c>
      <c r="C12" s="26">
        <v>1.28518943552</v>
      </c>
      <c r="D12" s="26">
        <v>0</v>
      </c>
      <c r="E12" s="26">
        <v>0</v>
      </c>
      <c r="F12" s="26">
        <v>0</v>
      </c>
      <c r="G12" s="26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109</v>
      </c>
      <c r="B13" s="26">
        <v>0</v>
      </c>
      <c r="C13" s="26">
        <v>0</v>
      </c>
      <c r="D13" s="26">
        <v>1.2012284124199999</v>
      </c>
      <c r="E13" s="26">
        <v>0</v>
      </c>
      <c r="F13" s="26">
        <v>0</v>
      </c>
      <c r="G13" s="26"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5.9800516309500003</v>
      </c>
      <c r="F14" s="26">
        <v>4.1537442276899998</v>
      </c>
      <c r="G14" s="26">
        <v>3.8582946703299998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5</v>
      </c>
      <c r="B15" s="26">
        <v>2.9816281866000001</v>
      </c>
      <c r="C15" s="26">
        <v>2.22413354628</v>
      </c>
      <c r="D15" s="26">
        <v>1.9851676302800001</v>
      </c>
      <c r="E15" s="26">
        <v>1.39466778468</v>
      </c>
      <c r="F15" s="26">
        <v>0.88164332663</v>
      </c>
      <c r="G15" s="26">
        <v>0.78809114495999999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6</v>
      </c>
      <c r="B16" s="26">
        <v>0.64274768862999998</v>
      </c>
      <c r="C16" s="26">
        <v>0.47945505163000002</v>
      </c>
      <c r="D16" s="26">
        <v>0.46160853447</v>
      </c>
      <c r="E16" s="26">
        <v>0.41706510620999998</v>
      </c>
      <c r="F16" s="26">
        <v>0.39869962583000002</v>
      </c>
      <c r="G16" s="26">
        <v>0.39113036676000001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7</v>
      </c>
      <c r="B17" s="26">
        <v>1.3380648283200001</v>
      </c>
      <c r="C17" s="26">
        <v>1.36729325161</v>
      </c>
      <c r="D17" s="26">
        <v>1.3163991743700001</v>
      </c>
      <c r="E17" s="26">
        <v>1.18937177385</v>
      </c>
      <c r="F17" s="26">
        <v>1.1795846918499999</v>
      </c>
      <c r="G17" s="26">
        <v>1.1571904342299999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8</v>
      </c>
      <c r="B18" s="26">
        <v>1.05212224414</v>
      </c>
      <c r="C18" s="26">
        <v>0.92155567894000001</v>
      </c>
      <c r="D18" s="26">
        <v>0.88725306985999997</v>
      </c>
      <c r="E18" s="26">
        <v>0.80163659936999998</v>
      </c>
      <c r="F18" s="26">
        <v>0.79504010589999996</v>
      </c>
      <c r="G18" s="26">
        <v>0.77994637582000004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9</v>
      </c>
      <c r="B19" s="26">
        <v>1.71932165613</v>
      </c>
      <c r="C19" s="26">
        <v>1.28252107002</v>
      </c>
      <c r="D19" s="26">
        <v>1.23478242557</v>
      </c>
      <c r="E19" s="26">
        <v>1.1156307239000001</v>
      </c>
      <c r="F19" s="26">
        <v>1.10645044098</v>
      </c>
      <c r="G19" s="26">
        <v>1.08544462731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10</v>
      </c>
      <c r="B20" s="26">
        <v>4.2928769860499996</v>
      </c>
      <c r="C20" s="26">
        <v>6.4837581148799996</v>
      </c>
      <c r="D20" s="26">
        <v>6.2424164086299996</v>
      </c>
      <c r="E20" s="26">
        <v>5.3641408454299997</v>
      </c>
      <c r="F20" s="26">
        <v>5.3200004954200004</v>
      </c>
      <c r="G20" s="26">
        <v>5.2190009975100002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11</v>
      </c>
      <c r="B21" s="26">
        <v>0.44349495202</v>
      </c>
      <c r="C21" s="26">
        <v>0.33082327462</v>
      </c>
      <c r="D21" s="26">
        <v>0.31850920426000001</v>
      </c>
      <c r="E21" s="26">
        <v>0.28777430481999999</v>
      </c>
      <c r="F21" s="26">
        <v>0.28540627256000001</v>
      </c>
      <c r="G21" s="26">
        <v>0.27998787264000002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12</v>
      </c>
      <c r="B22" s="26">
        <v>0.44349495202</v>
      </c>
      <c r="C22" s="26">
        <v>0.74101125010000002</v>
      </c>
      <c r="D22" s="26">
        <v>0.71342895657000005</v>
      </c>
      <c r="E22" s="26">
        <v>0.64458583697000005</v>
      </c>
      <c r="F22" s="26">
        <v>0.63928168010999997</v>
      </c>
      <c r="G22" s="26">
        <v>0.62714500289999997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13</v>
      </c>
      <c r="B23" s="26">
        <v>2.9617775985099999</v>
      </c>
      <c r="C23" s="26">
        <v>1.90368219733</v>
      </c>
      <c r="D23" s="26">
        <v>1.5088939048200001</v>
      </c>
      <c r="E23" s="26">
        <v>1.5854307184700001</v>
      </c>
      <c r="F23" s="26">
        <v>4.0367869996200003</v>
      </c>
      <c r="G23" s="26">
        <v>4.5080900104000001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14</v>
      </c>
      <c r="B24" s="26">
        <v>0.44349495202</v>
      </c>
      <c r="C24" s="26">
        <v>0.33082327462</v>
      </c>
      <c r="D24" s="26">
        <v>0.31850920426000001</v>
      </c>
      <c r="E24" s="26">
        <v>0.28777430481999999</v>
      </c>
      <c r="F24" s="26">
        <v>0.28540627256000001</v>
      </c>
      <c r="G24" s="26">
        <v>0.27998787264000002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15</v>
      </c>
      <c r="B25" s="26">
        <v>0.44349495202</v>
      </c>
      <c r="C25" s="26">
        <v>0.33082327462</v>
      </c>
      <c r="D25" s="26">
        <v>0.31850920426000001</v>
      </c>
      <c r="E25" s="26">
        <v>0.28777430481999999</v>
      </c>
      <c r="F25" s="26">
        <v>0.28540627256000001</v>
      </c>
      <c r="G25" s="26">
        <v>0.27998787264000002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16</v>
      </c>
      <c r="B26" s="26">
        <v>2.2411606184299999</v>
      </c>
      <c r="C26" s="26">
        <v>1.6427051342200001</v>
      </c>
      <c r="D26" s="26">
        <v>5.0738630260099997</v>
      </c>
      <c r="E26" s="26">
        <v>6.95899674116</v>
      </c>
      <c r="F26" s="26">
        <v>4.35676281853</v>
      </c>
      <c r="G26" s="26">
        <v>3.6114174425600001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17</v>
      </c>
      <c r="B27" s="26">
        <v>0.44349495202</v>
      </c>
      <c r="C27" s="26">
        <v>0.33082327462</v>
      </c>
      <c r="D27" s="26">
        <v>0.31850920426000001</v>
      </c>
      <c r="E27" s="26">
        <v>0.28777430481999999</v>
      </c>
      <c r="F27" s="26">
        <v>0.28540627256000001</v>
      </c>
      <c r="G27" s="26">
        <v>0.27998787264000002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18</v>
      </c>
      <c r="B28" s="26">
        <v>0.44349495202</v>
      </c>
      <c r="C28" s="26">
        <v>0.33082327462</v>
      </c>
      <c r="D28" s="26">
        <v>0.31850920426000001</v>
      </c>
      <c r="E28" s="26">
        <v>0.28777430481999999</v>
      </c>
      <c r="F28" s="26">
        <v>0.28540627256000001</v>
      </c>
      <c r="G28" s="26">
        <v>0.27998787264000002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19</v>
      </c>
      <c r="B29" s="26">
        <v>0.44349495202</v>
      </c>
      <c r="C29" s="26">
        <v>0.33082327462</v>
      </c>
      <c r="D29" s="26">
        <v>0.31850920426000001</v>
      </c>
      <c r="E29" s="26">
        <v>0.28777430481999999</v>
      </c>
      <c r="F29" s="26">
        <v>0.28540627256000001</v>
      </c>
      <c r="G29" s="26">
        <v>0.27998787264000002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20</v>
      </c>
      <c r="B30" s="26">
        <v>0.44349495202</v>
      </c>
      <c r="C30" s="26">
        <v>0.33082327462</v>
      </c>
      <c r="D30" s="26">
        <v>0.31850920426000001</v>
      </c>
      <c r="E30" s="26">
        <v>0.28777430481999999</v>
      </c>
      <c r="F30" s="26">
        <v>0.28540627256000001</v>
      </c>
      <c r="G30" s="26">
        <v>0.27998787264000002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21</v>
      </c>
      <c r="B31" s="26">
        <v>0.44349495202</v>
      </c>
      <c r="C31" s="26">
        <v>0.33082327462</v>
      </c>
      <c r="D31" s="26">
        <v>0.31850920426000001</v>
      </c>
      <c r="E31" s="26">
        <v>0.28777430481999999</v>
      </c>
      <c r="F31" s="26">
        <v>0.28540627256000001</v>
      </c>
      <c r="G31" s="26">
        <v>0.27998787264000002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22</v>
      </c>
      <c r="B32" s="26">
        <v>0.44349495202</v>
      </c>
      <c r="C32" s="26">
        <v>0.33082327462</v>
      </c>
      <c r="D32" s="26">
        <v>0.31850920426000001</v>
      </c>
      <c r="E32" s="26">
        <v>0.28777430481999999</v>
      </c>
      <c r="F32" s="26">
        <v>0.28540627256000001</v>
      </c>
      <c r="G32" s="26">
        <v>0.27998787264000002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23</v>
      </c>
      <c r="B33" s="26">
        <v>0.44349495202</v>
      </c>
      <c r="C33" s="26">
        <v>0.33082327462</v>
      </c>
      <c r="D33" s="26">
        <v>0.31850920426000001</v>
      </c>
      <c r="E33" s="26">
        <v>0.28777430481999999</v>
      </c>
      <c r="F33" s="26">
        <v>0.28540627256000001</v>
      </c>
      <c r="G33" s="26">
        <v>0.27998787264000002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24</v>
      </c>
      <c r="B34" s="26">
        <v>0.44349495202</v>
      </c>
      <c r="C34" s="26">
        <v>0.33082327462</v>
      </c>
      <c r="D34" s="26">
        <v>0.31850920426000001</v>
      </c>
      <c r="E34" s="26">
        <v>0.28777430481999999</v>
      </c>
      <c r="F34" s="26">
        <v>0.28540627256000001</v>
      </c>
      <c r="G34" s="26">
        <v>0.27998787264000002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25</v>
      </c>
      <c r="B35" s="26">
        <v>0.44349495202</v>
      </c>
      <c r="C35" s="26">
        <v>0.33082327462</v>
      </c>
      <c r="D35" s="26">
        <v>0.31850920426000001</v>
      </c>
      <c r="E35" s="26">
        <v>0.28777430481999999</v>
      </c>
      <c r="F35" s="26">
        <v>0.28540627256000001</v>
      </c>
      <c r="G35" s="26">
        <v>0.27998787264000002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26</v>
      </c>
      <c r="B36" s="26">
        <v>0.44349495202</v>
      </c>
      <c r="C36" s="26">
        <v>0.33082327462</v>
      </c>
      <c r="D36" s="26">
        <v>0.31850920426000001</v>
      </c>
      <c r="E36" s="26">
        <v>0.28777430481999999</v>
      </c>
      <c r="F36" s="26">
        <v>0.28540627256000001</v>
      </c>
      <c r="G36" s="26">
        <v>0.27998787264000002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27</v>
      </c>
      <c r="B37" s="26">
        <v>3.3531759060400002</v>
      </c>
      <c r="C37" s="26">
        <v>1.1345416286000001</v>
      </c>
      <c r="D37" s="26">
        <v>3.3204868307900002</v>
      </c>
      <c r="E37" s="26">
        <v>6.0801988866799999</v>
      </c>
      <c r="F37" s="26">
        <v>9.2859377698000003</v>
      </c>
      <c r="G37" s="26">
        <v>10.49545932355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28</v>
      </c>
      <c r="B38" s="26">
        <v>0.44349520863000003</v>
      </c>
      <c r="C38" s="26">
        <v>7.0305603988399996</v>
      </c>
      <c r="D38" s="26">
        <v>6.7688653429299999</v>
      </c>
      <c r="E38" s="26">
        <v>6.1156961631</v>
      </c>
      <c r="F38" s="26">
        <v>6.0653714276499997</v>
      </c>
      <c r="G38" s="26">
        <v>5.9502211622300001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29</v>
      </c>
      <c r="B39" s="26">
        <v>1.54523967858</v>
      </c>
      <c r="C39" s="26">
        <v>1.3651590982999999</v>
      </c>
      <c r="D39" s="26">
        <v>0.59342221659000005</v>
      </c>
      <c r="E39" s="26">
        <v>0.11893717737999999</v>
      </c>
      <c r="F39" s="26">
        <v>1.96409606063</v>
      </c>
      <c r="G39" s="26">
        <v>1.9268079596200001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30</v>
      </c>
      <c r="B40" s="26">
        <v>1.88681203308</v>
      </c>
      <c r="C40" s="26">
        <v>1.8451328735700001</v>
      </c>
      <c r="D40" s="26">
        <v>1.08127016724</v>
      </c>
      <c r="E40" s="26">
        <v>1.09586897881</v>
      </c>
      <c r="F40" s="26">
        <v>1.4879101062</v>
      </c>
      <c r="G40" s="26">
        <v>1.4596623318499999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idden="1" outlineLevel="4" x14ac:dyDescent="0.3">
      <c r="A41" s="25" t="s">
        <v>110</v>
      </c>
      <c r="B41" s="26">
        <v>1.50597939013</v>
      </c>
      <c r="C41" s="26">
        <v>1.1233792652800001</v>
      </c>
      <c r="D41" s="26">
        <v>1.08156427714</v>
      </c>
      <c r="E41" s="26">
        <v>0.97719753088000005</v>
      </c>
      <c r="F41" s="26">
        <v>0</v>
      </c>
      <c r="G41" s="26">
        <v>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31</v>
      </c>
      <c r="B42" s="26">
        <v>0.87867744205999998</v>
      </c>
      <c r="C42" s="26">
        <v>0.58743542275000005</v>
      </c>
      <c r="D42" s="26">
        <v>0.46815606701000001</v>
      </c>
      <c r="E42" s="26">
        <v>0.42298082732999998</v>
      </c>
      <c r="F42" s="26">
        <v>0.66721299524</v>
      </c>
      <c r="G42" s="26">
        <v>0.65454604576999997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idden="1" outlineLevel="4" x14ac:dyDescent="0.3">
      <c r="A43" s="25" t="s">
        <v>111</v>
      </c>
      <c r="B43" s="26">
        <v>0.64153793137000004</v>
      </c>
      <c r="C43" s="26">
        <v>0.27345865032</v>
      </c>
      <c r="D43" s="26">
        <v>6.5819958720000002E-2</v>
      </c>
      <c r="E43" s="26">
        <v>5.9468588689999997E-2</v>
      </c>
      <c r="F43" s="26">
        <v>0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idden="1" outlineLevel="4" x14ac:dyDescent="0.3">
      <c r="A44" s="25" t="s">
        <v>32</v>
      </c>
      <c r="B44" s="26">
        <v>0.65986758656</v>
      </c>
      <c r="C44" s="26">
        <v>0.49222557056999999</v>
      </c>
      <c r="D44" s="26">
        <v>0.34226378534000002</v>
      </c>
      <c r="E44" s="26">
        <v>0.13083089512000001</v>
      </c>
      <c r="F44" s="26">
        <v>0.12975431609999999</v>
      </c>
      <c r="G44" s="26">
        <v>0.12729094776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3" x14ac:dyDescent="0.3">
      <c r="A45" s="29" t="s">
        <v>33</v>
      </c>
      <c r="B45" s="26">
        <f t="shared" ref="B45:G45" si="4">SUM(B$46:B$46)</f>
        <v>6.7876007769999996E-2</v>
      </c>
      <c r="C45" s="26">
        <f t="shared" si="4"/>
        <v>4.7015275199999998E-2</v>
      </c>
      <c r="D45" s="26">
        <f t="shared" si="4"/>
        <v>4.1783306749999999E-2</v>
      </c>
      <c r="E45" s="26">
        <f t="shared" si="4"/>
        <v>3.4605431809999997E-2</v>
      </c>
      <c r="F45" s="26">
        <f t="shared" si="4"/>
        <v>3.120061021E-2</v>
      </c>
      <c r="G45" s="26">
        <f t="shared" si="4"/>
        <v>3.0608270789999999E-2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34</v>
      </c>
      <c r="B46" s="26">
        <v>6.7876007769999996E-2</v>
      </c>
      <c r="C46" s="26">
        <v>4.7015275199999998E-2</v>
      </c>
      <c r="D46" s="26">
        <v>4.1783306749999999E-2</v>
      </c>
      <c r="E46" s="26">
        <v>3.4605431809999997E-2</v>
      </c>
      <c r="F46" s="26">
        <v>3.120061021E-2</v>
      </c>
      <c r="G46" s="26">
        <v>3.0608270789999999E-2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outlineLevel="2" collapsed="1" x14ac:dyDescent="0.3">
      <c r="A47" s="139" t="s">
        <v>35</v>
      </c>
      <c r="B47" s="140">
        <f t="shared" ref="B47:G47" si="5">B$48+B$58+B$69+B$71+B$78+B$87+B$89</f>
        <v>47.663009876300002</v>
      </c>
      <c r="C47" s="140">
        <f t="shared" si="5"/>
        <v>63.591260792390003</v>
      </c>
      <c r="D47" s="140">
        <f t="shared" si="5"/>
        <v>94.791091580989999</v>
      </c>
      <c r="E47" s="140">
        <f t="shared" si="5"/>
        <v>114.87767688267999</v>
      </c>
      <c r="F47" s="140">
        <f t="shared" si="5"/>
        <v>160.39488798231</v>
      </c>
      <c r="G47" s="140">
        <f t="shared" si="5"/>
        <v>160.41022511902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3" x14ac:dyDescent="0.3">
      <c r="A48" s="29" t="s">
        <v>36</v>
      </c>
      <c r="B48" s="26">
        <f t="shared" ref="B48:G48" si="6">SUM(B$49:B$57)</f>
        <v>16.97941619561</v>
      </c>
      <c r="C48" s="26">
        <f t="shared" si="6"/>
        <v>30.08746323786</v>
      </c>
      <c r="D48" s="26">
        <f t="shared" si="6"/>
        <v>59.305881467680003</v>
      </c>
      <c r="E48" s="26">
        <f t="shared" si="6"/>
        <v>82.827989272819991</v>
      </c>
      <c r="F48" s="26">
        <f t="shared" si="6"/>
        <v>123.48505959055001</v>
      </c>
      <c r="G48" s="26">
        <f t="shared" si="6"/>
        <v>123.48676118512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37</v>
      </c>
      <c r="B49" s="26">
        <v>5.8199870360000003E-2</v>
      </c>
      <c r="C49" s="26">
        <v>7.7583875149999995E-2</v>
      </c>
      <c r="D49" s="26">
        <v>0.11417866259999999</v>
      </c>
      <c r="E49" s="26">
        <v>0.11419518165</v>
      </c>
      <c r="F49" s="26">
        <v>0.10424044664</v>
      </c>
      <c r="G49" s="26">
        <v>0.10230789328000001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0.12100019522</v>
      </c>
      <c r="F50" s="26">
        <v>0.53948969316999995</v>
      </c>
      <c r="G50" s="26">
        <v>0.54164529937999994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39</v>
      </c>
      <c r="B51" s="26">
        <v>0.3863149676</v>
      </c>
      <c r="C51" s="26">
        <v>0.25855498448999997</v>
      </c>
      <c r="D51" s="26">
        <v>0.19374588745999999</v>
      </c>
      <c r="E51" s="26">
        <v>0.10114868791000001</v>
      </c>
      <c r="F51" s="26">
        <v>6.3044279359999997E-2</v>
      </c>
      <c r="G51" s="26">
        <v>6.3903143329999995E-2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40</v>
      </c>
      <c r="B52" s="26">
        <v>1.0156447287699999</v>
      </c>
      <c r="C52" s="26">
        <v>2.6833592883700002</v>
      </c>
      <c r="D52" s="26">
        <v>3.0297750091800002</v>
      </c>
      <c r="E52" s="26">
        <v>2.9522925032999998</v>
      </c>
      <c r="F52" s="26">
        <v>3.3614525393500001</v>
      </c>
      <c r="G52" s="26">
        <v>3.3613226463900001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41</v>
      </c>
      <c r="B53" s="26">
        <v>4.9991812509700004</v>
      </c>
      <c r="C53" s="26">
        <v>12.366377438580001</v>
      </c>
      <c r="D53" s="26">
        <v>32.90407975798</v>
      </c>
      <c r="E53" s="26">
        <v>44.012826736089998</v>
      </c>
      <c r="F53" s="26">
        <v>82.673986018869996</v>
      </c>
      <c r="G53" s="26">
        <v>83.004321445040006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42</v>
      </c>
      <c r="B54" s="26">
        <v>6.1552473171899997</v>
      </c>
      <c r="C54" s="26">
        <v>7.72193497584</v>
      </c>
      <c r="D54" s="26">
        <v>12.00422151197</v>
      </c>
      <c r="E54" s="26">
        <v>16.17518239755</v>
      </c>
      <c r="F54" s="26">
        <v>16.490269133049999</v>
      </c>
      <c r="G54" s="26">
        <v>16.36286914782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43</v>
      </c>
      <c r="B55" s="26">
        <v>0</v>
      </c>
      <c r="C55" s="26">
        <v>0.57660198080000002</v>
      </c>
      <c r="D55" s="26">
        <v>1.05085771959</v>
      </c>
      <c r="E55" s="26">
        <v>5.7905951672300002</v>
      </c>
      <c r="F55" s="26">
        <v>6.6807060515199996</v>
      </c>
      <c r="G55" s="26">
        <v>6.68515125456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44</v>
      </c>
      <c r="B56" s="26">
        <v>4.3625608583400002</v>
      </c>
      <c r="C56" s="26">
        <v>6.4009203970500002</v>
      </c>
      <c r="D56" s="26">
        <v>10.00235119221</v>
      </c>
      <c r="E56" s="26">
        <v>13.54928616023</v>
      </c>
      <c r="F56" s="26">
        <v>13.560402501</v>
      </c>
      <c r="G56" s="26">
        <v>13.35372560203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45</v>
      </c>
      <c r="B57" s="26">
        <v>2.2672023800000001E-3</v>
      </c>
      <c r="C57" s="26">
        <v>2.13029758E-3</v>
      </c>
      <c r="D57" s="26">
        <v>6.6717266900000001E-3</v>
      </c>
      <c r="E57" s="26">
        <v>1.146224364E-2</v>
      </c>
      <c r="F57" s="26">
        <v>1.1468927590000001E-2</v>
      </c>
      <c r="G57" s="26">
        <v>1.1514753290000001E-2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3" x14ac:dyDescent="0.3">
      <c r="A58" s="29" t="s">
        <v>46</v>
      </c>
      <c r="B58" s="26">
        <f t="shared" ref="B58:G58" si="7">SUM(B$59:B$68)</f>
        <v>0.88801693534000015</v>
      </c>
      <c r="C58" s="26">
        <f t="shared" si="7"/>
        <v>4.3891608617900006</v>
      </c>
      <c r="D58" s="26">
        <f t="shared" si="7"/>
        <v>6.3176009659000005</v>
      </c>
      <c r="E58" s="26">
        <f t="shared" si="7"/>
        <v>7.6299116025599991</v>
      </c>
      <c r="F58" s="26">
        <f t="shared" si="7"/>
        <v>8.0905349228700008</v>
      </c>
      <c r="G58" s="26">
        <f t="shared" si="7"/>
        <v>8.1093732169700008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47</v>
      </c>
      <c r="B59" s="26">
        <v>0</v>
      </c>
      <c r="C59" s="26">
        <v>1.8276825705999999</v>
      </c>
      <c r="D59" s="26">
        <v>3.6820325010000001</v>
      </c>
      <c r="E59" s="26">
        <v>5.0846934205799998</v>
      </c>
      <c r="F59" s="26">
        <v>5.31800980547</v>
      </c>
      <c r="G59" s="26">
        <v>5.3277360375100002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48</v>
      </c>
      <c r="B60" s="26">
        <v>3.9693692959999999E-2</v>
      </c>
      <c r="C60" s="26">
        <v>0.47501825474999998</v>
      </c>
      <c r="D60" s="26">
        <v>0.4994446609</v>
      </c>
      <c r="E60" s="26">
        <v>0.46506189307000001</v>
      </c>
      <c r="F60" s="26">
        <v>0.52289665883000003</v>
      </c>
      <c r="G60" s="26">
        <v>0.52637621367999998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49</v>
      </c>
      <c r="B61" s="26">
        <v>0.28670076286000001</v>
      </c>
      <c r="C61" s="26">
        <v>0.58684537884999999</v>
      </c>
      <c r="D61" s="26">
        <v>0.62447708832000004</v>
      </c>
      <c r="E61" s="26">
        <v>0.58744407237999996</v>
      </c>
      <c r="F61" s="26">
        <v>0.66596793425</v>
      </c>
      <c r="G61" s="26">
        <v>0.66983757205000005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50</v>
      </c>
      <c r="B62" s="26">
        <v>0</v>
      </c>
      <c r="C62" s="26">
        <v>0.21302975776999999</v>
      </c>
      <c r="D62" s="26">
        <v>0.22224977884</v>
      </c>
      <c r="E62" s="26">
        <v>0.20898023264000001</v>
      </c>
      <c r="F62" s="26">
        <v>0.23523985675</v>
      </c>
      <c r="G62" s="26">
        <v>0.23617979036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51</v>
      </c>
      <c r="B63" s="26">
        <v>0.49881203877000002</v>
      </c>
      <c r="C63" s="26">
        <v>0.99791775268000005</v>
      </c>
      <c r="D63" s="26">
        <v>0.94627132542000003</v>
      </c>
      <c r="E63" s="26">
        <v>0.84658439538999997</v>
      </c>
      <c r="F63" s="26">
        <v>0.85519273845999999</v>
      </c>
      <c r="G63" s="26">
        <v>0.85445210417999995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52</v>
      </c>
      <c r="B64" s="26">
        <v>0</v>
      </c>
      <c r="C64" s="26">
        <v>0.21302975776999999</v>
      </c>
      <c r="D64" s="26">
        <v>0.22224977884</v>
      </c>
      <c r="E64" s="26">
        <v>0.20898023264000001</v>
      </c>
      <c r="F64" s="26">
        <v>0.23523985675</v>
      </c>
      <c r="G64" s="26">
        <v>0.23617979036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53</v>
      </c>
      <c r="B65" s="26">
        <v>4.1845500289999997E-2</v>
      </c>
      <c r="C65" s="26">
        <v>5.3056445690000002E-2</v>
      </c>
      <c r="D65" s="26">
        <v>9.6949115109999998E-2</v>
      </c>
      <c r="E65" s="26">
        <v>0.10378189140999999</v>
      </c>
      <c r="F65" s="26">
        <v>0.13180856229999999</v>
      </c>
      <c r="G65" s="26">
        <v>0.13233522177000001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54</v>
      </c>
      <c r="B66" s="26">
        <v>0</v>
      </c>
      <c r="C66" s="26">
        <v>0</v>
      </c>
      <c r="D66" s="26">
        <v>0</v>
      </c>
      <c r="E66" s="26">
        <v>0.1</v>
      </c>
      <c r="F66" s="26">
        <v>0.1</v>
      </c>
      <c r="G66" s="26">
        <v>0.1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55</v>
      </c>
      <c r="B67" s="26">
        <v>2.0492385960000001E-2</v>
      </c>
      <c r="C67" s="26">
        <v>2.210838918E-2</v>
      </c>
      <c r="D67" s="26">
        <v>2.3454162970000001E-2</v>
      </c>
      <c r="E67" s="26">
        <v>2.3872949189999999E-2</v>
      </c>
      <c r="F67" s="26">
        <v>2.5666994799999999E-2</v>
      </c>
      <c r="G67" s="26">
        <v>2.57639718E-2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56</v>
      </c>
      <c r="B68" s="26">
        <v>4.7255449999999998E-4</v>
      </c>
      <c r="C68" s="26">
        <v>4.7255449999999998E-4</v>
      </c>
      <c r="D68" s="26">
        <v>4.7255449999999998E-4</v>
      </c>
      <c r="E68" s="26">
        <v>5.1251526E-4</v>
      </c>
      <c r="F68" s="26">
        <v>5.1251526E-4</v>
      </c>
      <c r="G68" s="26">
        <v>5.1251526E-4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3" x14ac:dyDescent="0.3">
      <c r="A69" s="29" t="s">
        <v>57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58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3" x14ac:dyDescent="0.3">
      <c r="A71" s="29" t="s">
        <v>59</v>
      </c>
      <c r="B71" s="26">
        <f t="shared" ref="B71:G71" si="9">SUM(B$72:B$77)</f>
        <v>1.8600623522399999</v>
      </c>
      <c r="C71" s="26">
        <f t="shared" si="9"/>
        <v>1.6511306157100001</v>
      </c>
      <c r="D71" s="26">
        <f t="shared" si="9"/>
        <v>1.56620920958</v>
      </c>
      <c r="E71" s="26">
        <f t="shared" si="9"/>
        <v>1.4786194744199999</v>
      </c>
      <c r="F71" s="26">
        <f t="shared" si="9"/>
        <v>2.1403457080400003</v>
      </c>
      <c r="G71" s="26">
        <f t="shared" si="9"/>
        <v>2.1185340634699998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60</v>
      </c>
      <c r="B72" s="26">
        <v>0.29744124965000002</v>
      </c>
      <c r="C72" s="26">
        <v>0.30348476916</v>
      </c>
      <c r="D72" s="26">
        <v>0.2708811217</v>
      </c>
      <c r="E72" s="26">
        <v>0.19288559186000001</v>
      </c>
      <c r="F72" s="26">
        <v>0.17184045173000001</v>
      </c>
      <c r="G72" s="26">
        <v>0.17078591914999999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61</v>
      </c>
      <c r="B73" s="26">
        <v>0.73684077395000003</v>
      </c>
      <c r="C73" s="26">
        <v>0.69234671275000004</v>
      </c>
      <c r="D73" s="26">
        <v>0.72231178122999995</v>
      </c>
      <c r="E73" s="26">
        <v>0.67918575608999998</v>
      </c>
      <c r="F73" s="26">
        <v>0.76452953451000005</v>
      </c>
      <c r="G73" s="26">
        <v>0.76758431869999999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62</v>
      </c>
      <c r="B74" s="26">
        <v>5.7960120000000002E-5</v>
      </c>
      <c r="C74" s="26">
        <v>5.4460209999999998E-5</v>
      </c>
      <c r="D74" s="26">
        <v>5.681727E-5</v>
      </c>
      <c r="E74" s="26">
        <v>5.3424960000000002E-5</v>
      </c>
      <c r="F74" s="26">
        <v>6.0138130000000002E-5</v>
      </c>
      <c r="G74" s="26">
        <v>6.0378419999999999E-5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63</v>
      </c>
      <c r="B75" s="26">
        <v>0</v>
      </c>
      <c r="C75" s="26">
        <v>0</v>
      </c>
      <c r="D75" s="26">
        <v>4.3185847999999997E-3</v>
      </c>
      <c r="E75" s="26">
        <v>6.7086455600000004E-3</v>
      </c>
      <c r="F75" s="26">
        <v>0.64078381520000005</v>
      </c>
      <c r="G75" s="26">
        <v>0.64320744254999995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64</v>
      </c>
      <c r="B76" s="26">
        <v>0.82572236852000003</v>
      </c>
      <c r="C76" s="26">
        <v>0.65524467359000005</v>
      </c>
      <c r="D76" s="26">
        <v>0.56864090458000005</v>
      </c>
      <c r="E76" s="26">
        <v>0.43278562789000002</v>
      </c>
      <c r="F76" s="26">
        <v>0.37245860745999998</v>
      </c>
      <c r="G76" s="26">
        <v>0.34550242778000001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0.16700042806000001</v>
      </c>
      <c r="F77" s="26">
        <v>0.19067316101000001</v>
      </c>
      <c r="G77" s="26">
        <v>0.19139357687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3" x14ac:dyDescent="0.3">
      <c r="A78" s="29" t="s">
        <v>66</v>
      </c>
      <c r="B78" s="26">
        <f t="shared" ref="B78:G78" si="10">SUM(B$79:B$86)</f>
        <v>19.912232679059997</v>
      </c>
      <c r="C78" s="26">
        <f t="shared" si="10"/>
        <v>19.657214774909999</v>
      </c>
      <c r="D78" s="26">
        <f t="shared" si="10"/>
        <v>19.760940011999999</v>
      </c>
      <c r="E78" s="26">
        <f t="shared" si="10"/>
        <v>15.219165084</v>
      </c>
      <c r="F78" s="26">
        <f t="shared" si="10"/>
        <v>18.750640004000001</v>
      </c>
      <c r="G78" s="26">
        <f t="shared" si="10"/>
        <v>18.750640004000001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112</v>
      </c>
      <c r="B79" s="26">
        <v>7.6616299999999997</v>
      </c>
      <c r="C79" s="26">
        <v>7.5606299999999997</v>
      </c>
      <c r="D79" s="26">
        <v>7.5606299999999997</v>
      </c>
      <c r="E79" s="26">
        <v>0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113</v>
      </c>
      <c r="B80" s="26">
        <v>3</v>
      </c>
      <c r="C80" s="26">
        <v>3</v>
      </c>
      <c r="D80" s="26">
        <v>3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114</v>
      </c>
      <c r="B81" s="26">
        <v>2.35</v>
      </c>
      <c r="C81" s="26">
        <v>2.35</v>
      </c>
      <c r="D81" s="26">
        <v>2.35</v>
      </c>
      <c r="E81" s="26">
        <v>0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idden="1" outlineLevel="4" x14ac:dyDescent="0.3">
      <c r="A82" s="25" t="s">
        <v>115</v>
      </c>
      <c r="B82" s="26">
        <v>1.1336011906900001</v>
      </c>
      <c r="C82" s="26">
        <v>1.06514878885</v>
      </c>
      <c r="D82" s="26">
        <v>1.1112488942200001</v>
      </c>
      <c r="E82" s="26">
        <v>0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116</v>
      </c>
      <c r="B83" s="26">
        <v>4.01700148837</v>
      </c>
      <c r="C83" s="26">
        <v>3.9314359860599999</v>
      </c>
      <c r="D83" s="26">
        <v>3.9890611177799999</v>
      </c>
      <c r="E83" s="26">
        <v>0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117</v>
      </c>
      <c r="B84" s="26">
        <v>1.75</v>
      </c>
      <c r="C84" s="26">
        <v>1.75</v>
      </c>
      <c r="D84" s="26">
        <v>1.75</v>
      </c>
      <c r="E84" s="26">
        <v>0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15.219165084</v>
      </c>
      <c r="F85" s="26">
        <v>15.252974684</v>
      </c>
      <c r="G85" s="26">
        <v>15.252974684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3.4976653199999999</v>
      </c>
      <c r="G86" s="26">
        <v>3.4976653199999999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3" x14ac:dyDescent="0.3">
      <c r="A87" s="29" t="s">
        <v>69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70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3" x14ac:dyDescent="0.3">
      <c r="A89" s="29" t="s">
        <v>71</v>
      </c>
      <c r="B89" s="26">
        <f t="shared" ref="B89:G89" si="12">SUM(B$90:B$90)</f>
        <v>4.4174258540500002</v>
      </c>
      <c r="C89" s="26">
        <f t="shared" si="12"/>
        <v>4.2004354421199999</v>
      </c>
      <c r="D89" s="26">
        <f t="shared" si="12"/>
        <v>4.2346040658300002</v>
      </c>
      <c r="E89" s="26">
        <f t="shared" si="12"/>
        <v>4.1161355888799998</v>
      </c>
      <c r="F89" s="26">
        <f t="shared" si="12"/>
        <v>4.3224518968499996</v>
      </c>
      <c r="G89" s="26">
        <f t="shared" si="12"/>
        <v>4.3390607894600004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44</v>
      </c>
      <c r="B90" s="26">
        <v>4.4174258540500002</v>
      </c>
      <c r="C90" s="26">
        <v>4.2004354421199999</v>
      </c>
      <c r="D90" s="26">
        <v>4.2346040658300002</v>
      </c>
      <c r="E90" s="26">
        <v>4.1161355888799998</v>
      </c>
      <c r="F90" s="26">
        <v>4.3224518968499996</v>
      </c>
      <c r="G90" s="26">
        <v>4.3390607894600004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t="14.4" outlineLevel="1" x14ac:dyDescent="0.3">
      <c r="A91" s="141" t="s">
        <v>72</v>
      </c>
      <c r="B91" s="142">
        <f t="shared" ref="B91:G91" si="13">B$92+B$110</f>
        <v>11.340186286440002</v>
      </c>
      <c r="C91" s="142">
        <f t="shared" si="13"/>
        <v>9.8563851605699995</v>
      </c>
      <c r="D91" s="142">
        <f t="shared" si="13"/>
        <v>8.7289038365499998</v>
      </c>
      <c r="E91" s="142">
        <f t="shared" si="13"/>
        <v>6.8629393971300008</v>
      </c>
      <c r="F91" s="142">
        <f t="shared" si="13"/>
        <v>6.5274206810599997</v>
      </c>
      <c r="G91" s="142">
        <f t="shared" si="13"/>
        <v>6.2615755230399994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outlineLevel="2" collapsed="1" x14ac:dyDescent="0.3">
      <c r="A92" s="139" t="s">
        <v>1</v>
      </c>
      <c r="B92" s="140">
        <f t="shared" ref="B92:G92" si="14">B$93+B$100+B$108</f>
        <v>1.7977295609399999</v>
      </c>
      <c r="C92" s="140">
        <f t="shared" si="14"/>
        <v>1.9743148852600001</v>
      </c>
      <c r="D92" s="140">
        <f t="shared" si="14"/>
        <v>1.8113315413799997</v>
      </c>
      <c r="E92" s="140">
        <f t="shared" si="14"/>
        <v>1.6498361975499998</v>
      </c>
      <c r="F92" s="140">
        <f t="shared" si="14"/>
        <v>1.5168140162499999</v>
      </c>
      <c r="G92" s="140">
        <f t="shared" si="14"/>
        <v>1.4507665112499999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3" x14ac:dyDescent="0.3">
      <c r="A93" s="29" t="s">
        <v>2</v>
      </c>
      <c r="B93" s="26">
        <f t="shared" ref="B93:G93" si="15">SUM(B$94:B$99)</f>
        <v>0.62058407812999994</v>
      </c>
      <c r="C93" s="26">
        <f t="shared" si="15"/>
        <v>0.32397785532000001</v>
      </c>
      <c r="D93" s="26">
        <f t="shared" si="15"/>
        <v>0.2099659737</v>
      </c>
      <c r="E93" s="26">
        <f t="shared" si="15"/>
        <v>0.10644904969000001</v>
      </c>
      <c r="F93" s="26">
        <f t="shared" si="15"/>
        <v>5.8389715910000001E-2</v>
      </c>
      <c r="G93" s="26">
        <f t="shared" si="15"/>
        <v>5.7281194970000004E-2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idden="1" outlineLevel="4" x14ac:dyDescent="0.3">
      <c r="A94" s="25" t="s">
        <v>73</v>
      </c>
      <c r="B94" s="26">
        <v>0.12739110351999999</v>
      </c>
      <c r="C94" s="26">
        <v>9.5026880990000007E-2</v>
      </c>
      <c r="D94" s="26">
        <v>6.5161759129999997E-2</v>
      </c>
      <c r="E94" s="26">
        <v>5.8873902810000003E-2</v>
      </c>
      <c r="F94" s="26">
        <v>5.838944225E-2</v>
      </c>
      <c r="G94" s="26">
        <v>5.7280926500000003E-2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118</v>
      </c>
      <c r="B95" s="26">
        <v>0.18626595596000001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idden="1" outlineLevel="4" x14ac:dyDescent="0.3">
      <c r="A96" s="25" t="s">
        <v>119</v>
      </c>
      <c r="B96" s="26">
        <v>0.10530038639</v>
      </c>
      <c r="C96" s="26">
        <v>7.854839945E-2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idden="1" outlineLevel="4" x14ac:dyDescent="0.3">
      <c r="A97" s="25" t="s">
        <v>120</v>
      </c>
      <c r="B97" s="26">
        <v>0.12830758628</v>
      </c>
      <c r="C97" s="26">
        <v>9.5710527609999999E-2</v>
      </c>
      <c r="D97" s="26">
        <v>9.2147942199999999E-2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121</v>
      </c>
      <c r="B98" s="26">
        <v>7.3318620730000006E-2</v>
      </c>
      <c r="C98" s="26">
        <v>5.4691730059999999E-2</v>
      </c>
      <c r="D98" s="26">
        <v>5.2655966970000002E-2</v>
      </c>
      <c r="E98" s="26">
        <v>4.7574870950000001E-2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74</v>
      </c>
      <c r="B99" s="26">
        <v>4.2525000000000003E-7</v>
      </c>
      <c r="C99" s="26">
        <v>3.1721000000000002E-7</v>
      </c>
      <c r="D99" s="26">
        <v>3.0540000000000002E-7</v>
      </c>
      <c r="E99" s="26">
        <v>2.7593000000000001E-7</v>
      </c>
      <c r="F99" s="26">
        <v>2.7365999999999998E-7</v>
      </c>
      <c r="G99" s="26">
        <v>2.6847000000000002E-7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3" x14ac:dyDescent="0.3">
      <c r="A100" s="29" t="s">
        <v>33</v>
      </c>
      <c r="B100" s="26">
        <f t="shared" ref="B100:G100" si="16">SUM(B$101:B$107)</f>
        <v>1.1771104859999999</v>
      </c>
      <c r="C100" s="26">
        <f t="shared" si="16"/>
        <v>1.65031092421</v>
      </c>
      <c r="D100" s="26">
        <f t="shared" si="16"/>
        <v>1.6013404336699999</v>
      </c>
      <c r="E100" s="26">
        <f t="shared" si="16"/>
        <v>1.5433644391799999</v>
      </c>
      <c r="F100" s="26">
        <f t="shared" si="16"/>
        <v>1.4584017785299999</v>
      </c>
      <c r="G100" s="26">
        <f t="shared" si="16"/>
        <v>1.3934632220399998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75</v>
      </c>
      <c r="B101" s="26">
        <v>0.1594837704</v>
      </c>
      <c r="C101" s="26">
        <v>0.11713829667</v>
      </c>
      <c r="D101" s="26">
        <v>9.436784896E-2</v>
      </c>
      <c r="E101" s="26">
        <v>6.2834343449999996E-2</v>
      </c>
      <c r="F101" s="26">
        <v>3.5912473979999998E-2</v>
      </c>
      <c r="G101" s="26">
        <v>3.2318494009999997E-2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76</v>
      </c>
      <c r="B102" s="26">
        <v>1.2999999999999999E-2</v>
      </c>
      <c r="C102" s="26">
        <v>1.2999999999999999E-2</v>
      </c>
      <c r="D102" s="26">
        <v>1.155555556E-2</v>
      </c>
      <c r="E102" s="26">
        <v>7.2222222400000003E-3</v>
      </c>
      <c r="F102" s="26">
        <v>2.8888889199999998E-3</v>
      </c>
      <c r="G102" s="26">
        <v>2.1666667000000001E-3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77</v>
      </c>
      <c r="B103" s="26">
        <v>0.01</v>
      </c>
      <c r="C103" s="26">
        <v>0.01</v>
      </c>
      <c r="D103" s="26">
        <v>8.8888888799999993E-3</v>
      </c>
      <c r="E103" s="26">
        <v>5.5555555199999999E-3</v>
      </c>
      <c r="F103" s="26">
        <v>2.2222221600000001E-3</v>
      </c>
      <c r="G103" s="26">
        <v>1.6666666E-3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idden="1" outlineLevel="4" x14ac:dyDescent="0.3">
      <c r="A104" s="25" t="s">
        <v>78</v>
      </c>
      <c r="B104" s="26">
        <v>0.45876715325</v>
      </c>
      <c r="C104" s="26">
        <v>0.381145081</v>
      </c>
      <c r="D104" s="26">
        <v>0.34677464744999997</v>
      </c>
      <c r="E104" s="26">
        <v>0.31541573540000001</v>
      </c>
      <c r="F104" s="26">
        <v>0.34992654138000001</v>
      </c>
      <c r="G104" s="26">
        <v>0.32679065194000001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79</v>
      </c>
      <c r="B105" s="26">
        <v>1.4E-2</v>
      </c>
      <c r="C105" s="26">
        <v>1.4E-2</v>
      </c>
      <c r="D105" s="26">
        <v>1.2444444440000001E-2</v>
      </c>
      <c r="E105" s="26">
        <v>7.77777776E-3</v>
      </c>
      <c r="F105" s="26">
        <v>3.1111110799999999E-3</v>
      </c>
      <c r="G105" s="26">
        <v>2.3333333E-3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80</v>
      </c>
      <c r="B106" s="26">
        <v>0.38894169869</v>
      </c>
      <c r="C106" s="26">
        <v>0.33856009715000002</v>
      </c>
      <c r="D106" s="26">
        <v>0.29996368222999997</v>
      </c>
      <c r="E106" s="26">
        <v>0.35657922199999997</v>
      </c>
      <c r="F106" s="26">
        <v>0.24133749275999999</v>
      </c>
      <c r="G106" s="26">
        <v>0.23570700164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idden="1" outlineLevel="4" x14ac:dyDescent="0.3">
      <c r="A107" s="25" t="s">
        <v>81</v>
      </c>
      <c r="B107" s="26">
        <v>0.13291786366</v>
      </c>
      <c r="C107" s="26">
        <v>0.77646744939000001</v>
      </c>
      <c r="D107" s="26">
        <v>0.82734536614999998</v>
      </c>
      <c r="E107" s="26">
        <v>0.78797958281000002</v>
      </c>
      <c r="F107" s="26">
        <v>0.82300304825000004</v>
      </c>
      <c r="G107" s="26">
        <v>0.79248040784999996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3" x14ac:dyDescent="0.3">
      <c r="A108" s="29" t="s">
        <v>82</v>
      </c>
      <c r="B108" s="26">
        <f t="shared" ref="B108:G108" si="17">SUM(B$109:B$109)</f>
        <v>3.4996809999999997E-5</v>
      </c>
      <c r="C108" s="26">
        <f t="shared" si="17"/>
        <v>2.6105729999999998E-5</v>
      </c>
      <c r="D108" s="26">
        <f t="shared" si="17"/>
        <v>2.5134010000000001E-5</v>
      </c>
      <c r="E108" s="26">
        <f t="shared" si="17"/>
        <v>2.270868E-5</v>
      </c>
      <c r="F108" s="26">
        <f t="shared" si="17"/>
        <v>2.2521809999999999E-5</v>
      </c>
      <c r="G108" s="26">
        <f t="shared" si="17"/>
        <v>2.2094239999999999E-5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idden="1" outlineLevel="4" x14ac:dyDescent="0.3">
      <c r="A109" s="25" t="s">
        <v>83</v>
      </c>
      <c r="B109" s="26">
        <v>3.4996809999999997E-5</v>
      </c>
      <c r="C109" s="26">
        <v>2.6105729999999998E-5</v>
      </c>
      <c r="D109" s="26">
        <v>2.5134010000000001E-5</v>
      </c>
      <c r="E109" s="26">
        <v>2.270868E-5</v>
      </c>
      <c r="F109" s="26">
        <v>2.2521809999999999E-5</v>
      </c>
      <c r="G109" s="26">
        <v>2.2094239999999999E-5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t="14.4" outlineLevel="2" collapsed="1" x14ac:dyDescent="0.3">
      <c r="A110" s="139" t="s">
        <v>35</v>
      </c>
      <c r="B110" s="140">
        <f t="shared" ref="B110:G110" si="18">B$111+B$118+B$121+B$124+B$127</f>
        <v>9.542456725500001</v>
      </c>
      <c r="C110" s="140">
        <f t="shared" si="18"/>
        <v>7.8820702753100003</v>
      </c>
      <c r="D110" s="140">
        <f t="shared" si="18"/>
        <v>6.9175722951700003</v>
      </c>
      <c r="E110" s="140">
        <f t="shared" si="18"/>
        <v>5.2131031995800008</v>
      </c>
      <c r="F110" s="140">
        <f t="shared" si="18"/>
        <v>5.0106066648100001</v>
      </c>
      <c r="G110" s="140">
        <f t="shared" si="18"/>
        <v>4.81080901179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idden="1" outlineLevel="3" x14ac:dyDescent="0.3">
      <c r="A111" s="29" t="s">
        <v>36</v>
      </c>
      <c r="B111" s="26">
        <f t="shared" ref="B111:G111" si="19">SUM(B$112:B$117)</f>
        <v>6.8215236588600003</v>
      </c>
      <c r="C111" s="26">
        <f t="shared" si="19"/>
        <v>5.22954123319</v>
      </c>
      <c r="D111" s="26">
        <f t="shared" si="19"/>
        <v>4.23165891857</v>
      </c>
      <c r="E111" s="26">
        <f t="shared" si="19"/>
        <v>3.2418873771000003</v>
      </c>
      <c r="F111" s="26">
        <f t="shared" si="19"/>
        <v>3.0446349742200001</v>
      </c>
      <c r="G111" s="26">
        <f t="shared" si="19"/>
        <v>2.8479411351600001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37</v>
      </c>
      <c r="B112" s="26">
        <v>0</v>
      </c>
      <c r="C112" s="26">
        <v>1.5544800000000001E-4</v>
      </c>
      <c r="D112" s="26">
        <v>1.57928E-4</v>
      </c>
      <c r="E112" s="26">
        <v>2.9203299999999997E-4</v>
      </c>
      <c r="F112" s="26">
        <v>9.3987300000000003E-4</v>
      </c>
      <c r="G112" s="26">
        <v>9.9883299999999997E-4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hidden="1" outlineLevel="4" x14ac:dyDescent="0.3">
      <c r="A113" s="25" t="s">
        <v>39</v>
      </c>
      <c r="B113" s="26">
        <v>0.34018379404999999</v>
      </c>
      <c r="C113" s="26">
        <v>0.60634335549999996</v>
      </c>
      <c r="D113" s="26">
        <v>1.11848112001</v>
      </c>
      <c r="E113" s="26">
        <v>1.0781519687600001</v>
      </c>
      <c r="F113" s="26">
        <v>1.5755458677600001</v>
      </c>
      <c r="G113" s="26">
        <v>1.37938754559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hidden="1" outlineLevel="4" x14ac:dyDescent="0.3">
      <c r="A114" s="25" t="s">
        <v>40</v>
      </c>
      <c r="B114" s="26">
        <v>6.1798268910000002E-2</v>
      </c>
      <c r="C114" s="26">
        <v>0.10946001528</v>
      </c>
      <c r="D114" s="26">
        <v>0.11186386994</v>
      </c>
      <c r="E114" s="26">
        <v>0.19232794526999999</v>
      </c>
      <c r="F114" s="26">
        <v>0.21325653736</v>
      </c>
      <c r="G114" s="26">
        <v>0.21248287754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hidden="1" outlineLevel="4" x14ac:dyDescent="0.3">
      <c r="A115" s="25" t="s">
        <v>84</v>
      </c>
      <c r="B115" s="26">
        <v>0.34008035721000002</v>
      </c>
      <c r="C115" s="26">
        <v>0.31954463665999999</v>
      </c>
      <c r="D115" s="26">
        <v>0.33337466827000001</v>
      </c>
      <c r="E115" s="26">
        <v>0.31347034895999998</v>
      </c>
      <c r="F115" s="26">
        <v>0.35285978512999999</v>
      </c>
      <c r="G115" s="26">
        <v>0.35426968554999999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hidden="1" outlineLevel="4" x14ac:dyDescent="0.3">
      <c r="A116" s="25" t="s">
        <v>42</v>
      </c>
      <c r="B116" s="26">
        <v>0.46823055755999998</v>
      </c>
      <c r="C116" s="26">
        <v>0.46950737846000001</v>
      </c>
      <c r="D116" s="26">
        <v>0.53712731924000001</v>
      </c>
      <c r="E116" s="26">
        <v>0.51326692550999997</v>
      </c>
      <c r="F116" s="26">
        <v>0.48725957650000001</v>
      </c>
      <c r="G116" s="26">
        <v>0.48443510483000002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hidden="1" outlineLevel="4" x14ac:dyDescent="0.3">
      <c r="A117" s="25" t="s">
        <v>44</v>
      </c>
      <c r="B117" s="26">
        <v>5.6112306811300003</v>
      </c>
      <c r="C117" s="26">
        <v>3.7245303992899998</v>
      </c>
      <c r="D117" s="26">
        <v>2.13065401311</v>
      </c>
      <c r="E117" s="26">
        <v>1.1443781555999999</v>
      </c>
      <c r="F117" s="26">
        <v>0.41477333446999998</v>
      </c>
      <c r="G117" s="26">
        <v>0.41636708864999999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hidden="1" outlineLevel="3" x14ac:dyDescent="0.3">
      <c r="A118" s="29" t="s">
        <v>85</v>
      </c>
      <c r="B118" s="26">
        <f t="shared" ref="B118:G118" si="20">SUM(B$119:B$120)</f>
        <v>0.9</v>
      </c>
      <c r="C118" s="26">
        <f t="shared" si="20"/>
        <v>0.82499999999999996</v>
      </c>
      <c r="D118" s="26">
        <f t="shared" si="20"/>
        <v>0.85471092828999995</v>
      </c>
      <c r="E118" s="26">
        <f t="shared" si="20"/>
        <v>0.85779034641999996</v>
      </c>
      <c r="F118" s="26">
        <f t="shared" si="20"/>
        <v>0.86194240820000001</v>
      </c>
      <c r="G118" s="26">
        <f t="shared" si="20"/>
        <v>0.86209001673999996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hidden="1" outlineLevel="4" x14ac:dyDescent="0.3">
      <c r="A119" s="25" t="s">
        <v>86</v>
      </c>
      <c r="B119" s="26">
        <v>0.9</v>
      </c>
      <c r="C119" s="26">
        <v>0.82499999999999996</v>
      </c>
      <c r="D119" s="26">
        <v>0.82499999999999996</v>
      </c>
      <c r="E119" s="26">
        <v>0.82499999999999996</v>
      </c>
      <c r="F119" s="26">
        <v>0.82499999999999996</v>
      </c>
      <c r="G119" s="26">
        <v>0.82499999999999996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hidden="1" outlineLevel="4" x14ac:dyDescent="0.3">
      <c r="A120" s="25" t="s">
        <v>49</v>
      </c>
      <c r="B120" s="26">
        <v>0</v>
      </c>
      <c r="C120" s="26">
        <v>0</v>
      </c>
      <c r="D120" s="26">
        <v>2.9710928290000001E-2</v>
      </c>
      <c r="E120" s="26">
        <v>3.2790346419999998E-2</v>
      </c>
      <c r="F120" s="26">
        <v>3.6942408199999999E-2</v>
      </c>
      <c r="G120" s="26">
        <v>3.7090016740000002E-2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hidden="1" outlineLevel="3" x14ac:dyDescent="0.3">
      <c r="A121" s="29" t="s">
        <v>59</v>
      </c>
      <c r="B121" s="26">
        <f t="shared" ref="B121:G121" si="21">SUM(B$122:B$123)</f>
        <v>0.18194537496000002</v>
      </c>
      <c r="C121" s="26">
        <f t="shared" si="21"/>
        <v>0.19414059239000001</v>
      </c>
      <c r="D121" s="26">
        <f t="shared" si="21"/>
        <v>0.19693230805</v>
      </c>
      <c r="E121" s="26">
        <f t="shared" si="21"/>
        <v>0.18221230804999999</v>
      </c>
      <c r="F121" s="26">
        <f t="shared" si="21"/>
        <v>0.16749230805000001</v>
      </c>
      <c r="G121" s="26">
        <f t="shared" si="21"/>
        <v>0.16381230804999999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hidden="1" outlineLevel="4" x14ac:dyDescent="0.3">
      <c r="A122" s="25" t="s">
        <v>87</v>
      </c>
      <c r="B122" s="26">
        <v>0.16409411059000001</v>
      </c>
      <c r="C122" s="26">
        <v>0.18854023267</v>
      </c>
      <c r="D122" s="26">
        <v>0.19693230805</v>
      </c>
      <c r="E122" s="26">
        <v>0.18221230804999999</v>
      </c>
      <c r="F122" s="26">
        <v>0.16749230805000001</v>
      </c>
      <c r="G122" s="26">
        <v>0.16381230804999999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hidden="1" outlineLevel="4" x14ac:dyDescent="0.3">
      <c r="A123" s="25" t="s">
        <v>64</v>
      </c>
      <c r="B123" s="26">
        <v>1.7851264370000001E-2</v>
      </c>
      <c r="C123" s="26">
        <v>5.6003597199999998E-3</v>
      </c>
      <c r="D123" s="26">
        <v>0</v>
      </c>
      <c r="E123" s="26">
        <v>0</v>
      </c>
      <c r="F123" s="26">
        <v>0</v>
      </c>
      <c r="G123" s="26">
        <v>0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hidden="1" outlineLevel="3" x14ac:dyDescent="0.3">
      <c r="A124" s="29" t="s">
        <v>88</v>
      </c>
      <c r="B124" s="26">
        <f t="shared" ref="B124:G124" si="22">SUM(B$125:B$126)</f>
        <v>1.5249999999999999</v>
      </c>
      <c r="C124" s="26">
        <f t="shared" si="22"/>
        <v>1.5249999999999999</v>
      </c>
      <c r="D124" s="26">
        <f t="shared" si="22"/>
        <v>1.5249999999999999</v>
      </c>
      <c r="E124" s="26">
        <f t="shared" si="22"/>
        <v>0.82499999999999996</v>
      </c>
      <c r="F124" s="26">
        <f t="shared" si="22"/>
        <v>0.82499999999999996</v>
      </c>
      <c r="G124" s="26">
        <f t="shared" si="22"/>
        <v>0.82499999999999996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idden="1" outlineLevel="4" x14ac:dyDescent="0.3">
      <c r="A125" s="25" t="s">
        <v>122</v>
      </c>
      <c r="B125" s="26">
        <v>0.7</v>
      </c>
      <c r="C125" s="26">
        <v>0.7</v>
      </c>
      <c r="D125" s="26">
        <v>0.7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hidden="1" outlineLevel="4" x14ac:dyDescent="0.3">
      <c r="A126" s="25" t="s">
        <v>89</v>
      </c>
      <c r="B126" s="26">
        <v>0.82499999999999996</v>
      </c>
      <c r="C126" s="26">
        <v>0.82499999999999996</v>
      </c>
      <c r="D126" s="26">
        <v>0.82499999999999996</v>
      </c>
      <c r="E126" s="26">
        <v>0.82499999999999996</v>
      </c>
      <c r="F126" s="26">
        <v>0.82499999999999996</v>
      </c>
      <c r="G126" s="26">
        <v>0.82499999999999996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hidden="1" outlineLevel="3" x14ac:dyDescent="0.3">
      <c r="A127" s="29" t="s">
        <v>71</v>
      </c>
      <c r="B127" s="26">
        <f t="shared" ref="B127:G127" si="23">SUM(B$128:B$128)</f>
        <v>0.11398769168</v>
      </c>
      <c r="C127" s="26">
        <f t="shared" si="23"/>
        <v>0.10838844973</v>
      </c>
      <c r="D127" s="26">
        <f t="shared" si="23"/>
        <v>0.10927014026</v>
      </c>
      <c r="E127" s="26">
        <f t="shared" si="23"/>
        <v>0.10621316801</v>
      </c>
      <c r="F127" s="26">
        <f t="shared" si="23"/>
        <v>0.11153697434</v>
      </c>
      <c r="G127" s="26">
        <f t="shared" si="23"/>
        <v>0.11196555184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hidden="1" outlineLevel="4" x14ac:dyDescent="0.3">
      <c r="A128" s="25" t="s">
        <v>44</v>
      </c>
      <c r="B128" s="26">
        <v>0.11398769168</v>
      </c>
      <c r="C128" s="26">
        <v>0.10838844973</v>
      </c>
      <c r="D128" s="26">
        <v>0.10927014026</v>
      </c>
      <c r="E128" s="26">
        <v>0.10621316801</v>
      </c>
      <c r="F128" s="26">
        <v>0.11153697434</v>
      </c>
      <c r="G128" s="26">
        <v>0.11196555184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0"/>
      <c r="E129" s="40"/>
      <c r="F129" s="40"/>
      <c r="G129" s="40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0"/>
      <c r="E130" s="40"/>
      <c r="F130" s="40"/>
      <c r="G130" s="40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992D-F68A-4ABF-885F-4911C101C7B7}">
  <sheetPr codeName="Лист19">
    <tabColor indexed="57"/>
    <outlinePr applyStyles="1" summaryBelow="0"/>
    <pageSetUpPr fitToPage="1"/>
  </sheetPr>
  <dimension ref="A1:I180"/>
  <sheetViews>
    <sheetView workbookViewId="0">
      <selection activeCell="E12" sqref="E12"/>
    </sheetView>
  </sheetViews>
  <sheetFormatPr defaultColWidth="9.109375" defaultRowHeight="10.199999999999999" outlineLevelRow="4" x14ac:dyDescent="0.2"/>
  <cols>
    <col min="1" max="1" width="52" style="28" customWidth="1"/>
    <col min="2" max="4" width="15.109375" style="35" customWidth="1"/>
    <col min="5" max="5" width="9.109375" style="28" customWidth="1"/>
    <col min="6" max="16384" width="9.109375" style="28"/>
  </cols>
  <sheetData>
    <row r="1" spans="1:9" s="2" customFormat="1" ht="13.8" x14ac:dyDescent="0.3">
      <c r="B1" s="5"/>
      <c r="C1" s="5"/>
      <c r="D1" s="5"/>
    </row>
    <row r="2" spans="1:9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3"/>
      <c r="F2" s="3"/>
      <c r="G2" s="3"/>
      <c r="H2" s="3"/>
      <c r="I2" s="3"/>
    </row>
    <row r="3" spans="1:9" s="2" customFormat="1" ht="13.8" x14ac:dyDescent="0.3">
      <c r="A3" s="4"/>
      <c r="B3" s="5"/>
      <c r="C3" s="5"/>
      <c r="D3" s="5"/>
    </row>
    <row r="4" spans="1:9" s="6" customFormat="1" ht="13.8" x14ac:dyDescent="0.3">
      <c r="B4" s="7"/>
      <c r="C4" s="7"/>
      <c r="D4" s="7" t="str">
        <f>VALUSD</f>
        <v>bn USD</v>
      </c>
    </row>
    <row r="5" spans="1:9" s="10" customFormat="1" ht="13.8" x14ac:dyDescent="0.25">
      <c r="A5" s="8"/>
      <c r="B5" s="9">
        <v>46022</v>
      </c>
      <c r="C5" s="9">
        <v>46053</v>
      </c>
      <c r="D5" s="9">
        <v>46081</v>
      </c>
    </row>
    <row r="6" spans="1: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D6" si="0">B$7+B$80</f>
        <v>213.33206790503999</v>
      </c>
      <c r="C6" s="12">
        <f t="shared" si="0"/>
        <v>215.00498829150999</v>
      </c>
      <c r="D6" s="12">
        <f t="shared" si="0"/>
        <v>213.18199010072999</v>
      </c>
    </row>
    <row r="7" spans="1:9" s="16" customFormat="1" ht="14.4" outlineLevel="1" x14ac:dyDescent="0.25">
      <c r="A7" s="14" t="s">
        <v>0</v>
      </c>
      <c r="B7" s="15">
        <f t="shared" ref="B7:D7" si="1">B$8+B$42</f>
        <v>206.80464722398</v>
      </c>
      <c r="C7" s="15">
        <f t="shared" si="1"/>
        <v>208.49728097955</v>
      </c>
      <c r="D7" s="15">
        <f t="shared" si="1"/>
        <v>206.92041457769</v>
      </c>
    </row>
    <row r="8" spans="1:9" s="19" customFormat="1" ht="14.4" outlineLevel="2" x14ac:dyDescent="0.25">
      <c r="A8" s="17" t="s">
        <v>1</v>
      </c>
      <c r="B8" s="18">
        <f t="shared" ref="B8:D8" si="2">B$9+B$40</f>
        <v>46.409759241669988</v>
      </c>
      <c r="C8" s="18">
        <f t="shared" si="2"/>
        <v>46.504742661230019</v>
      </c>
      <c r="D8" s="18">
        <f t="shared" si="2"/>
        <v>46.510189458669991</v>
      </c>
    </row>
    <row r="9" spans="1:9" s="19" customFormat="1" ht="13.8" outlineLevel="3" x14ac:dyDescent="0.25">
      <c r="A9" s="20" t="s">
        <v>2</v>
      </c>
      <c r="B9" s="21">
        <f t="shared" ref="B9:D9" si="3">SUM(B$10:B$39)</f>
        <v>46.378558631459988</v>
      </c>
      <c r="C9" s="21">
        <f t="shared" si="3"/>
        <v>46.473877370770019</v>
      </c>
      <c r="D9" s="21">
        <f t="shared" si="3"/>
        <v>46.479581187879994</v>
      </c>
    </row>
    <row r="10" spans="1:9" s="24" customFormat="1" ht="13.8" outlineLevel="4" x14ac:dyDescent="0.25">
      <c r="A10" s="22" t="s">
        <v>3</v>
      </c>
      <c r="B10" s="23">
        <v>0.2</v>
      </c>
      <c r="C10" s="23">
        <v>0.2</v>
      </c>
      <c r="D10" s="23">
        <v>0.2</v>
      </c>
    </row>
    <row r="11" spans="1:9" ht="13.8" outlineLevel="4" x14ac:dyDescent="0.3">
      <c r="A11" s="25" t="s">
        <v>4</v>
      </c>
      <c r="B11" s="26">
        <v>4.1537442276899998</v>
      </c>
      <c r="C11" s="26">
        <v>4.3969474673600004</v>
      </c>
      <c r="D11" s="26">
        <v>3.8582946703299998</v>
      </c>
      <c r="E11" s="27"/>
      <c r="F11" s="27"/>
      <c r="G11" s="27"/>
    </row>
    <row r="12" spans="1:9" ht="13.8" outlineLevel="4" x14ac:dyDescent="0.3">
      <c r="A12" s="25" t="s">
        <v>5</v>
      </c>
      <c r="B12" s="26">
        <v>0.88164332663</v>
      </c>
      <c r="C12" s="26">
        <v>0.79470879825999996</v>
      </c>
      <c r="D12" s="26">
        <v>0.78809114495999999</v>
      </c>
      <c r="E12" s="27"/>
      <c r="F12" s="27"/>
      <c r="G12" s="27"/>
    </row>
    <row r="13" spans="1:9" ht="13.8" outlineLevel="4" x14ac:dyDescent="0.3">
      <c r="A13" s="25" t="s">
        <v>6</v>
      </c>
      <c r="B13" s="26">
        <v>0.39869962583000002</v>
      </c>
      <c r="C13" s="26">
        <v>0.39441471427000002</v>
      </c>
      <c r="D13" s="26">
        <v>0.39113036676000001</v>
      </c>
      <c r="E13" s="27"/>
      <c r="F13" s="27"/>
      <c r="G13" s="27"/>
    </row>
    <row r="14" spans="1:9" ht="13.8" outlineLevel="4" x14ac:dyDescent="0.3">
      <c r="A14" s="25" t="s">
        <v>7</v>
      </c>
      <c r="B14" s="26">
        <v>1.1795846918499999</v>
      </c>
      <c r="C14" s="26">
        <v>1.1669074386</v>
      </c>
      <c r="D14" s="26">
        <v>1.1571904342299999</v>
      </c>
      <c r="E14" s="27"/>
      <c r="F14" s="27"/>
      <c r="G14" s="27"/>
    </row>
    <row r="15" spans="1:9" ht="13.8" outlineLevel="4" x14ac:dyDescent="0.3">
      <c r="A15" s="25" t="s">
        <v>8</v>
      </c>
      <c r="B15" s="26">
        <v>0.79504010589999996</v>
      </c>
      <c r="C15" s="26">
        <v>0.78649563696000002</v>
      </c>
      <c r="D15" s="26">
        <v>0.77994637582000004</v>
      </c>
      <c r="E15" s="27"/>
      <c r="F15" s="27"/>
      <c r="G15" s="27"/>
    </row>
    <row r="16" spans="1:9" ht="13.8" outlineLevel="4" x14ac:dyDescent="0.3">
      <c r="A16" s="25" t="s">
        <v>9</v>
      </c>
      <c r="B16" s="26">
        <v>1.10645044098</v>
      </c>
      <c r="C16" s="26">
        <v>1.0945591774200001</v>
      </c>
      <c r="D16" s="26">
        <v>1.08544462731</v>
      </c>
      <c r="E16" s="27"/>
      <c r="F16" s="27"/>
      <c r="G16" s="27"/>
    </row>
    <row r="17" spans="1:7" ht="13.8" outlineLevel="4" x14ac:dyDescent="0.3">
      <c r="A17" s="25" t="s">
        <v>10</v>
      </c>
      <c r="B17" s="26">
        <v>5.3200004954200004</v>
      </c>
      <c r="C17" s="26">
        <v>5.2628252929799997</v>
      </c>
      <c r="D17" s="26">
        <v>5.2190009975100002</v>
      </c>
      <c r="E17" s="27"/>
      <c r="F17" s="27"/>
      <c r="G17" s="27"/>
    </row>
    <row r="18" spans="1:7" ht="13.8" outlineLevel="4" x14ac:dyDescent="0.3">
      <c r="A18" s="25" t="s">
        <v>11</v>
      </c>
      <c r="B18" s="26">
        <v>0.28540627256000001</v>
      </c>
      <c r="C18" s="26">
        <v>0.28233894926000003</v>
      </c>
      <c r="D18" s="26">
        <v>0.27998787264000002</v>
      </c>
      <c r="E18" s="27"/>
      <c r="F18" s="27"/>
      <c r="G18" s="27"/>
    </row>
    <row r="19" spans="1:7" ht="13.8" outlineLevel="4" x14ac:dyDescent="0.3">
      <c r="A19" s="25" t="s">
        <v>12</v>
      </c>
      <c r="B19" s="26">
        <v>0.63928168010999997</v>
      </c>
      <c r="C19" s="26">
        <v>0.63241118083000003</v>
      </c>
      <c r="D19" s="26">
        <v>0.62714500289999997</v>
      </c>
      <c r="E19" s="27"/>
      <c r="F19" s="27"/>
      <c r="G19" s="27"/>
    </row>
    <row r="20" spans="1:7" ht="13.8" outlineLevel="4" x14ac:dyDescent="0.3">
      <c r="A20" s="25" t="s">
        <v>13</v>
      </c>
      <c r="B20" s="26">
        <v>4.0367869996200003</v>
      </c>
      <c r="C20" s="26">
        <v>4.3293942484999999</v>
      </c>
      <c r="D20" s="26">
        <v>4.5080900104000001</v>
      </c>
      <c r="E20" s="27"/>
      <c r="F20" s="27"/>
      <c r="G20" s="27"/>
    </row>
    <row r="21" spans="1:7" ht="13.8" outlineLevel="4" x14ac:dyDescent="0.3">
      <c r="A21" s="25" t="s">
        <v>14</v>
      </c>
      <c r="B21" s="26">
        <v>0.28540627256000001</v>
      </c>
      <c r="C21" s="26">
        <v>0.28233894926000003</v>
      </c>
      <c r="D21" s="26">
        <v>0.27998787264000002</v>
      </c>
      <c r="E21" s="27"/>
      <c r="F21" s="27"/>
      <c r="G21" s="27"/>
    </row>
    <row r="22" spans="1:7" ht="13.8" outlineLevel="4" x14ac:dyDescent="0.3">
      <c r="A22" s="25" t="s">
        <v>15</v>
      </c>
      <c r="B22" s="26">
        <v>0.28540627256000001</v>
      </c>
      <c r="C22" s="26">
        <v>0.28233894926000003</v>
      </c>
      <c r="D22" s="26">
        <v>0.27998787264000002</v>
      </c>
      <c r="E22" s="27"/>
      <c r="F22" s="27"/>
      <c r="G22" s="27"/>
    </row>
    <row r="23" spans="1:7" ht="13.8" outlineLevel="4" x14ac:dyDescent="0.3">
      <c r="A23" s="25" t="s">
        <v>16</v>
      </c>
      <c r="B23" s="26">
        <v>4.35676281853</v>
      </c>
      <c r="C23" s="26">
        <v>3.8790969303499998</v>
      </c>
      <c r="D23" s="26">
        <v>3.6114174425600001</v>
      </c>
      <c r="E23" s="27"/>
      <c r="F23" s="27"/>
      <c r="G23" s="27"/>
    </row>
    <row r="24" spans="1:7" ht="13.8" outlineLevel="4" x14ac:dyDescent="0.3">
      <c r="A24" s="25" t="s">
        <v>17</v>
      </c>
      <c r="B24" s="26">
        <v>0.28540627256000001</v>
      </c>
      <c r="C24" s="26">
        <v>0.28233894926000003</v>
      </c>
      <c r="D24" s="26">
        <v>0.27998787264000002</v>
      </c>
      <c r="E24" s="27"/>
      <c r="F24" s="27"/>
      <c r="G24" s="27"/>
    </row>
    <row r="25" spans="1:7" ht="13.8" outlineLevel="4" x14ac:dyDescent="0.3">
      <c r="A25" s="25" t="s">
        <v>18</v>
      </c>
      <c r="B25" s="26">
        <v>0.28540627256000001</v>
      </c>
      <c r="C25" s="26">
        <v>0.28233894926000003</v>
      </c>
      <c r="D25" s="26">
        <v>0.27998787264000002</v>
      </c>
      <c r="E25" s="27"/>
      <c r="F25" s="27"/>
      <c r="G25" s="27"/>
    </row>
    <row r="26" spans="1:7" ht="13.8" outlineLevel="4" x14ac:dyDescent="0.3">
      <c r="A26" s="25" t="s">
        <v>19</v>
      </c>
      <c r="B26" s="26">
        <v>0.28540627256000001</v>
      </c>
      <c r="C26" s="26">
        <v>0.28233894926000003</v>
      </c>
      <c r="D26" s="26">
        <v>0.27998787264000002</v>
      </c>
      <c r="E26" s="27"/>
      <c r="F26" s="27"/>
      <c r="G26" s="27"/>
    </row>
    <row r="27" spans="1:7" ht="13.8" outlineLevel="4" x14ac:dyDescent="0.3">
      <c r="A27" s="25" t="s">
        <v>20</v>
      </c>
      <c r="B27" s="26">
        <v>0.28540627256000001</v>
      </c>
      <c r="C27" s="26">
        <v>0.28233894926000003</v>
      </c>
      <c r="D27" s="26">
        <v>0.27998787264000002</v>
      </c>
      <c r="E27" s="27"/>
      <c r="F27" s="27"/>
      <c r="G27" s="27"/>
    </row>
    <row r="28" spans="1:7" ht="13.8" outlineLevel="4" x14ac:dyDescent="0.3">
      <c r="A28" s="25" t="s">
        <v>21</v>
      </c>
      <c r="B28" s="26">
        <v>0.28540627256000001</v>
      </c>
      <c r="C28" s="26">
        <v>0.28233894926000003</v>
      </c>
      <c r="D28" s="26">
        <v>0.27998787264000002</v>
      </c>
      <c r="E28" s="27"/>
      <c r="F28" s="27"/>
      <c r="G28" s="27"/>
    </row>
    <row r="29" spans="1:7" ht="13.8" outlineLevel="4" x14ac:dyDescent="0.3">
      <c r="A29" s="25" t="s">
        <v>22</v>
      </c>
      <c r="B29" s="26">
        <v>0.28540627256000001</v>
      </c>
      <c r="C29" s="26">
        <v>0.28233894926000003</v>
      </c>
      <c r="D29" s="26">
        <v>0.27998787264000002</v>
      </c>
      <c r="E29" s="27"/>
      <c r="F29" s="27"/>
      <c r="G29" s="27"/>
    </row>
    <row r="30" spans="1:7" ht="13.8" outlineLevel="4" x14ac:dyDescent="0.3">
      <c r="A30" s="25" t="s">
        <v>23</v>
      </c>
      <c r="B30" s="26">
        <v>0.28540627256000001</v>
      </c>
      <c r="C30" s="26">
        <v>0.28233894926000003</v>
      </c>
      <c r="D30" s="26">
        <v>0.27998787264000002</v>
      </c>
      <c r="E30" s="27"/>
      <c r="F30" s="27"/>
      <c r="G30" s="27"/>
    </row>
    <row r="31" spans="1:7" ht="13.8" outlineLevel="4" x14ac:dyDescent="0.3">
      <c r="A31" s="25" t="s">
        <v>24</v>
      </c>
      <c r="B31" s="26">
        <v>0.28540627256000001</v>
      </c>
      <c r="C31" s="26">
        <v>0.28233894926000003</v>
      </c>
      <c r="D31" s="26">
        <v>0.27998787264000002</v>
      </c>
      <c r="E31" s="27"/>
      <c r="F31" s="27"/>
      <c r="G31" s="27"/>
    </row>
    <row r="32" spans="1:7" ht="13.8" outlineLevel="4" x14ac:dyDescent="0.3">
      <c r="A32" s="25" t="s">
        <v>25</v>
      </c>
      <c r="B32" s="26">
        <v>0.28540627256000001</v>
      </c>
      <c r="C32" s="26">
        <v>0.28233894926000003</v>
      </c>
      <c r="D32" s="26">
        <v>0.27998787264000002</v>
      </c>
      <c r="E32" s="27"/>
      <c r="F32" s="27"/>
      <c r="G32" s="27"/>
    </row>
    <row r="33" spans="1:7" ht="13.8" outlineLevel="4" x14ac:dyDescent="0.3">
      <c r="A33" s="25" t="s">
        <v>26</v>
      </c>
      <c r="B33" s="26">
        <v>0.28540627256000001</v>
      </c>
      <c r="C33" s="26">
        <v>0.28233894926000003</v>
      </c>
      <c r="D33" s="26">
        <v>0.27998787264000002</v>
      </c>
      <c r="E33" s="27"/>
      <c r="F33" s="27"/>
      <c r="G33" s="27"/>
    </row>
    <row r="34" spans="1:7" ht="13.8" outlineLevel="4" x14ac:dyDescent="0.3">
      <c r="A34" s="25" t="s">
        <v>27</v>
      </c>
      <c r="B34" s="26">
        <v>9.2859377698000003</v>
      </c>
      <c r="C34" s="26">
        <v>9.6622157471999994</v>
      </c>
      <c r="D34" s="26">
        <v>10.49545932355</v>
      </c>
      <c r="E34" s="27"/>
      <c r="F34" s="27"/>
      <c r="G34" s="27"/>
    </row>
    <row r="35" spans="1:7" ht="13.8" outlineLevel="4" x14ac:dyDescent="0.3">
      <c r="A35" s="25" t="s">
        <v>28</v>
      </c>
      <c r="B35" s="26">
        <v>6.0653714276499997</v>
      </c>
      <c r="C35" s="26">
        <v>6.0001855616100004</v>
      </c>
      <c r="D35" s="26">
        <v>5.9502211622300001</v>
      </c>
      <c r="E35" s="27"/>
      <c r="F35" s="27"/>
      <c r="G35" s="27"/>
    </row>
    <row r="36" spans="1:7" ht="13.8" outlineLevel="4" x14ac:dyDescent="0.3">
      <c r="A36" s="25" t="s">
        <v>29</v>
      </c>
      <c r="B36" s="26">
        <v>1.96409606063</v>
      </c>
      <c r="C36" s="26">
        <v>1.94298749309</v>
      </c>
      <c r="D36" s="26">
        <v>1.9268079596200001</v>
      </c>
      <c r="E36" s="27"/>
      <c r="F36" s="27"/>
      <c r="G36" s="27"/>
    </row>
    <row r="37" spans="1:7" ht="13.8" outlineLevel="4" x14ac:dyDescent="0.3">
      <c r="A37" s="25" t="s">
        <v>30</v>
      </c>
      <c r="B37" s="26">
        <v>1.4879101062</v>
      </c>
      <c r="C37" s="26">
        <v>1.47191921264</v>
      </c>
      <c r="D37" s="26">
        <v>1.4596623318499999</v>
      </c>
      <c r="E37" s="27"/>
      <c r="F37" s="27"/>
      <c r="G37" s="27"/>
    </row>
    <row r="38" spans="1:7" ht="13.8" outlineLevel="4" x14ac:dyDescent="0.3">
      <c r="A38" s="25" t="s">
        <v>31</v>
      </c>
      <c r="B38" s="26">
        <v>0.66721299524</v>
      </c>
      <c r="C38" s="26">
        <v>0.66004231207999997</v>
      </c>
      <c r="D38" s="26">
        <v>0.65454604576999997</v>
      </c>
      <c r="E38" s="27"/>
      <c r="F38" s="27"/>
      <c r="G38" s="27"/>
    </row>
    <row r="39" spans="1:7" ht="13.8" outlineLevel="4" x14ac:dyDescent="0.3">
      <c r="A39" s="25" t="s">
        <v>32</v>
      </c>
      <c r="B39" s="26">
        <v>0.12975431609999999</v>
      </c>
      <c r="C39" s="26">
        <v>0.12835981824000001</v>
      </c>
      <c r="D39" s="26">
        <v>0.12729094776</v>
      </c>
      <c r="E39" s="27"/>
      <c r="F39" s="27"/>
      <c r="G39" s="27"/>
    </row>
    <row r="40" spans="1:7" ht="13.8" outlineLevel="3" x14ac:dyDescent="0.3">
      <c r="A40" s="29" t="s">
        <v>33</v>
      </c>
      <c r="B40" s="26">
        <f t="shared" ref="B40:D40" si="4">SUM(B$41:B$41)</f>
        <v>3.120061021E-2</v>
      </c>
      <c r="C40" s="26">
        <f t="shared" si="4"/>
        <v>3.086529046E-2</v>
      </c>
      <c r="D40" s="26">
        <f t="shared" si="4"/>
        <v>3.0608270789999999E-2</v>
      </c>
      <c r="E40" s="27"/>
      <c r="F40" s="27"/>
      <c r="G40" s="27"/>
    </row>
    <row r="41" spans="1:7" ht="13.8" outlineLevel="4" x14ac:dyDescent="0.3">
      <c r="A41" s="25" t="s">
        <v>34</v>
      </c>
      <c r="B41" s="26">
        <v>3.120061021E-2</v>
      </c>
      <c r="C41" s="26">
        <v>3.086529046E-2</v>
      </c>
      <c r="D41" s="26">
        <v>3.0608270789999999E-2</v>
      </c>
      <c r="E41" s="27"/>
      <c r="F41" s="27"/>
      <c r="G41" s="27"/>
    </row>
    <row r="42" spans="1:7" ht="14.4" outlineLevel="2" x14ac:dyDescent="0.3">
      <c r="A42" s="30" t="s">
        <v>35</v>
      </c>
      <c r="B42" s="31">
        <f t="shared" ref="B42:D42" si="5">B$43+B$53+B$64+B$66+B$73+B$76+B$78</f>
        <v>160.39488798231</v>
      </c>
      <c r="C42" s="31">
        <f t="shared" si="5"/>
        <v>161.99253831831999</v>
      </c>
      <c r="D42" s="31">
        <f t="shared" si="5"/>
        <v>160.41022511902</v>
      </c>
      <c r="E42" s="27"/>
      <c r="F42" s="27"/>
      <c r="G42" s="27"/>
    </row>
    <row r="43" spans="1:7" ht="13.8" outlineLevel="3" x14ac:dyDescent="0.3">
      <c r="A43" s="29" t="s">
        <v>36</v>
      </c>
      <c r="B43" s="26">
        <f t="shared" ref="B43:D43" si="6">SUM(B$44:B$52)</f>
        <v>123.48505959055001</v>
      </c>
      <c r="C43" s="26">
        <f t="shared" si="6"/>
        <v>124.89156414564999</v>
      </c>
      <c r="D43" s="26">
        <f t="shared" si="6"/>
        <v>123.48676118512</v>
      </c>
      <c r="E43" s="27"/>
      <c r="F43" s="27"/>
      <c r="G43" s="27"/>
    </row>
    <row r="44" spans="1:7" ht="13.8" outlineLevel="4" x14ac:dyDescent="0.3">
      <c r="A44" s="25" t="s">
        <v>37</v>
      </c>
      <c r="B44" s="26">
        <v>0.10424044664</v>
      </c>
      <c r="C44" s="26">
        <v>0.1019758549</v>
      </c>
      <c r="D44" s="26">
        <v>0.10230789328000001</v>
      </c>
      <c r="E44" s="27"/>
      <c r="F44" s="27"/>
      <c r="G44" s="27"/>
    </row>
    <row r="45" spans="1:7" ht="13.8" outlineLevel="4" x14ac:dyDescent="0.3">
      <c r="A45" s="25" t="s">
        <v>38</v>
      </c>
      <c r="B45" s="26">
        <v>0.53948969316999995</v>
      </c>
      <c r="C45" s="26">
        <v>0.54852605336000004</v>
      </c>
      <c r="D45" s="26">
        <v>0.54164529937999994</v>
      </c>
      <c r="E45" s="27"/>
      <c r="F45" s="27"/>
      <c r="G45" s="27"/>
    </row>
    <row r="46" spans="1:7" ht="13.8" outlineLevel="4" x14ac:dyDescent="0.3">
      <c r="A46" s="25" t="s">
        <v>39</v>
      </c>
      <c r="B46" s="26">
        <v>6.3044279359999997E-2</v>
      </c>
      <c r="C46" s="26">
        <v>6.4401690900000003E-2</v>
      </c>
      <c r="D46" s="26">
        <v>6.3903143329999995E-2</v>
      </c>
      <c r="E46" s="27"/>
      <c r="F46" s="27"/>
      <c r="G46" s="27"/>
    </row>
    <row r="47" spans="1:7" ht="13.8" outlineLevel="4" x14ac:dyDescent="0.3">
      <c r="A47" s="25" t="s">
        <v>40</v>
      </c>
      <c r="B47" s="26">
        <v>3.3614525393500001</v>
      </c>
      <c r="C47" s="26">
        <v>3.4177562950000002</v>
      </c>
      <c r="D47" s="26">
        <v>3.3613226463900001</v>
      </c>
      <c r="E47" s="27"/>
      <c r="F47" s="27"/>
      <c r="G47" s="27"/>
    </row>
    <row r="48" spans="1:7" ht="13.8" outlineLevel="4" x14ac:dyDescent="0.3">
      <c r="A48" s="25" t="s">
        <v>41</v>
      </c>
      <c r="B48" s="26">
        <v>82.673986018869996</v>
      </c>
      <c r="C48" s="26">
        <v>84.058761158539994</v>
      </c>
      <c r="D48" s="26">
        <v>83.004321445040006</v>
      </c>
      <c r="E48" s="27"/>
      <c r="F48" s="27"/>
      <c r="G48" s="27"/>
    </row>
    <row r="49" spans="1:7" ht="13.8" outlineLevel="4" x14ac:dyDescent="0.3">
      <c r="A49" s="25" t="s">
        <v>42</v>
      </c>
      <c r="B49" s="26">
        <v>16.490269133049999</v>
      </c>
      <c r="C49" s="26">
        <v>16.4800344577</v>
      </c>
      <c r="D49" s="26">
        <v>16.36286914782</v>
      </c>
      <c r="E49" s="27"/>
      <c r="F49" s="27"/>
      <c r="G49" s="27"/>
    </row>
    <row r="50" spans="1:7" ht="13.8" outlineLevel="4" x14ac:dyDescent="0.3">
      <c r="A50" s="25" t="s">
        <v>43</v>
      </c>
      <c r="B50" s="26">
        <v>6.6807060515199996</v>
      </c>
      <c r="C50" s="26">
        <v>6.6993404642199996</v>
      </c>
      <c r="D50" s="26">
        <v>6.68515125456</v>
      </c>
      <c r="E50" s="27"/>
      <c r="F50" s="27"/>
      <c r="G50" s="27"/>
    </row>
    <row r="51" spans="1:7" ht="13.8" outlineLevel="4" x14ac:dyDescent="0.3">
      <c r="A51" s="25" t="s">
        <v>44</v>
      </c>
      <c r="B51" s="26">
        <v>13.560402501</v>
      </c>
      <c r="C51" s="26">
        <v>13.509107140859999</v>
      </c>
      <c r="D51" s="26">
        <v>13.35372560203</v>
      </c>
      <c r="E51" s="27"/>
      <c r="F51" s="27"/>
      <c r="G51" s="27"/>
    </row>
    <row r="52" spans="1:7" ht="13.8" outlineLevel="4" x14ac:dyDescent="0.3">
      <c r="A52" s="25" t="s">
        <v>45</v>
      </c>
      <c r="B52" s="26">
        <v>1.1468927590000001E-2</v>
      </c>
      <c r="C52" s="26">
        <v>1.166103017E-2</v>
      </c>
      <c r="D52" s="26">
        <v>1.1514753290000001E-2</v>
      </c>
      <c r="E52" s="27"/>
      <c r="F52" s="27"/>
      <c r="G52" s="27"/>
    </row>
    <row r="53" spans="1:7" ht="13.8" outlineLevel="3" x14ac:dyDescent="0.3">
      <c r="A53" s="29" t="s">
        <v>46</v>
      </c>
      <c r="B53" s="26">
        <f t="shared" ref="B53:D53" si="7">SUM(B$54:B$63)</f>
        <v>8.0905349228700008</v>
      </c>
      <c r="C53" s="26">
        <f t="shared" si="7"/>
        <v>8.2015781665000009</v>
      </c>
      <c r="D53" s="26">
        <f t="shared" si="7"/>
        <v>8.1093732169700008</v>
      </c>
      <c r="E53" s="27"/>
      <c r="F53" s="27"/>
      <c r="G53" s="27"/>
    </row>
    <row r="54" spans="1:7" ht="13.8" outlineLevel="4" x14ac:dyDescent="0.3">
      <c r="A54" s="25" t="s">
        <v>47</v>
      </c>
      <c r="B54" s="26">
        <v>5.31800980547</v>
      </c>
      <c r="C54" s="26">
        <v>5.3835577219199999</v>
      </c>
      <c r="D54" s="26">
        <v>5.3277360375100002</v>
      </c>
      <c r="E54" s="27"/>
      <c r="F54" s="27"/>
      <c r="G54" s="27"/>
    </row>
    <row r="55" spans="1:7" ht="13.8" outlineLevel="4" x14ac:dyDescent="0.3">
      <c r="A55" s="25" t="s">
        <v>48</v>
      </c>
      <c r="B55" s="26">
        <v>0.52289665883000003</v>
      </c>
      <c r="C55" s="26">
        <v>0.53165508851999999</v>
      </c>
      <c r="D55" s="26">
        <v>0.52637621367999998</v>
      </c>
      <c r="E55" s="27"/>
      <c r="F55" s="27"/>
      <c r="G55" s="27"/>
    </row>
    <row r="56" spans="1:7" ht="13.8" outlineLevel="4" x14ac:dyDescent="0.3">
      <c r="A56" s="25" t="s">
        <v>49</v>
      </c>
      <c r="B56" s="26">
        <v>0.66596793425</v>
      </c>
      <c r="C56" s="26">
        <v>0.67712278336999998</v>
      </c>
      <c r="D56" s="26">
        <v>0.66983757205000005</v>
      </c>
      <c r="E56" s="27"/>
      <c r="F56" s="27"/>
      <c r="G56" s="27"/>
    </row>
    <row r="57" spans="1:7" ht="13.8" outlineLevel="4" x14ac:dyDescent="0.3">
      <c r="A57" s="25" t="s">
        <v>50</v>
      </c>
      <c r="B57" s="26">
        <v>0.23523985675</v>
      </c>
      <c r="C57" s="26">
        <v>0.23918008416</v>
      </c>
      <c r="D57" s="26">
        <v>0.23617979036</v>
      </c>
      <c r="E57" s="27"/>
      <c r="F57" s="27"/>
      <c r="G57" s="27"/>
    </row>
    <row r="58" spans="1:7" ht="13.8" outlineLevel="4" x14ac:dyDescent="0.3">
      <c r="A58" s="25" t="s">
        <v>51</v>
      </c>
      <c r="B58" s="26">
        <v>0.85519273845999999</v>
      </c>
      <c r="C58" s="26">
        <v>0.87009323797000004</v>
      </c>
      <c r="D58" s="26">
        <v>0.85445210417999995</v>
      </c>
      <c r="E58" s="27"/>
      <c r="F58" s="27"/>
      <c r="G58" s="27"/>
    </row>
    <row r="59" spans="1:7" ht="13.8" outlineLevel="4" x14ac:dyDescent="0.3">
      <c r="A59" s="25" t="s">
        <v>52</v>
      </c>
      <c r="B59" s="26">
        <v>0.23523985675</v>
      </c>
      <c r="C59" s="26">
        <v>0.23918008416</v>
      </c>
      <c r="D59" s="26">
        <v>0.23617979036</v>
      </c>
      <c r="E59" s="27"/>
      <c r="F59" s="27"/>
      <c r="G59" s="27"/>
    </row>
    <row r="60" spans="1:7" ht="13.8" outlineLevel="4" x14ac:dyDescent="0.3">
      <c r="A60" s="25" t="s">
        <v>53</v>
      </c>
      <c r="B60" s="26">
        <v>0.13180856229999999</v>
      </c>
      <c r="C60" s="26">
        <v>0.1340163332</v>
      </c>
      <c r="D60" s="26">
        <v>0.13233522177000001</v>
      </c>
      <c r="E60" s="27"/>
      <c r="F60" s="27"/>
      <c r="G60" s="27"/>
    </row>
    <row r="61" spans="1:7" ht="13.8" outlineLevel="4" x14ac:dyDescent="0.3">
      <c r="A61" s="25" t="s">
        <v>54</v>
      </c>
      <c r="B61" s="26">
        <v>0.1</v>
      </c>
      <c r="C61" s="26">
        <v>0.1</v>
      </c>
      <c r="D61" s="26">
        <v>0.1</v>
      </c>
      <c r="E61" s="27"/>
      <c r="F61" s="27"/>
      <c r="G61" s="27"/>
    </row>
    <row r="62" spans="1:7" ht="13.8" outlineLevel="4" x14ac:dyDescent="0.3">
      <c r="A62" s="25" t="s">
        <v>55</v>
      </c>
      <c r="B62" s="26">
        <v>2.5666994799999999E-2</v>
      </c>
      <c r="C62" s="26">
        <v>2.626031794E-2</v>
      </c>
      <c r="D62" s="26">
        <v>2.57639718E-2</v>
      </c>
      <c r="E62" s="27"/>
      <c r="F62" s="27"/>
      <c r="G62" s="27"/>
    </row>
    <row r="63" spans="1:7" ht="13.8" outlineLevel="4" x14ac:dyDescent="0.3">
      <c r="A63" s="25" t="s">
        <v>56</v>
      </c>
      <c r="B63" s="26">
        <v>5.1251526E-4</v>
      </c>
      <c r="C63" s="26">
        <v>5.1251526E-4</v>
      </c>
      <c r="D63" s="26">
        <v>5.1251526E-4</v>
      </c>
      <c r="E63" s="27"/>
      <c r="F63" s="27"/>
      <c r="G63" s="27"/>
    </row>
    <row r="64" spans="1:7" ht="13.8" outlineLevel="3" x14ac:dyDescent="0.3">
      <c r="A64" s="29" t="s">
        <v>57</v>
      </c>
      <c r="B64" s="26">
        <f t="shared" ref="B64:D64" si="8">SUM(B$65:B$65)</f>
        <v>0.60585586000000002</v>
      </c>
      <c r="C64" s="26">
        <f t="shared" si="8"/>
        <v>0.60585586000000002</v>
      </c>
      <c r="D64" s="26">
        <f t="shared" si="8"/>
        <v>0.60585586000000002</v>
      </c>
      <c r="E64" s="27"/>
      <c r="F64" s="27"/>
      <c r="G64" s="27"/>
    </row>
    <row r="65" spans="1:7" ht="13.8" outlineLevel="4" x14ac:dyDescent="0.3">
      <c r="A65" s="25" t="s">
        <v>58</v>
      </c>
      <c r="B65" s="26">
        <v>0.60585586000000002</v>
      </c>
      <c r="C65" s="26">
        <v>0.60585586000000002</v>
      </c>
      <c r="D65" s="26">
        <v>0.60585586000000002</v>
      </c>
      <c r="E65" s="27"/>
      <c r="F65" s="27"/>
      <c r="G65" s="27"/>
    </row>
    <row r="66" spans="1:7" ht="13.8" outlineLevel="3" x14ac:dyDescent="0.3">
      <c r="A66" s="29" t="s">
        <v>59</v>
      </c>
      <c r="B66" s="26">
        <f t="shared" ref="B66:D66" si="9">SUM(B$67:B$72)</f>
        <v>2.1403457080400003</v>
      </c>
      <c r="C66" s="26">
        <f t="shared" si="9"/>
        <v>2.1814142411900002</v>
      </c>
      <c r="D66" s="26">
        <f t="shared" si="9"/>
        <v>2.1185340634699998</v>
      </c>
      <c r="E66" s="27"/>
      <c r="F66" s="27"/>
      <c r="G66" s="27"/>
    </row>
    <row r="67" spans="1:7" ht="13.8" outlineLevel="4" x14ac:dyDescent="0.3">
      <c r="A67" s="25" t="s">
        <v>60</v>
      </c>
      <c r="B67" s="26">
        <v>0.17184045173000001</v>
      </c>
      <c r="C67" s="26">
        <v>0.17471874995</v>
      </c>
      <c r="D67" s="26">
        <v>0.17078591914999999</v>
      </c>
      <c r="E67" s="27"/>
      <c r="F67" s="27"/>
      <c r="G67" s="27"/>
    </row>
    <row r="68" spans="1:7" ht="13.8" outlineLevel="4" x14ac:dyDescent="0.3">
      <c r="A68" s="25" t="s">
        <v>61</v>
      </c>
      <c r="B68" s="26">
        <v>0.76452953451000005</v>
      </c>
      <c r="C68" s="26">
        <v>0.77733527353999998</v>
      </c>
      <c r="D68" s="26">
        <v>0.76758431869999999</v>
      </c>
      <c r="E68" s="27"/>
      <c r="F68" s="27"/>
      <c r="G68" s="27"/>
    </row>
    <row r="69" spans="1:7" ht="13.8" outlineLevel="4" x14ac:dyDescent="0.3">
      <c r="A69" s="25" t="s">
        <v>62</v>
      </c>
      <c r="B69" s="26">
        <v>6.0138130000000002E-5</v>
      </c>
      <c r="C69" s="26">
        <v>6.1145430000000001E-5</v>
      </c>
      <c r="D69" s="26">
        <v>6.0378419999999999E-5</v>
      </c>
      <c r="E69" s="27"/>
      <c r="F69" s="27"/>
      <c r="G69" s="27"/>
    </row>
    <row r="70" spans="1:7" ht="13.8" outlineLevel="4" x14ac:dyDescent="0.3">
      <c r="A70" s="25" t="s">
        <v>63</v>
      </c>
      <c r="B70" s="26">
        <v>0.64078381520000005</v>
      </c>
      <c r="C70" s="26">
        <v>0.65552104869000005</v>
      </c>
      <c r="D70" s="26">
        <v>0.64320744254999995</v>
      </c>
      <c r="E70" s="27"/>
      <c r="F70" s="27"/>
      <c r="G70" s="27"/>
    </row>
    <row r="71" spans="1:7" ht="13.8" outlineLevel="4" x14ac:dyDescent="0.3">
      <c r="A71" s="25" t="s">
        <v>64</v>
      </c>
      <c r="B71" s="26">
        <v>0.37245860745999998</v>
      </c>
      <c r="C71" s="26">
        <v>0.37869722550000001</v>
      </c>
      <c r="D71" s="26">
        <v>0.34550242778000001</v>
      </c>
      <c r="E71" s="27"/>
      <c r="F71" s="27"/>
      <c r="G71" s="27"/>
    </row>
    <row r="72" spans="1:7" ht="13.8" outlineLevel="4" x14ac:dyDescent="0.3">
      <c r="A72" s="25" t="s">
        <v>65</v>
      </c>
      <c r="B72" s="26">
        <v>0.19067316101000001</v>
      </c>
      <c r="C72" s="26">
        <v>0.19508079808000001</v>
      </c>
      <c r="D72" s="26">
        <v>0.19139357687</v>
      </c>
      <c r="E72" s="27"/>
      <c r="F72" s="27"/>
      <c r="G72" s="27"/>
    </row>
    <row r="73" spans="1:7" ht="13.8" outlineLevel="3" x14ac:dyDescent="0.3">
      <c r="A73" s="29" t="s">
        <v>66</v>
      </c>
      <c r="B73" s="26">
        <f t="shared" ref="B73:D73" si="10">SUM(B$74:B$75)</f>
        <v>18.750640004000001</v>
      </c>
      <c r="C73" s="26">
        <f t="shared" si="10"/>
        <v>18.750640004000001</v>
      </c>
      <c r="D73" s="26">
        <f t="shared" si="10"/>
        <v>18.750640004000001</v>
      </c>
      <c r="E73" s="27"/>
      <c r="F73" s="27"/>
      <c r="G73" s="27"/>
    </row>
    <row r="74" spans="1:7" ht="13.8" outlineLevel="4" x14ac:dyDescent="0.3">
      <c r="A74" s="25" t="s">
        <v>67</v>
      </c>
      <c r="B74" s="26">
        <v>15.252974684</v>
      </c>
      <c r="C74" s="26">
        <v>15.252974684</v>
      </c>
      <c r="D74" s="26">
        <v>15.252974684</v>
      </c>
      <c r="E74" s="27"/>
      <c r="F74" s="27"/>
      <c r="G74" s="27"/>
    </row>
    <row r="75" spans="1:7" ht="13.8" outlineLevel="4" x14ac:dyDescent="0.3">
      <c r="A75" s="25" t="s">
        <v>68</v>
      </c>
      <c r="B75" s="26">
        <v>3.4976653199999999</v>
      </c>
      <c r="C75" s="26">
        <v>3.4976653199999999</v>
      </c>
      <c r="D75" s="26">
        <v>3.4976653199999999</v>
      </c>
      <c r="E75" s="27"/>
      <c r="F75" s="27"/>
      <c r="G75" s="27"/>
    </row>
    <row r="76" spans="1:7" ht="13.8" outlineLevel="3" x14ac:dyDescent="0.3">
      <c r="A76" s="29" t="s">
        <v>69</v>
      </c>
      <c r="B76" s="26">
        <f t="shared" ref="B76:D76" si="11">SUM(B$77:B$77)</f>
        <v>3</v>
      </c>
      <c r="C76" s="26">
        <f t="shared" si="11"/>
        <v>3</v>
      </c>
      <c r="D76" s="26">
        <f t="shared" si="11"/>
        <v>3</v>
      </c>
      <c r="E76" s="27"/>
      <c r="F76" s="27"/>
      <c r="G76" s="27"/>
    </row>
    <row r="77" spans="1:7" ht="13.8" outlineLevel="4" x14ac:dyDescent="0.3">
      <c r="A77" s="25" t="s">
        <v>70</v>
      </c>
      <c r="B77" s="26">
        <v>3</v>
      </c>
      <c r="C77" s="26">
        <v>3</v>
      </c>
      <c r="D77" s="26">
        <v>3</v>
      </c>
      <c r="E77" s="27"/>
      <c r="F77" s="27"/>
      <c r="G77" s="27"/>
    </row>
    <row r="78" spans="1:7" ht="13.8" outlineLevel="3" x14ac:dyDescent="0.3">
      <c r="A78" s="29" t="s">
        <v>71</v>
      </c>
      <c r="B78" s="26">
        <f t="shared" ref="B78:D78" si="12">SUM(B$79:B$79)</f>
        <v>4.3224518968499996</v>
      </c>
      <c r="C78" s="26">
        <f t="shared" si="12"/>
        <v>4.36148590098</v>
      </c>
      <c r="D78" s="26">
        <f t="shared" si="12"/>
        <v>4.3390607894600004</v>
      </c>
      <c r="E78" s="27"/>
      <c r="F78" s="27"/>
      <c r="G78" s="27"/>
    </row>
    <row r="79" spans="1:7" ht="13.8" outlineLevel="4" x14ac:dyDescent="0.3">
      <c r="A79" s="25" t="s">
        <v>44</v>
      </c>
      <c r="B79" s="26">
        <v>4.3224518968499996</v>
      </c>
      <c r="C79" s="26">
        <v>4.36148590098</v>
      </c>
      <c r="D79" s="26">
        <v>4.3390607894600004</v>
      </c>
      <c r="E79" s="27"/>
      <c r="F79" s="27"/>
      <c r="G79" s="27"/>
    </row>
    <row r="80" spans="1:7" ht="14.4" outlineLevel="1" x14ac:dyDescent="0.3">
      <c r="A80" s="32" t="s">
        <v>72</v>
      </c>
      <c r="B80" s="33">
        <f t="shared" ref="B80:D80" si="13">B$81+B$95</f>
        <v>6.5274206810599997</v>
      </c>
      <c r="C80" s="33">
        <f t="shared" si="13"/>
        <v>6.5077073119600009</v>
      </c>
      <c r="D80" s="33">
        <f t="shared" si="13"/>
        <v>6.2615755230399994</v>
      </c>
      <c r="E80" s="27"/>
      <c r="F80" s="27"/>
      <c r="G80" s="27"/>
    </row>
    <row r="81" spans="1:7" ht="14.4" outlineLevel="2" x14ac:dyDescent="0.3">
      <c r="A81" s="30" t="s">
        <v>1</v>
      </c>
      <c r="B81" s="31">
        <f t="shared" ref="B81:D81" si="14">B$82+B$85+B$93</f>
        <v>1.5168140162499999</v>
      </c>
      <c r="C81" s="31">
        <f t="shared" si="14"/>
        <v>1.46393999487</v>
      </c>
      <c r="D81" s="31">
        <f t="shared" si="14"/>
        <v>1.4507665112499999</v>
      </c>
      <c r="E81" s="27"/>
      <c r="F81" s="27"/>
      <c r="G81" s="27"/>
    </row>
    <row r="82" spans="1:7" ht="13.8" outlineLevel="3" x14ac:dyDescent="0.3">
      <c r="A82" s="29" t="s">
        <v>2</v>
      </c>
      <c r="B82" s="26">
        <f t="shared" ref="B82:D82" si="15">SUM(B$83:B$84)</f>
        <v>5.8389715910000001E-2</v>
      </c>
      <c r="C82" s="26">
        <f t="shared" si="15"/>
        <v>5.776218893E-2</v>
      </c>
      <c r="D82" s="26">
        <f t="shared" si="15"/>
        <v>5.7281194970000004E-2</v>
      </c>
      <c r="E82" s="27"/>
      <c r="F82" s="27"/>
      <c r="G82" s="27"/>
    </row>
    <row r="83" spans="1:7" ht="13.8" outlineLevel="4" x14ac:dyDescent="0.3">
      <c r="A83" s="25" t="s">
        <v>73</v>
      </c>
      <c r="B83" s="26">
        <v>5.838944225E-2</v>
      </c>
      <c r="C83" s="26">
        <v>5.7761918209999999E-2</v>
      </c>
      <c r="D83" s="26">
        <v>5.7280926500000003E-2</v>
      </c>
      <c r="E83" s="27"/>
      <c r="F83" s="27"/>
      <c r="G83" s="27"/>
    </row>
    <row r="84" spans="1:7" ht="13.8" outlineLevel="4" x14ac:dyDescent="0.3">
      <c r="A84" s="25" t="s">
        <v>74</v>
      </c>
      <c r="B84" s="26">
        <v>2.7365999999999998E-7</v>
      </c>
      <c r="C84" s="26">
        <v>2.7071999999999998E-7</v>
      </c>
      <c r="D84" s="26">
        <v>2.6847000000000002E-7</v>
      </c>
      <c r="E84" s="27"/>
      <c r="F84" s="27"/>
      <c r="G84" s="27"/>
    </row>
    <row r="85" spans="1:7" ht="13.8" outlineLevel="3" x14ac:dyDescent="0.3">
      <c r="A85" s="29" t="s">
        <v>33</v>
      </c>
      <c r="B85" s="26">
        <f t="shared" ref="B85:D85" si="16">SUM(B$86:B$92)</f>
        <v>1.4584017785299999</v>
      </c>
      <c r="C85" s="26">
        <f t="shared" si="16"/>
        <v>1.4061555261800001</v>
      </c>
      <c r="D85" s="26">
        <f t="shared" si="16"/>
        <v>1.3934632220399998</v>
      </c>
      <c r="E85" s="27"/>
      <c r="F85" s="27"/>
      <c r="G85" s="27"/>
    </row>
    <row r="86" spans="1:7" ht="13.8" outlineLevel="4" x14ac:dyDescent="0.3">
      <c r="A86" s="25" t="s">
        <v>75</v>
      </c>
      <c r="B86" s="26">
        <v>3.5912473979999998E-2</v>
      </c>
      <c r="C86" s="26">
        <v>3.3824373990000003E-2</v>
      </c>
      <c r="D86" s="26">
        <v>3.2318494009999997E-2</v>
      </c>
      <c r="E86" s="27"/>
      <c r="F86" s="27"/>
      <c r="G86" s="27"/>
    </row>
    <row r="87" spans="1:7" ht="13.8" outlineLevel="4" x14ac:dyDescent="0.3">
      <c r="A87" s="25" t="s">
        <v>76</v>
      </c>
      <c r="B87" s="26">
        <v>2.8888889199999998E-3</v>
      </c>
      <c r="C87" s="26">
        <v>2.5277778099999999E-3</v>
      </c>
      <c r="D87" s="26">
        <v>2.1666667000000001E-3</v>
      </c>
      <c r="E87" s="27"/>
      <c r="F87" s="27"/>
      <c r="G87" s="27"/>
    </row>
    <row r="88" spans="1:7" ht="13.8" outlineLevel="4" x14ac:dyDescent="0.3">
      <c r="A88" s="25" t="s">
        <v>77</v>
      </c>
      <c r="B88" s="26">
        <v>2.2222221600000001E-3</v>
      </c>
      <c r="C88" s="26">
        <v>1.94444438E-3</v>
      </c>
      <c r="D88" s="26">
        <v>1.6666666E-3</v>
      </c>
      <c r="E88" s="27"/>
      <c r="F88" s="27"/>
      <c r="G88" s="27"/>
    </row>
    <row r="89" spans="1:7" ht="13.8" outlineLevel="4" x14ac:dyDescent="0.3">
      <c r="A89" s="25" t="s">
        <v>78</v>
      </c>
      <c r="B89" s="26">
        <v>0.34992654138000001</v>
      </c>
      <c r="C89" s="26">
        <v>0.33515903943000003</v>
      </c>
      <c r="D89" s="26">
        <v>0.32679065194000001</v>
      </c>
      <c r="E89" s="27"/>
      <c r="F89" s="27"/>
      <c r="G89" s="27"/>
    </row>
    <row r="90" spans="1:7" ht="13.8" outlineLevel="4" x14ac:dyDescent="0.3">
      <c r="A90" s="25" t="s">
        <v>79</v>
      </c>
      <c r="B90" s="26">
        <v>3.1111110799999999E-3</v>
      </c>
      <c r="C90" s="26">
        <v>2.7222221899999999E-3</v>
      </c>
      <c r="D90" s="26">
        <v>2.3333333E-3</v>
      </c>
      <c r="E90" s="27"/>
      <c r="F90" s="27"/>
      <c r="G90" s="27"/>
    </row>
    <row r="91" spans="1:7" ht="13.8" outlineLevel="4" x14ac:dyDescent="0.3">
      <c r="A91" s="25" t="s">
        <v>80</v>
      </c>
      <c r="B91" s="26">
        <v>0.24133749275999999</v>
      </c>
      <c r="C91" s="26">
        <v>0.23586099424000001</v>
      </c>
      <c r="D91" s="26">
        <v>0.23570700164</v>
      </c>
      <c r="E91" s="27"/>
      <c r="F91" s="27"/>
      <c r="G91" s="27"/>
    </row>
    <row r="92" spans="1:7" ht="13.8" outlineLevel="4" x14ac:dyDescent="0.3">
      <c r="A92" s="25" t="s">
        <v>81</v>
      </c>
      <c r="B92" s="26">
        <v>0.82300304825000004</v>
      </c>
      <c r="C92" s="26">
        <v>0.79411667413999998</v>
      </c>
      <c r="D92" s="26">
        <v>0.79248040784999996</v>
      </c>
      <c r="E92" s="27"/>
      <c r="F92" s="27"/>
      <c r="G92" s="27"/>
    </row>
    <row r="93" spans="1:7" ht="13.8" outlineLevel="3" x14ac:dyDescent="0.3">
      <c r="A93" s="29" t="s">
        <v>82</v>
      </c>
      <c r="B93" s="26">
        <f t="shared" ref="B93:D93" si="17">SUM(B$94:B$94)</f>
        <v>2.2521809999999999E-5</v>
      </c>
      <c r="C93" s="26">
        <f t="shared" si="17"/>
        <v>2.227976E-5</v>
      </c>
      <c r="D93" s="26">
        <f t="shared" si="17"/>
        <v>2.2094239999999999E-5</v>
      </c>
      <c r="E93" s="27"/>
      <c r="F93" s="27"/>
      <c r="G93" s="27"/>
    </row>
    <row r="94" spans="1:7" ht="13.8" outlineLevel="4" x14ac:dyDescent="0.3">
      <c r="A94" s="25" t="s">
        <v>83</v>
      </c>
      <c r="B94" s="26">
        <v>2.2521809999999999E-5</v>
      </c>
      <c r="C94" s="26">
        <v>2.227976E-5</v>
      </c>
      <c r="D94" s="26">
        <v>2.2094239999999999E-5</v>
      </c>
      <c r="E94" s="27"/>
      <c r="F94" s="27"/>
      <c r="G94" s="27"/>
    </row>
    <row r="95" spans="1:7" ht="14.4" outlineLevel="2" x14ac:dyDescent="0.3">
      <c r="A95" s="30" t="s">
        <v>35</v>
      </c>
      <c r="B95" s="31">
        <f t="shared" ref="B95:D95" si="18">B$96+B$103+B$106+B$108+B$110</f>
        <v>5.0106066648100001</v>
      </c>
      <c r="C95" s="31">
        <f t="shared" si="18"/>
        <v>5.0437673170900004</v>
      </c>
      <c r="D95" s="31">
        <f t="shared" si="18"/>
        <v>4.81080901179</v>
      </c>
      <c r="E95" s="27"/>
      <c r="F95" s="27"/>
      <c r="G95" s="27"/>
    </row>
    <row r="96" spans="1:7" ht="13.8" outlineLevel="3" x14ac:dyDescent="0.3">
      <c r="A96" s="29" t="s">
        <v>36</v>
      </c>
      <c r="B96" s="26">
        <f t="shared" ref="B96:D96" si="19">SUM(B$97:B$102)</f>
        <v>3.0446349742200001</v>
      </c>
      <c r="C96" s="26">
        <f t="shared" si="19"/>
        <v>3.0798496101800001</v>
      </c>
      <c r="D96" s="26">
        <f t="shared" si="19"/>
        <v>2.8479411351600001</v>
      </c>
      <c r="E96" s="27"/>
      <c r="F96" s="27"/>
      <c r="G96" s="27"/>
    </row>
    <row r="97" spans="1:7" ht="13.8" outlineLevel="4" x14ac:dyDescent="0.3">
      <c r="A97" s="25" t="s">
        <v>37</v>
      </c>
      <c r="B97" s="26">
        <v>9.3987300000000003E-4</v>
      </c>
      <c r="C97" s="26">
        <v>9.3987300000000003E-4</v>
      </c>
      <c r="D97" s="26">
        <v>9.9883299999999997E-4</v>
      </c>
      <c r="E97" s="27"/>
      <c r="F97" s="27"/>
      <c r="G97" s="27"/>
    </row>
    <row r="98" spans="1:7" ht="13.8" outlineLevel="4" x14ac:dyDescent="0.3">
      <c r="A98" s="25" t="s">
        <v>39</v>
      </c>
      <c r="B98" s="26">
        <v>1.5755458677600001</v>
      </c>
      <c r="C98" s="26">
        <v>1.59897825201</v>
      </c>
      <c r="D98" s="26">
        <v>1.37938754559</v>
      </c>
      <c r="E98" s="27"/>
      <c r="F98" s="27"/>
      <c r="G98" s="27"/>
    </row>
    <row r="99" spans="1:7" ht="13.8" outlineLevel="4" x14ac:dyDescent="0.3">
      <c r="A99" s="25" t="s">
        <v>40</v>
      </c>
      <c r="B99" s="26">
        <v>0.21325653736</v>
      </c>
      <c r="C99" s="26">
        <v>0.21518213923000001</v>
      </c>
      <c r="D99" s="26">
        <v>0.21248287754</v>
      </c>
      <c r="E99" s="27"/>
      <c r="F99" s="27"/>
      <c r="G99" s="27"/>
    </row>
    <row r="100" spans="1:7" ht="13.8" outlineLevel="4" x14ac:dyDescent="0.3">
      <c r="A100" s="25" t="s">
        <v>84</v>
      </c>
      <c r="B100" s="26">
        <v>0.35285978512999999</v>
      </c>
      <c r="C100" s="26">
        <v>0.35877012623999999</v>
      </c>
      <c r="D100" s="26">
        <v>0.35426968554999999</v>
      </c>
      <c r="E100" s="27"/>
      <c r="F100" s="27"/>
      <c r="G100" s="27"/>
    </row>
    <row r="101" spans="1:7" ht="13.8" outlineLevel="4" x14ac:dyDescent="0.3">
      <c r="A101" s="25" t="s">
        <v>42</v>
      </c>
      <c r="B101" s="26">
        <v>0.48725957650000001</v>
      </c>
      <c r="C101" s="26">
        <v>0.48746026481999999</v>
      </c>
      <c r="D101" s="26">
        <v>0.48443510483000002</v>
      </c>
      <c r="E101" s="27"/>
      <c r="F101" s="27"/>
      <c r="G101" s="27"/>
    </row>
    <row r="102" spans="1:7" ht="13.8" outlineLevel="4" x14ac:dyDescent="0.3">
      <c r="A102" s="25" t="s">
        <v>44</v>
      </c>
      <c r="B102" s="26">
        <v>0.41477333446999998</v>
      </c>
      <c r="C102" s="26">
        <v>0.41851895488000002</v>
      </c>
      <c r="D102" s="26">
        <v>0.41636708864999999</v>
      </c>
      <c r="E102" s="27"/>
      <c r="F102" s="27"/>
      <c r="G102" s="27"/>
    </row>
    <row r="103" spans="1:7" ht="13.8" outlineLevel="3" x14ac:dyDescent="0.3">
      <c r="A103" s="29" t="s">
        <v>85</v>
      </c>
      <c r="B103" s="26">
        <f t="shared" ref="B103:D103" si="20">SUM(B$104:B$105)</f>
        <v>0.86194240820000001</v>
      </c>
      <c r="C103" s="26">
        <f t="shared" si="20"/>
        <v>0.86256118722999997</v>
      </c>
      <c r="D103" s="26">
        <f t="shared" si="20"/>
        <v>0.86209001673999996</v>
      </c>
      <c r="E103" s="27"/>
      <c r="F103" s="27"/>
      <c r="G103" s="27"/>
    </row>
    <row r="104" spans="1:7" ht="13.8" outlineLevel="4" x14ac:dyDescent="0.3">
      <c r="A104" s="25" t="s">
        <v>86</v>
      </c>
      <c r="B104" s="26">
        <v>0.82499999999999996</v>
      </c>
      <c r="C104" s="26">
        <v>0.82499999999999996</v>
      </c>
      <c r="D104" s="26">
        <v>0.82499999999999996</v>
      </c>
      <c r="E104" s="27"/>
      <c r="F104" s="27"/>
      <c r="G104" s="27"/>
    </row>
    <row r="105" spans="1:7" ht="13.8" outlineLevel="4" x14ac:dyDescent="0.3">
      <c r="A105" s="25" t="s">
        <v>49</v>
      </c>
      <c r="B105" s="26">
        <v>3.6942408199999999E-2</v>
      </c>
      <c r="C105" s="26">
        <v>3.7561187230000001E-2</v>
      </c>
      <c r="D105" s="26">
        <v>3.7090016740000002E-2</v>
      </c>
      <c r="E105" s="27"/>
      <c r="F105" s="27"/>
      <c r="G105" s="27"/>
    </row>
    <row r="106" spans="1:7" ht="13.8" outlineLevel="3" x14ac:dyDescent="0.3">
      <c r="A106" s="29" t="s">
        <v>59</v>
      </c>
      <c r="B106" s="26">
        <f t="shared" ref="B106:D106" si="21">SUM(B$107:B$107)</f>
        <v>0.16749230805000001</v>
      </c>
      <c r="C106" s="26">
        <f t="shared" si="21"/>
        <v>0.16381230804999999</v>
      </c>
      <c r="D106" s="26">
        <f t="shared" si="21"/>
        <v>0.16381230804999999</v>
      </c>
      <c r="E106" s="27"/>
      <c r="F106" s="27"/>
      <c r="G106" s="27"/>
    </row>
    <row r="107" spans="1:7" ht="13.8" outlineLevel="4" x14ac:dyDescent="0.3">
      <c r="A107" s="25" t="s">
        <v>87</v>
      </c>
      <c r="B107" s="26">
        <v>0.16749230805000001</v>
      </c>
      <c r="C107" s="26">
        <v>0.16381230804999999</v>
      </c>
      <c r="D107" s="26">
        <v>0.16381230804999999</v>
      </c>
      <c r="E107" s="27"/>
      <c r="F107" s="27"/>
      <c r="G107" s="27"/>
    </row>
    <row r="108" spans="1:7" ht="13.8" outlineLevel="3" x14ac:dyDescent="0.3">
      <c r="A108" s="29" t="s">
        <v>88</v>
      </c>
      <c r="B108" s="26">
        <f t="shared" ref="B108:D108" si="22">SUM(B$109:B$109)</f>
        <v>0.82499999999999996</v>
      </c>
      <c r="C108" s="26">
        <f t="shared" si="22"/>
        <v>0.82499999999999996</v>
      </c>
      <c r="D108" s="26">
        <f t="shared" si="22"/>
        <v>0.82499999999999996</v>
      </c>
      <c r="E108" s="27"/>
      <c r="F108" s="27"/>
      <c r="G108" s="27"/>
    </row>
    <row r="109" spans="1:7" ht="13.8" outlineLevel="4" x14ac:dyDescent="0.3">
      <c r="A109" s="25" t="s">
        <v>89</v>
      </c>
      <c r="B109" s="26">
        <v>0.82499999999999996</v>
      </c>
      <c r="C109" s="26">
        <v>0.82499999999999996</v>
      </c>
      <c r="D109" s="26">
        <v>0.82499999999999996</v>
      </c>
      <c r="E109" s="27"/>
      <c r="F109" s="27"/>
      <c r="G109" s="27"/>
    </row>
    <row r="110" spans="1:7" ht="13.8" outlineLevel="3" x14ac:dyDescent="0.3">
      <c r="A110" s="29" t="s">
        <v>71</v>
      </c>
      <c r="B110" s="26">
        <f t="shared" ref="B110:D110" si="23">SUM(B$111:B$111)</f>
        <v>0.11153697434</v>
      </c>
      <c r="C110" s="26">
        <f t="shared" si="23"/>
        <v>0.11254421163</v>
      </c>
      <c r="D110" s="26">
        <f t="shared" si="23"/>
        <v>0.11196555184</v>
      </c>
      <c r="E110" s="27"/>
      <c r="F110" s="27"/>
      <c r="G110" s="27"/>
    </row>
    <row r="111" spans="1:7" ht="13.8" outlineLevel="4" x14ac:dyDescent="0.3">
      <c r="A111" s="25" t="s">
        <v>44</v>
      </c>
      <c r="B111" s="26">
        <v>0.11153697434</v>
      </c>
      <c r="C111" s="26">
        <v>0.11254421163</v>
      </c>
      <c r="D111" s="26">
        <v>0.11196555184</v>
      </c>
      <c r="E111" s="27"/>
      <c r="F111" s="27"/>
      <c r="G111" s="27"/>
    </row>
    <row r="112" spans="1:7" x14ac:dyDescent="0.2">
      <c r="B112" s="34"/>
      <c r="C112" s="34"/>
      <c r="D112" s="34"/>
      <c r="E112" s="27"/>
      <c r="F112" s="27"/>
      <c r="G112" s="27"/>
    </row>
    <row r="113" spans="2:7" x14ac:dyDescent="0.2">
      <c r="B113" s="34"/>
      <c r="C113" s="34"/>
      <c r="D113" s="34"/>
      <c r="E113" s="27"/>
      <c r="F113" s="27"/>
      <c r="G113" s="27"/>
    </row>
    <row r="114" spans="2:7" x14ac:dyDescent="0.2">
      <c r="B114" s="34"/>
      <c r="C114" s="34"/>
      <c r="D114" s="34"/>
      <c r="E114" s="27"/>
      <c r="F114" s="27"/>
      <c r="G114" s="27"/>
    </row>
    <row r="115" spans="2:7" x14ac:dyDescent="0.2">
      <c r="B115" s="34"/>
      <c r="C115" s="34"/>
      <c r="D115" s="34"/>
      <c r="E115" s="27"/>
      <c r="F115" s="27"/>
      <c r="G115" s="27"/>
    </row>
    <row r="116" spans="2:7" x14ac:dyDescent="0.2">
      <c r="B116" s="34"/>
      <c r="C116" s="34"/>
      <c r="D116" s="34"/>
      <c r="E116" s="27"/>
      <c r="F116" s="27"/>
      <c r="G116" s="27"/>
    </row>
    <row r="117" spans="2:7" x14ac:dyDescent="0.2">
      <c r="B117" s="34"/>
      <c r="C117" s="34"/>
      <c r="D117" s="34"/>
      <c r="E117" s="27"/>
      <c r="F117" s="27"/>
      <c r="G117" s="27"/>
    </row>
    <row r="118" spans="2:7" x14ac:dyDescent="0.2">
      <c r="B118" s="34"/>
      <c r="C118" s="34"/>
      <c r="D118" s="34"/>
      <c r="E118" s="27"/>
      <c r="F118" s="27"/>
      <c r="G118" s="27"/>
    </row>
    <row r="119" spans="2:7" x14ac:dyDescent="0.2">
      <c r="B119" s="34"/>
      <c r="C119" s="34"/>
      <c r="D119" s="34"/>
      <c r="E119" s="27"/>
      <c r="F119" s="27"/>
      <c r="G119" s="27"/>
    </row>
    <row r="120" spans="2:7" x14ac:dyDescent="0.2">
      <c r="B120" s="34"/>
      <c r="C120" s="34"/>
      <c r="D120" s="34"/>
      <c r="E120" s="27"/>
      <c r="F120" s="27"/>
      <c r="G120" s="27"/>
    </row>
    <row r="121" spans="2:7" x14ac:dyDescent="0.2">
      <c r="B121" s="34"/>
      <c r="C121" s="34"/>
      <c r="D121" s="34"/>
      <c r="E121" s="27"/>
      <c r="F121" s="27"/>
      <c r="G121" s="27"/>
    </row>
    <row r="122" spans="2:7" x14ac:dyDescent="0.2">
      <c r="B122" s="34"/>
      <c r="C122" s="34"/>
      <c r="D122" s="34"/>
      <c r="E122" s="27"/>
      <c r="F122" s="27"/>
      <c r="G122" s="27"/>
    </row>
    <row r="123" spans="2:7" x14ac:dyDescent="0.2">
      <c r="B123" s="34"/>
      <c r="C123" s="34"/>
      <c r="D123" s="34"/>
      <c r="E123" s="27"/>
      <c r="F123" s="27"/>
      <c r="G123" s="27"/>
    </row>
    <row r="124" spans="2:7" x14ac:dyDescent="0.2">
      <c r="B124" s="34"/>
      <c r="C124" s="34"/>
      <c r="D124" s="34"/>
      <c r="E124" s="27"/>
      <c r="F124" s="27"/>
      <c r="G124" s="27"/>
    </row>
    <row r="125" spans="2:7" x14ac:dyDescent="0.2">
      <c r="B125" s="34"/>
      <c r="C125" s="34"/>
      <c r="D125" s="34"/>
      <c r="E125" s="27"/>
      <c r="F125" s="27"/>
      <c r="G125" s="27"/>
    </row>
    <row r="126" spans="2:7" x14ac:dyDescent="0.2">
      <c r="B126" s="34"/>
      <c r="C126" s="34"/>
      <c r="D126" s="34"/>
      <c r="E126" s="27"/>
      <c r="F126" s="27"/>
      <c r="G126" s="27"/>
    </row>
    <row r="127" spans="2:7" x14ac:dyDescent="0.2">
      <c r="B127" s="34"/>
      <c r="C127" s="34"/>
      <c r="D127" s="34"/>
      <c r="E127" s="27"/>
      <c r="F127" s="27"/>
      <c r="G127" s="27"/>
    </row>
    <row r="128" spans="2:7" x14ac:dyDescent="0.2">
      <c r="B128" s="34"/>
      <c r="C128" s="34"/>
      <c r="D128" s="34"/>
      <c r="E128" s="27"/>
      <c r="F128" s="27"/>
      <c r="G128" s="27"/>
    </row>
    <row r="129" spans="2:7" x14ac:dyDescent="0.2">
      <c r="B129" s="34"/>
      <c r="C129" s="34"/>
      <c r="D129" s="34"/>
      <c r="E129" s="27"/>
      <c r="F129" s="27"/>
      <c r="G129" s="27"/>
    </row>
    <row r="130" spans="2:7" x14ac:dyDescent="0.2">
      <c r="B130" s="34"/>
      <c r="C130" s="34"/>
      <c r="D130" s="34"/>
      <c r="E130" s="27"/>
      <c r="F130" s="27"/>
      <c r="G130" s="27"/>
    </row>
    <row r="131" spans="2:7" x14ac:dyDescent="0.2">
      <c r="B131" s="34"/>
      <c r="C131" s="34"/>
      <c r="D131" s="34"/>
      <c r="E131" s="27"/>
      <c r="F131" s="27"/>
      <c r="G131" s="27"/>
    </row>
    <row r="132" spans="2:7" x14ac:dyDescent="0.2">
      <c r="B132" s="34"/>
      <c r="C132" s="34"/>
      <c r="D132" s="34"/>
      <c r="E132" s="27"/>
      <c r="F132" s="27"/>
      <c r="G132" s="27"/>
    </row>
    <row r="133" spans="2:7" x14ac:dyDescent="0.2">
      <c r="B133" s="34"/>
      <c r="C133" s="34"/>
      <c r="D133" s="34"/>
      <c r="E133" s="27"/>
      <c r="F133" s="27"/>
      <c r="G133" s="27"/>
    </row>
    <row r="134" spans="2:7" x14ac:dyDescent="0.2">
      <c r="B134" s="34"/>
      <c r="C134" s="34"/>
      <c r="D134" s="34"/>
      <c r="E134" s="27"/>
      <c r="F134" s="27"/>
      <c r="G134" s="27"/>
    </row>
    <row r="135" spans="2:7" x14ac:dyDescent="0.2">
      <c r="B135" s="34"/>
      <c r="C135" s="34"/>
      <c r="D135" s="34"/>
      <c r="E135" s="27"/>
      <c r="F135" s="27"/>
      <c r="G135" s="27"/>
    </row>
    <row r="136" spans="2:7" x14ac:dyDescent="0.2">
      <c r="B136" s="34"/>
      <c r="C136" s="34"/>
      <c r="D136" s="34"/>
      <c r="E136" s="27"/>
      <c r="F136" s="27"/>
      <c r="G136" s="27"/>
    </row>
    <row r="137" spans="2:7" x14ac:dyDescent="0.2">
      <c r="B137" s="34"/>
      <c r="C137" s="34"/>
      <c r="D137" s="34"/>
      <c r="E137" s="27"/>
      <c r="F137" s="27"/>
      <c r="G137" s="27"/>
    </row>
    <row r="138" spans="2:7" x14ac:dyDescent="0.2">
      <c r="B138" s="34"/>
      <c r="C138" s="34"/>
      <c r="D138" s="34"/>
      <c r="E138" s="27"/>
      <c r="F138" s="27"/>
      <c r="G138" s="27"/>
    </row>
    <row r="139" spans="2:7" x14ac:dyDescent="0.2">
      <c r="B139" s="34"/>
      <c r="C139" s="34"/>
      <c r="D139" s="34"/>
      <c r="E139" s="27"/>
      <c r="F139" s="27"/>
      <c r="G139" s="27"/>
    </row>
    <row r="140" spans="2:7" x14ac:dyDescent="0.2">
      <c r="B140" s="34"/>
      <c r="C140" s="34"/>
      <c r="D140" s="34"/>
      <c r="E140" s="27"/>
      <c r="F140" s="27"/>
      <c r="G140" s="27"/>
    </row>
    <row r="141" spans="2:7" x14ac:dyDescent="0.2">
      <c r="B141" s="34"/>
      <c r="C141" s="34"/>
      <c r="D141" s="34"/>
      <c r="E141" s="27"/>
      <c r="F141" s="27"/>
      <c r="G141" s="27"/>
    </row>
    <row r="142" spans="2:7" x14ac:dyDescent="0.2">
      <c r="B142" s="34"/>
      <c r="C142" s="34"/>
      <c r="D142" s="34"/>
      <c r="E142" s="27"/>
      <c r="F142" s="27"/>
      <c r="G142" s="27"/>
    </row>
    <row r="143" spans="2:7" x14ac:dyDescent="0.2">
      <c r="B143" s="34"/>
      <c r="C143" s="34"/>
      <c r="D143" s="34"/>
      <c r="E143" s="27"/>
      <c r="F143" s="27"/>
      <c r="G143" s="27"/>
    </row>
    <row r="144" spans="2:7" x14ac:dyDescent="0.2">
      <c r="B144" s="34"/>
      <c r="C144" s="34"/>
      <c r="D144" s="34"/>
      <c r="E144" s="27"/>
      <c r="F144" s="27"/>
      <c r="G144" s="27"/>
    </row>
    <row r="145" spans="2:7" x14ac:dyDescent="0.2">
      <c r="B145" s="34"/>
      <c r="C145" s="34"/>
      <c r="D145" s="34"/>
      <c r="E145" s="27"/>
      <c r="F145" s="27"/>
      <c r="G145" s="27"/>
    </row>
    <row r="146" spans="2:7" x14ac:dyDescent="0.2">
      <c r="B146" s="34"/>
      <c r="C146" s="34"/>
      <c r="D146" s="34"/>
      <c r="E146" s="27"/>
      <c r="F146" s="27"/>
      <c r="G146" s="27"/>
    </row>
    <row r="147" spans="2:7" x14ac:dyDescent="0.2">
      <c r="B147" s="34"/>
      <c r="C147" s="34"/>
      <c r="D147" s="34"/>
      <c r="E147" s="27"/>
      <c r="F147" s="27"/>
      <c r="G147" s="27"/>
    </row>
    <row r="148" spans="2:7" x14ac:dyDescent="0.2">
      <c r="B148" s="34"/>
      <c r="C148" s="34"/>
      <c r="D148" s="34"/>
      <c r="E148" s="27"/>
      <c r="F148" s="27"/>
      <c r="G148" s="27"/>
    </row>
    <row r="149" spans="2:7" x14ac:dyDescent="0.2">
      <c r="B149" s="34"/>
      <c r="C149" s="34"/>
      <c r="D149" s="34"/>
      <c r="E149" s="27"/>
      <c r="F149" s="27"/>
      <c r="G149" s="27"/>
    </row>
    <row r="150" spans="2:7" x14ac:dyDescent="0.2">
      <c r="B150" s="34"/>
      <c r="C150" s="34"/>
      <c r="D150" s="34"/>
      <c r="E150" s="27"/>
      <c r="F150" s="27"/>
      <c r="G150" s="27"/>
    </row>
    <row r="151" spans="2:7" x14ac:dyDescent="0.2">
      <c r="B151" s="34"/>
      <c r="C151" s="34"/>
      <c r="D151" s="34"/>
      <c r="E151" s="27"/>
      <c r="F151" s="27"/>
      <c r="G151" s="27"/>
    </row>
    <row r="152" spans="2:7" x14ac:dyDescent="0.2">
      <c r="B152" s="34"/>
      <c r="C152" s="34"/>
      <c r="D152" s="34"/>
      <c r="E152" s="27"/>
      <c r="F152" s="27"/>
      <c r="G152" s="27"/>
    </row>
    <row r="153" spans="2:7" x14ac:dyDescent="0.2">
      <c r="B153" s="34"/>
      <c r="C153" s="34"/>
      <c r="D153" s="34"/>
      <c r="E153" s="27"/>
      <c r="F153" s="27"/>
      <c r="G153" s="27"/>
    </row>
    <row r="154" spans="2:7" x14ac:dyDescent="0.2">
      <c r="B154" s="34"/>
      <c r="C154" s="34"/>
      <c r="D154" s="34"/>
      <c r="E154" s="27"/>
      <c r="F154" s="27"/>
      <c r="G154" s="27"/>
    </row>
    <row r="155" spans="2:7" x14ac:dyDescent="0.2">
      <c r="B155" s="34"/>
      <c r="C155" s="34"/>
      <c r="D155" s="34"/>
      <c r="E155" s="27"/>
      <c r="F155" s="27"/>
      <c r="G155" s="27"/>
    </row>
    <row r="156" spans="2:7" x14ac:dyDescent="0.2">
      <c r="B156" s="34"/>
      <c r="C156" s="34"/>
      <c r="D156" s="34"/>
      <c r="E156" s="27"/>
      <c r="F156" s="27"/>
      <c r="G156" s="27"/>
    </row>
    <row r="157" spans="2:7" x14ac:dyDescent="0.2">
      <c r="B157" s="34"/>
      <c r="C157" s="34"/>
      <c r="D157" s="34"/>
      <c r="E157" s="27"/>
      <c r="F157" s="27"/>
      <c r="G157" s="27"/>
    </row>
    <row r="158" spans="2:7" x14ac:dyDescent="0.2">
      <c r="B158" s="34"/>
      <c r="C158" s="34"/>
      <c r="D158" s="34"/>
      <c r="E158" s="27"/>
      <c r="F158" s="27"/>
      <c r="G158" s="27"/>
    </row>
    <row r="159" spans="2:7" x14ac:dyDescent="0.2">
      <c r="B159" s="34"/>
      <c r="C159" s="34"/>
      <c r="D159" s="34"/>
      <c r="E159" s="27"/>
      <c r="F159" s="27"/>
      <c r="G159" s="27"/>
    </row>
    <row r="160" spans="2:7" x14ac:dyDescent="0.2">
      <c r="B160" s="34"/>
      <c r="C160" s="34"/>
      <c r="D160" s="34"/>
      <c r="E160" s="27"/>
      <c r="F160" s="27"/>
      <c r="G160" s="27"/>
    </row>
    <row r="161" spans="2:7" x14ac:dyDescent="0.2">
      <c r="B161" s="34"/>
      <c r="C161" s="34"/>
      <c r="D161" s="34"/>
      <c r="E161" s="27"/>
      <c r="F161" s="27"/>
      <c r="G161" s="27"/>
    </row>
    <row r="162" spans="2:7" x14ac:dyDescent="0.2">
      <c r="B162" s="34"/>
      <c r="C162" s="34"/>
      <c r="D162" s="34"/>
      <c r="E162" s="27"/>
      <c r="F162" s="27"/>
      <c r="G162" s="27"/>
    </row>
    <row r="163" spans="2:7" x14ac:dyDescent="0.2">
      <c r="B163" s="34"/>
      <c r="C163" s="34"/>
      <c r="D163" s="34"/>
      <c r="E163" s="27"/>
      <c r="F163" s="27"/>
      <c r="G163" s="27"/>
    </row>
    <row r="164" spans="2:7" x14ac:dyDescent="0.2">
      <c r="B164" s="34"/>
      <c r="C164" s="34"/>
      <c r="D164" s="34"/>
      <c r="E164" s="27"/>
      <c r="F164" s="27"/>
      <c r="G164" s="27"/>
    </row>
    <row r="165" spans="2:7" x14ac:dyDescent="0.2">
      <c r="B165" s="34"/>
      <c r="C165" s="34"/>
      <c r="D165" s="34"/>
      <c r="E165" s="27"/>
      <c r="F165" s="27"/>
      <c r="G165" s="27"/>
    </row>
    <row r="166" spans="2:7" x14ac:dyDescent="0.2">
      <c r="B166" s="34"/>
      <c r="C166" s="34"/>
      <c r="D166" s="34"/>
      <c r="E166" s="27"/>
      <c r="F166" s="27"/>
      <c r="G166" s="27"/>
    </row>
    <row r="167" spans="2:7" x14ac:dyDescent="0.2">
      <c r="B167" s="34"/>
      <c r="C167" s="34"/>
      <c r="D167" s="34"/>
      <c r="E167" s="27"/>
      <c r="F167" s="27"/>
      <c r="G167" s="27"/>
    </row>
    <row r="168" spans="2:7" x14ac:dyDescent="0.2">
      <c r="B168" s="34"/>
      <c r="C168" s="34"/>
      <c r="D168" s="34"/>
      <c r="E168" s="27"/>
      <c r="F168" s="27"/>
      <c r="G168" s="27"/>
    </row>
    <row r="169" spans="2:7" x14ac:dyDescent="0.2">
      <c r="B169" s="34"/>
      <c r="C169" s="34"/>
      <c r="D169" s="34"/>
      <c r="E169" s="27"/>
      <c r="F169" s="27"/>
      <c r="G169" s="27"/>
    </row>
    <row r="170" spans="2:7" x14ac:dyDescent="0.2">
      <c r="B170" s="34"/>
      <c r="C170" s="34"/>
      <c r="D170" s="34"/>
      <c r="E170" s="27"/>
      <c r="F170" s="27"/>
      <c r="G170" s="27"/>
    </row>
    <row r="171" spans="2:7" x14ac:dyDescent="0.2">
      <c r="B171" s="34"/>
      <c r="C171" s="34"/>
      <c r="D171" s="34"/>
      <c r="E171" s="27"/>
      <c r="F171" s="27"/>
      <c r="G171" s="27"/>
    </row>
    <row r="172" spans="2:7" x14ac:dyDescent="0.2">
      <c r="B172" s="34"/>
      <c r="C172" s="34"/>
      <c r="D172" s="34"/>
      <c r="E172" s="27"/>
      <c r="F172" s="27"/>
      <c r="G172" s="27"/>
    </row>
    <row r="173" spans="2:7" x14ac:dyDescent="0.2">
      <c r="B173" s="34"/>
      <c r="C173" s="34"/>
      <c r="D173" s="34"/>
      <c r="E173" s="27"/>
      <c r="F173" s="27"/>
      <c r="G173" s="27"/>
    </row>
    <row r="174" spans="2:7" x14ac:dyDescent="0.2">
      <c r="B174" s="34"/>
      <c r="C174" s="34"/>
      <c r="D174" s="34"/>
      <c r="E174" s="27"/>
      <c r="F174" s="27"/>
      <c r="G174" s="27"/>
    </row>
    <row r="175" spans="2:7" x14ac:dyDescent="0.2">
      <c r="B175" s="34"/>
      <c r="C175" s="34"/>
      <c r="D175" s="34"/>
      <c r="E175" s="27"/>
      <c r="F175" s="27"/>
      <c r="G175" s="27"/>
    </row>
    <row r="176" spans="2:7" x14ac:dyDescent="0.2">
      <c r="B176" s="34"/>
      <c r="C176" s="34"/>
      <c r="D176" s="34"/>
      <c r="E176" s="27"/>
      <c r="F176" s="27"/>
      <c r="G176" s="27"/>
    </row>
    <row r="177" spans="2:7" x14ac:dyDescent="0.2">
      <c r="B177" s="34"/>
      <c r="C177" s="34"/>
      <c r="D177" s="34"/>
      <c r="E177" s="27"/>
      <c r="F177" s="27"/>
      <c r="G177" s="27"/>
    </row>
    <row r="178" spans="2:7" x14ac:dyDescent="0.2">
      <c r="B178" s="34"/>
      <c r="C178" s="34"/>
      <c r="D178" s="34"/>
      <c r="E178" s="27"/>
      <c r="F178" s="27"/>
      <c r="G178" s="27"/>
    </row>
    <row r="179" spans="2:7" x14ac:dyDescent="0.2">
      <c r="B179" s="34"/>
      <c r="C179" s="34"/>
      <c r="D179" s="34"/>
      <c r="E179" s="27"/>
      <c r="F179" s="27"/>
      <c r="G179" s="27"/>
    </row>
    <row r="180" spans="2:7" x14ac:dyDescent="0.2">
      <c r="B180" s="34"/>
      <c r="C180" s="34"/>
      <c r="D180" s="34"/>
      <c r="E180" s="27"/>
      <c r="F180" s="27"/>
      <c r="G180" s="27"/>
    </row>
  </sheetData>
  <mergeCells count="1">
    <mergeCell ref="A2:D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CBC8-6EC9-42D3-A710-4DF19A4677CE}">
  <sheetPr codeName="Лист36">
    <tabColor indexed="48"/>
    <outlinePr applyStyles="1" summaryBelow="0"/>
    <pageSetUpPr fitToPage="1"/>
  </sheetPr>
  <dimension ref="A2:S245"/>
  <sheetViews>
    <sheetView workbookViewId="0">
      <selection activeCell="E12" sqref="E12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видами відсоткових ставок)","by interest rate types")</f>
        <v>by interest rate types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bn units</v>
      </c>
    </row>
    <row r="6" spans="1:19" s="44" customFormat="1" x14ac:dyDescent="0.3">
      <c r="A6" s="8"/>
      <c r="B6" s="42" t="str">
        <f>IF(REPORT_LANG="UKR","дол.США","USD")</f>
        <v>USD</v>
      </c>
      <c r="C6" s="42" t="str">
        <f>IF(REPORT_LANG="UKR","грн.","UAH")</f>
        <v>UAH</v>
      </c>
      <c r="D6" s="43" t="s">
        <v>90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8" customFormat="1" ht="15.6" x14ac:dyDescent="0.3">
      <c r="A7" s="45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46">
        <f>SUM(B8:B19)</f>
        <v>213.18199010073002</v>
      </c>
      <c r="C7" s="46">
        <f>SUM(C8:C19)</f>
        <v>9211.1887464682295</v>
      </c>
      <c r="D7" s="47">
        <f>SUM(D8:D19)</f>
        <v>0.99999799999999994</v>
      </c>
    </row>
    <row r="8" spans="1:19" s="52" customFormat="1" outlineLevel="1" x14ac:dyDescent="0.3">
      <c r="A8" s="49" t="s">
        <v>91</v>
      </c>
      <c r="B8" s="50">
        <v>7.4028694557000003</v>
      </c>
      <c r="C8" s="50">
        <v>319.86392372965997</v>
      </c>
      <c r="D8" s="51">
        <v>3.4726E-2</v>
      </c>
    </row>
    <row r="9" spans="1:19" s="52" customFormat="1" outlineLevel="1" x14ac:dyDescent="0.3">
      <c r="A9" s="49" t="s">
        <v>92</v>
      </c>
      <c r="B9" s="50">
        <v>154.59398336813001</v>
      </c>
      <c r="C9" s="50">
        <v>6679.7122927629398</v>
      </c>
      <c r="D9" s="51">
        <v>0.72517399999999999</v>
      </c>
    </row>
    <row r="10" spans="1:19" s="52" customFormat="1" outlineLevel="1" x14ac:dyDescent="0.3">
      <c r="A10" s="49" t="s">
        <v>93</v>
      </c>
      <c r="B10" s="50">
        <v>18.221119031979999</v>
      </c>
      <c r="C10" s="50">
        <v>787.29993324556006</v>
      </c>
      <c r="D10" s="51">
        <v>8.5472000000000006E-2</v>
      </c>
    </row>
    <row r="11" spans="1:19" outlineLevel="1" x14ac:dyDescent="0.3">
      <c r="A11" s="53" t="s">
        <v>94</v>
      </c>
      <c r="B11" s="26">
        <v>6.7082981269199999</v>
      </c>
      <c r="C11" s="26">
        <v>289.85281629783998</v>
      </c>
      <c r="D11" s="54">
        <v>3.1467000000000002E-2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3">
      <c r="A12" s="53" t="s">
        <v>95</v>
      </c>
      <c r="B12" s="26">
        <v>21.524239229509998</v>
      </c>
      <c r="C12" s="26">
        <v>930.02148105257004</v>
      </c>
      <c r="D12" s="54">
        <v>0.100966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3">
      <c r="A13" s="53" t="s">
        <v>96</v>
      </c>
      <c r="B13" s="26">
        <v>0.82273430889999999</v>
      </c>
      <c r="C13" s="26">
        <v>35.548786292309998</v>
      </c>
      <c r="D13" s="54">
        <v>3.859E-3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97</v>
      </c>
      <c r="B14" s="26">
        <v>0.22051377757999999</v>
      </c>
      <c r="C14" s="26">
        <v>9.5279813530199995</v>
      </c>
      <c r="D14" s="54">
        <v>1.034E-3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3">
      <c r="A15" s="53" t="s">
        <v>98</v>
      </c>
      <c r="B15" s="26">
        <v>0.32837816832</v>
      </c>
      <c r="C15" s="26">
        <v>14.18859673433</v>
      </c>
      <c r="D15" s="54">
        <v>1.5399999999999999E-3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3">
      <c r="A16" s="53" t="s">
        <v>99</v>
      </c>
      <c r="B16" s="26">
        <v>3.3598546336899999</v>
      </c>
      <c r="C16" s="26">
        <v>145.172935</v>
      </c>
      <c r="D16" s="54">
        <v>1.576E-2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3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3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3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3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3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3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3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3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3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3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3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3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3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3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3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3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3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80FD-6B06-4180-A988-606F2A062C33}">
  <sheetPr codeName="Лист10">
    <tabColor indexed="48"/>
    <outlinePr applyStyles="1" summaryBelow="0"/>
    <pageSetUpPr fitToPage="1"/>
  </sheetPr>
  <dimension ref="A2:S251"/>
  <sheetViews>
    <sheetView topLeftCell="A4" workbookViewId="0">
      <selection activeCell="E12" sqref="E12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37.5" customHeight="1" x14ac:dyDescent="0.35">
      <c r="A2" s="36" t="str">
        <f>DEBT_AS_OF_DATE</f>
        <v>State debt and state guaranteed debt of Ukraine
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BY_INTEREST_RATE</f>
        <v>(by types of interest rates)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A5" s="56"/>
      <c r="B5" s="7"/>
      <c r="C5" s="7"/>
      <c r="D5" s="6" t="str">
        <f>VALVAL</f>
        <v>bn units</v>
      </c>
    </row>
    <row r="6" spans="1:19" s="10" customFormat="1" x14ac:dyDescent="0.25">
      <c r="A6" s="57"/>
      <c r="B6" s="58" t="str">
        <f>USD</f>
        <v>USD</v>
      </c>
      <c r="C6" s="58" t="str">
        <f>UAH</f>
        <v>UAH</v>
      </c>
      <c r="D6" s="43" t="s">
        <v>90</v>
      </c>
    </row>
    <row r="7" spans="1:19" s="59" customFormat="1" ht="15.6" x14ac:dyDescent="0.25">
      <c r="A7" s="45" t="str">
        <f>DEBT_TOTAL</f>
        <v>The total amount of state and state-guaranteed debt</v>
      </c>
      <c r="B7" s="46">
        <f>SUM(B8:B18)</f>
        <v>213.18199010073002</v>
      </c>
      <c r="C7" s="46">
        <f>SUM(C8:C18)</f>
        <v>9211.1887464682295</v>
      </c>
      <c r="D7" s="47">
        <f>SUM(D8:D18)</f>
        <v>0.99999799999999994</v>
      </c>
    </row>
    <row r="8" spans="1:19" s="62" customFormat="1" outlineLevel="1" x14ac:dyDescent="0.25">
      <c r="A8" s="60" t="s">
        <v>91</v>
      </c>
      <c r="B8" s="23">
        <v>7.4028694557000003</v>
      </c>
      <c r="C8" s="23">
        <v>319.86392372965997</v>
      </c>
      <c r="D8" s="61">
        <v>3.4726E-2</v>
      </c>
    </row>
    <row r="9" spans="1:19" s="62" customFormat="1" outlineLevel="1" x14ac:dyDescent="0.25">
      <c r="A9" s="60" t="s">
        <v>92</v>
      </c>
      <c r="B9" s="23">
        <v>154.59398336813001</v>
      </c>
      <c r="C9" s="23">
        <v>6679.7122927629398</v>
      </c>
      <c r="D9" s="61">
        <v>0.72517399999999999</v>
      </c>
    </row>
    <row r="10" spans="1:19" s="62" customFormat="1" outlineLevel="1" x14ac:dyDescent="0.25">
      <c r="A10" s="60" t="s">
        <v>93</v>
      </c>
      <c r="B10" s="23">
        <v>18.221119031979999</v>
      </c>
      <c r="C10" s="23">
        <v>787.29993324556006</v>
      </c>
      <c r="D10" s="61">
        <v>8.5472000000000006E-2</v>
      </c>
    </row>
    <row r="11" spans="1:19" outlineLevel="1" x14ac:dyDescent="0.3">
      <c r="A11" s="63" t="s">
        <v>94</v>
      </c>
      <c r="B11" s="26">
        <v>6.7082981269199999</v>
      </c>
      <c r="C11" s="26">
        <v>289.85281629783998</v>
      </c>
      <c r="D11" s="54">
        <v>3.1467000000000002E-2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outlineLevel="1" x14ac:dyDescent="0.3">
      <c r="A12" s="63" t="s">
        <v>95</v>
      </c>
      <c r="B12" s="26">
        <v>21.524239229509998</v>
      </c>
      <c r="C12" s="26">
        <v>930.02148105257004</v>
      </c>
      <c r="D12" s="54">
        <v>0.100966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outlineLevel="1" x14ac:dyDescent="0.3">
      <c r="A13" s="63" t="s">
        <v>96</v>
      </c>
      <c r="B13" s="26">
        <v>0.82273430889999999</v>
      </c>
      <c r="C13" s="26">
        <v>35.548786292309998</v>
      </c>
      <c r="D13" s="54">
        <v>3.859E-3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63" t="s">
        <v>97</v>
      </c>
      <c r="B14" s="26">
        <v>0.22051377757999999</v>
      </c>
      <c r="C14" s="26">
        <v>9.5279813530199995</v>
      </c>
      <c r="D14" s="54">
        <v>1.034E-3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outlineLevel="1" x14ac:dyDescent="0.3">
      <c r="A15" s="63" t="s">
        <v>98</v>
      </c>
      <c r="B15" s="26">
        <v>0.32837816832</v>
      </c>
      <c r="C15" s="26">
        <v>14.18859673433</v>
      </c>
      <c r="D15" s="54">
        <v>1.5399999999999999E-3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outlineLevel="1" x14ac:dyDescent="0.3">
      <c r="A16" s="63" t="s">
        <v>99</v>
      </c>
      <c r="B16" s="26">
        <v>3.3598546336899999</v>
      </c>
      <c r="C16" s="26">
        <v>145.172935</v>
      </c>
      <c r="D16" s="54">
        <v>1.576E-2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3">
      <c r="A17" s="64"/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3">
      <c r="A18" s="64"/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3">
      <c r="A19" s="65" t="str">
        <f>INCLUDING</f>
        <v>Including:</v>
      </c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3">
      <c r="B20" s="66" t="str">
        <f>"Державний борг України за станом на " &amp; TEXT(DREPORTDATE,"dd.MM.yyyy")</f>
        <v>Державний борг України за станом на 28.02.2026</v>
      </c>
      <c r="C20" s="40"/>
      <c r="D20" s="6" t="str">
        <f>VALVAL</f>
        <v>bn units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s="67" customFormat="1" x14ac:dyDescent="0.3">
      <c r="A21" s="57"/>
      <c r="B21" s="58" t="str">
        <f>USD</f>
        <v>USD</v>
      </c>
      <c r="C21" s="58" t="str">
        <f>UAH</f>
        <v>UAH</v>
      </c>
      <c r="D21" s="43" t="s">
        <v>90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72" customFormat="1" ht="14.4" x14ac:dyDescent="0.3">
      <c r="A22" s="68" t="str">
        <f>DEBT_TOTAL</f>
        <v>The total amount of state and state-guaranteed debt</v>
      </c>
      <c r="B22" s="69">
        <f>B$32+B$23</f>
        <v>213.18199010072999</v>
      </c>
      <c r="C22" s="69">
        <f>C$32+C$23</f>
        <v>9211.1887464682295</v>
      </c>
      <c r="D22" s="70">
        <f>D$32+D$23</f>
        <v>0.99999700000000002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9" s="77" customFormat="1" ht="14.4" outlineLevel="1" x14ac:dyDescent="0.3">
      <c r="A23" s="73" t="s">
        <v>0</v>
      </c>
      <c r="B23" s="74">
        <f>SUM(B$24:B$31)</f>
        <v>206.92041457769</v>
      </c>
      <c r="C23" s="74">
        <f>SUM(C$24:C$31)</f>
        <v>8940.6379651137595</v>
      </c>
      <c r="D23" s="75">
        <f>SUM(D$24:D$31)</f>
        <v>0.97062599999999999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9" s="77" customFormat="1" outlineLevel="2" x14ac:dyDescent="0.3">
      <c r="A24" s="78" t="s">
        <v>91</v>
      </c>
      <c r="B24" s="50">
        <v>5.8109990325699998</v>
      </c>
      <c r="C24" s="50">
        <v>251.08222730034001</v>
      </c>
      <c r="D24" s="51">
        <v>2.7258000000000001E-2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9" s="77" customFormat="1" outlineLevel="2" x14ac:dyDescent="0.3">
      <c r="A25" s="79" t="s">
        <v>92</v>
      </c>
      <c r="B25" s="80">
        <v>152.31945471026</v>
      </c>
      <c r="C25" s="80">
        <v>6581.4342310626798</v>
      </c>
      <c r="D25" s="81">
        <v>0.71450400000000003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s="77" customFormat="1" outlineLevel="2" x14ac:dyDescent="0.3">
      <c r="A26" s="82" t="s">
        <v>93</v>
      </c>
      <c r="B26" s="26">
        <v>17.692786391489999</v>
      </c>
      <c r="C26" s="26">
        <v>764.47168368198004</v>
      </c>
      <c r="D26" s="54">
        <v>8.2993999999999998E-2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9" s="77" customFormat="1" outlineLevel="2" x14ac:dyDescent="0.3">
      <c r="A27" s="82" t="s">
        <v>94</v>
      </c>
      <c r="B27" s="26">
        <v>6.4802664315199996</v>
      </c>
      <c r="C27" s="26">
        <v>280</v>
      </c>
      <c r="D27" s="54">
        <v>3.0398000000000001E-2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9" s="84" customFormat="1" outlineLevel="2" x14ac:dyDescent="0.3">
      <c r="A28" s="82" t="s">
        <v>95</v>
      </c>
      <c r="B28" s="26">
        <v>20.21380529168</v>
      </c>
      <c r="C28" s="26">
        <v>873.40012042343005</v>
      </c>
      <c r="D28" s="54">
        <v>9.4819000000000001E-2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9" s="77" customFormat="1" outlineLevel="2" x14ac:dyDescent="0.3">
      <c r="A29" s="82" t="s">
        <v>96</v>
      </c>
      <c r="B29" s="26">
        <v>0.82273430889999999</v>
      </c>
      <c r="C29" s="26">
        <v>35.548786292309998</v>
      </c>
      <c r="D29" s="54">
        <v>3.859E-3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9" s="77" customFormat="1" outlineLevel="2" x14ac:dyDescent="0.3">
      <c r="A30" s="82" t="s">
        <v>97</v>
      </c>
      <c r="B30" s="26">
        <v>0.22051377757999999</v>
      </c>
      <c r="C30" s="26">
        <v>9.5279813530199995</v>
      </c>
      <c r="D30" s="54">
        <v>1.034E-3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9" s="77" customFormat="1" outlineLevel="2" x14ac:dyDescent="0.3">
      <c r="A31" s="82" t="s">
        <v>99</v>
      </c>
      <c r="B31" s="26">
        <v>3.3598546336899999</v>
      </c>
      <c r="C31" s="26">
        <v>145.172935</v>
      </c>
      <c r="D31" s="54">
        <v>1.576E-2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9" s="77" customFormat="1" ht="14.4" outlineLevel="1" x14ac:dyDescent="0.3">
      <c r="A32" s="85" t="s">
        <v>72</v>
      </c>
      <c r="B32" s="86">
        <f>SUM(B$33:B$38)</f>
        <v>6.2615755230400012</v>
      </c>
      <c r="C32" s="86">
        <f>SUM(C$33:C$38)</f>
        <v>270.55078135447002</v>
      </c>
      <c r="D32" s="87">
        <f>SUM(D$33:D$38)</f>
        <v>2.9371000000000001E-2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outlineLevel="2" x14ac:dyDescent="0.3">
      <c r="A33" s="82" t="s">
        <v>91</v>
      </c>
      <c r="B33" s="26">
        <v>1.59187042313</v>
      </c>
      <c r="C33" s="26">
        <v>68.781696429319993</v>
      </c>
      <c r="D33" s="54">
        <v>7.4669999999999997E-3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3">
      <c r="A34" s="82" t="s">
        <v>92</v>
      </c>
      <c r="B34" s="26">
        <v>2.2745286578699999</v>
      </c>
      <c r="C34" s="26">
        <v>98.278061700259997</v>
      </c>
      <c r="D34" s="54">
        <v>1.0669E-2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3">
      <c r="A35" s="82" t="s">
        <v>93</v>
      </c>
      <c r="B35" s="26">
        <v>0.52833264048999995</v>
      </c>
      <c r="C35" s="26">
        <v>22.828249563579998</v>
      </c>
      <c r="D35" s="54">
        <v>2.4780000000000002E-3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3">
      <c r="A36" s="82" t="s">
        <v>94</v>
      </c>
      <c r="B36" s="26">
        <v>0.22803169540000001</v>
      </c>
      <c r="C36" s="26">
        <v>9.8528162978400005</v>
      </c>
      <c r="D36" s="54">
        <v>1.07E-3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outlineLevel="2" x14ac:dyDescent="0.3">
      <c r="A37" s="82" t="s">
        <v>95</v>
      </c>
      <c r="B37" s="26">
        <v>1.3104339378300001</v>
      </c>
      <c r="C37" s="26">
        <v>56.62136062914</v>
      </c>
      <c r="D37" s="54">
        <v>6.1469999999999997E-3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outlineLevel="2" x14ac:dyDescent="0.3">
      <c r="A38" s="82" t="s">
        <v>98</v>
      </c>
      <c r="B38" s="26">
        <v>0.32837816832</v>
      </c>
      <c r="C38" s="26">
        <v>14.18859673433</v>
      </c>
      <c r="D38" s="54">
        <v>1.5399999999999999E-3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3"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3"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3"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2:17" x14ac:dyDescent="0.3"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2:17" x14ac:dyDescent="0.3"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2:17" x14ac:dyDescent="0.3"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47CF-09D3-4176-9AE0-D386968EFEEA}">
  <sheetPr codeName="Лист33">
    <tabColor indexed="52"/>
    <outlinePr applyStyles="1" summaryBelow="0"/>
    <pageSetUpPr fitToPage="1"/>
  </sheetPr>
  <dimension ref="A2:S248"/>
  <sheetViews>
    <sheetView workbookViewId="0">
      <selection activeCell="E12" sqref="E12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BY_REPAYMENT_CURR</f>
        <v>(in terms of repayment currencies)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bn units</v>
      </c>
    </row>
    <row r="6" spans="1:19" s="10" customFormat="1" x14ac:dyDescent="0.25">
      <c r="A6" s="8"/>
      <c r="B6" s="42" t="str">
        <f>IF(REPORT_LANG="UKR","дол.США","USD")</f>
        <v>USD</v>
      </c>
      <c r="C6" s="42" t="str">
        <f>IF(REPORT_LANG="UKR","грн.","UAH")</f>
        <v>UAH</v>
      </c>
      <c r="D6" s="43" t="s">
        <v>90</v>
      </c>
    </row>
    <row r="7" spans="1:19" s="13" customFormat="1" ht="15.6" x14ac:dyDescent="0.25">
      <c r="A7" s="8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89">
        <f>SUM(B8:B26)</f>
        <v>213.18199010072999</v>
      </c>
      <c r="C7" s="89">
        <f>SUM(C8:C26)</f>
        <v>9211.1887464682313</v>
      </c>
      <c r="D7" s="90">
        <f>SUM(D8:D26)</f>
        <v>0.99999899999999997</v>
      </c>
    </row>
    <row r="8" spans="1:19" s="62" customFormat="1" outlineLevel="1" x14ac:dyDescent="0.25">
      <c r="A8" s="60" t="s">
        <v>100</v>
      </c>
      <c r="B8" s="23">
        <v>4.9349340748600001</v>
      </c>
      <c r="C8" s="23">
        <v>213.22912500000001</v>
      </c>
      <c r="D8" s="61">
        <v>2.3148999999999999E-2</v>
      </c>
    </row>
    <row r="9" spans="1:19" s="62" customFormat="1" outlineLevel="1" x14ac:dyDescent="0.25">
      <c r="A9" s="60" t="s">
        <v>101</v>
      </c>
      <c r="B9" s="23">
        <v>95.73414713743</v>
      </c>
      <c r="C9" s="23">
        <v>4136.4906029271397</v>
      </c>
      <c r="D9" s="61">
        <v>0.44907200000000003</v>
      </c>
    </row>
    <row r="10" spans="1:19" s="62" customFormat="1" outlineLevel="1" x14ac:dyDescent="0.25">
      <c r="A10" s="60" t="s">
        <v>102</v>
      </c>
      <c r="B10" s="23">
        <v>0.8484982807</v>
      </c>
      <c r="C10" s="23">
        <v>36.66199856203</v>
      </c>
      <c r="D10" s="61">
        <v>3.98E-3</v>
      </c>
    </row>
    <row r="11" spans="1:19" s="62" customFormat="1" outlineLevel="1" x14ac:dyDescent="0.25">
      <c r="A11" s="60" t="s">
        <v>103</v>
      </c>
      <c r="B11" s="23">
        <v>0.85445210417999995</v>
      </c>
      <c r="C11" s="23">
        <v>36.919251962419999</v>
      </c>
      <c r="D11" s="61">
        <v>4.0080000000000003E-3</v>
      </c>
    </row>
    <row r="12" spans="1:19" s="62" customFormat="1" outlineLevel="1" x14ac:dyDescent="0.25">
      <c r="A12" s="60" t="s">
        <v>104</v>
      </c>
      <c r="B12" s="23">
        <v>44.691952724270003</v>
      </c>
      <c r="C12" s="23">
        <v>1931.05436250464</v>
      </c>
      <c r="D12" s="61">
        <v>0.209642</v>
      </c>
    </row>
    <row r="13" spans="1:19" outlineLevel="1" x14ac:dyDescent="0.3">
      <c r="A13" s="53" t="s">
        <v>105</v>
      </c>
      <c r="B13" s="26">
        <v>47.896886747309999</v>
      </c>
      <c r="C13" s="26">
        <v>2069.5334722664402</v>
      </c>
      <c r="D13" s="54">
        <v>0.22467599999999999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106</v>
      </c>
      <c r="B14" s="26">
        <v>18.221119031979999</v>
      </c>
      <c r="C14" s="26">
        <v>787.29993324556006</v>
      </c>
      <c r="D14" s="54">
        <v>8.5472000000000006E-2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3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3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2:17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x14ac:dyDescent="0.3"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3">
      <c r="B21" s="40"/>
      <c r="C21" s="40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2:17" x14ac:dyDescent="0.3">
      <c r="B22" s="40"/>
      <c r="C22" s="40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x14ac:dyDescent="0.3">
      <c r="B23" s="40"/>
      <c r="C23" s="40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x14ac:dyDescent="0.3">
      <c r="B24" s="40"/>
      <c r="C24" s="40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2:17" x14ac:dyDescent="0.3">
      <c r="B25" s="40"/>
      <c r="C25" s="40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2:17" x14ac:dyDescent="0.3">
      <c r="B26" s="40"/>
      <c r="C26" s="40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x14ac:dyDescent="0.3">
      <c r="B27" s="40"/>
      <c r="C27" s="40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2:17" x14ac:dyDescent="0.3">
      <c r="B28" s="40"/>
      <c r="C28" s="40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x14ac:dyDescent="0.3">
      <c r="B29" s="40"/>
      <c r="C29" s="40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x14ac:dyDescent="0.3">
      <c r="B30" s="40"/>
      <c r="C30" s="40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x14ac:dyDescent="0.3">
      <c r="B31" s="40"/>
      <c r="C31" s="40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x14ac:dyDescent="0.3">
      <c r="B32" s="40"/>
      <c r="C32" s="40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x14ac:dyDescent="0.3">
      <c r="B33" s="40"/>
      <c r="C33" s="40"/>
      <c r="D33" s="4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x14ac:dyDescent="0.3">
      <c r="B34" s="40"/>
      <c r="C34" s="40"/>
      <c r="D34" s="4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x14ac:dyDescent="0.3">
      <c r="B35" s="40"/>
      <c r="C35" s="40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x14ac:dyDescent="0.3">
      <c r="B36" s="40"/>
      <c r="C36" s="40"/>
      <c r="D36" s="4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x14ac:dyDescent="0.3">
      <c r="B246" s="40"/>
      <c r="C246" s="40"/>
      <c r="D246" s="41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x14ac:dyDescent="0.3">
      <c r="B247" s="40"/>
      <c r="C247" s="40"/>
      <c r="D247" s="41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2:17" x14ac:dyDescent="0.3">
      <c r="B248" s="40"/>
      <c r="C248" s="40"/>
      <c r="D248" s="41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AAE7-C181-49ED-B220-561DC6F2947A}">
  <sheetPr codeName="Лист6">
    <tabColor indexed="52"/>
    <outlinePr applyStyles="1" summaryBelow="0"/>
    <pageSetUpPr fitToPage="1"/>
  </sheetPr>
  <dimension ref="A2:S245"/>
  <sheetViews>
    <sheetView workbookViewId="0">
      <selection activeCell="E12" sqref="E12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55" bestFit="1" customWidth="1"/>
    <col min="5" max="5" width="9.109375" style="2" customWidth="1"/>
    <col min="6" max="16384" width="9.109375" style="2"/>
  </cols>
  <sheetData>
    <row r="2" spans="1:19" ht="36" customHeight="1" x14ac:dyDescent="0.35">
      <c r="A2" s="36" t="str">
        <f>DEBT_AS_OF_DATE</f>
        <v>State debt and state guaranteed debt of Ukraine
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BY_REPAYMENT_CURR</f>
        <v>(in terms of repayment currencies)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bn units</v>
      </c>
    </row>
    <row r="6" spans="1:19" s="10" customFormat="1" x14ac:dyDescent="0.25">
      <c r="A6" s="8"/>
      <c r="B6" s="58" t="str">
        <f>USD</f>
        <v>USD</v>
      </c>
      <c r="C6" s="58" t="str">
        <f>UAH</f>
        <v>UAH</v>
      </c>
      <c r="D6" s="43" t="s">
        <v>90</v>
      </c>
    </row>
    <row r="7" spans="1:19" s="13" customFormat="1" ht="15.6" x14ac:dyDescent="0.25">
      <c r="A7" s="88" t="str">
        <f>DEBT_TOTAL</f>
        <v>The total amount of state and state-guaranteed debt</v>
      </c>
      <c r="B7" s="89">
        <f>SUM(B8:B18)</f>
        <v>213.18199010072999</v>
      </c>
      <c r="C7" s="89">
        <f>SUM(C8:C18)</f>
        <v>9211.1887464682313</v>
      </c>
      <c r="D7" s="90">
        <f>SUM(D8:D18)</f>
        <v>0.99999899999999997</v>
      </c>
    </row>
    <row r="8" spans="1:19" s="62" customFormat="1" outlineLevel="1" x14ac:dyDescent="0.25">
      <c r="A8" s="60" t="s">
        <v>100</v>
      </c>
      <c r="B8" s="23">
        <v>4.9349340748600001</v>
      </c>
      <c r="C8" s="23">
        <v>213.22912500000001</v>
      </c>
      <c r="D8" s="61">
        <v>2.3148999999999999E-2</v>
      </c>
    </row>
    <row r="9" spans="1:19" s="62" customFormat="1" outlineLevel="1" x14ac:dyDescent="0.25">
      <c r="A9" s="60" t="s">
        <v>101</v>
      </c>
      <c r="B9" s="23">
        <v>95.73414713743</v>
      </c>
      <c r="C9" s="23">
        <v>4136.4906029271397</v>
      </c>
      <c r="D9" s="61">
        <v>0.44907200000000003</v>
      </c>
    </row>
    <row r="10" spans="1:19" s="62" customFormat="1" outlineLevel="1" x14ac:dyDescent="0.25">
      <c r="A10" s="60" t="s">
        <v>102</v>
      </c>
      <c r="B10" s="23">
        <v>0.8484982807</v>
      </c>
      <c r="C10" s="23">
        <v>36.66199856203</v>
      </c>
      <c r="D10" s="61">
        <v>3.98E-3</v>
      </c>
    </row>
    <row r="11" spans="1:19" s="62" customFormat="1" outlineLevel="1" x14ac:dyDescent="0.25">
      <c r="A11" s="60" t="s">
        <v>103</v>
      </c>
      <c r="B11" s="23">
        <v>0.85445210417999995</v>
      </c>
      <c r="C11" s="23">
        <v>36.919251962419999</v>
      </c>
      <c r="D11" s="61">
        <v>4.0080000000000003E-3</v>
      </c>
    </row>
    <row r="12" spans="1:19" s="62" customFormat="1" outlineLevel="1" x14ac:dyDescent="0.25">
      <c r="A12" s="60" t="s">
        <v>104</v>
      </c>
      <c r="B12" s="23">
        <v>44.691952724270003</v>
      </c>
      <c r="C12" s="23">
        <v>1931.05436250464</v>
      </c>
      <c r="D12" s="61">
        <v>0.209642</v>
      </c>
    </row>
    <row r="13" spans="1:19" outlineLevel="1" x14ac:dyDescent="0.3">
      <c r="A13" s="53" t="s">
        <v>105</v>
      </c>
      <c r="B13" s="26">
        <v>47.896886747309999</v>
      </c>
      <c r="C13" s="26">
        <v>2069.5334722664402</v>
      </c>
      <c r="D13" s="54">
        <v>0.22467599999999999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outlineLevel="1" x14ac:dyDescent="0.3">
      <c r="A14" s="53" t="s">
        <v>106</v>
      </c>
      <c r="B14" s="26">
        <v>18.221119031979999</v>
      </c>
      <c r="C14" s="26">
        <v>787.29993324556006</v>
      </c>
      <c r="D14" s="54">
        <v>8.5472000000000006E-2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x14ac:dyDescent="0.3">
      <c r="B15" s="40"/>
      <c r="C15" s="40"/>
      <c r="D15" s="4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x14ac:dyDescent="0.3">
      <c r="B16" s="40"/>
      <c r="C16" s="40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9" x14ac:dyDescent="0.3">
      <c r="B17" s="40"/>
      <c r="C17" s="40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9" x14ac:dyDescent="0.3">
      <c r="B18" s="40"/>
      <c r="C18" s="40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x14ac:dyDescent="0.3">
      <c r="B19" s="40"/>
      <c r="C19" s="40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9" x14ac:dyDescent="0.3">
      <c r="A20" s="77" t="str">
        <f>INCLUDING</f>
        <v>Including:</v>
      </c>
      <c r="B20" s="40"/>
      <c r="C20" s="40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x14ac:dyDescent="0.3">
      <c r="B21" s="66"/>
      <c r="C21" s="40"/>
      <c r="D21" s="6" t="str">
        <f>VALVAL</f>
        <v>bn units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9" s="67" customFormat="1" x14ac:dyDescent="0.3">
      <c r="A22" s="8"/>
      <c r="B22" s="58" t="str">
        <f>USD</f>
        <v>USD</v>
      </c>
      <c r="C22" s="58" t="str">
        <f>UAH</f>
        <v>UAH</v>
      </c>
      <c r="D22" s="43" t="s">
        <v>90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95" customFormat="1" ht="14.4" x14ac:dyDescent="0.3">
      <c r="A23" s="91" t="str">
        <f>DEBT_TOTAL</f>
        <v>The total amount of state and state-guaranteed debt</v>
      </c>
      <c r="B23" s="92">
        <f>B$32+B$24</f>
        <v>213.18199010072996</v>
      </c>
      <c r="C23" s="92">
        <f>C$32+C$24</f>
        <v>9211.1887464682313</v>
      </c>
      <c r="D23" s="93">
        <f>D$32+D$24</f>
        <v>0.99999999999999989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s="84" customFormat="1" ht="14.4" outlineLevel="1" x14ac:dyDescent="0.3">
      <c r="A24" s="96" t="s">
        <v>0</v>
      </c>
      <c r="B24" s="97">
        <f>SUM(B$25:B$31)</f>
        <v>206.92041457768997</v>
      </c>
      <c r="C24" s="97">
        <f>SUM(C$25:C$31)</f>
        <v>8940.6379651137613</v>
      </c>
      <c r="D24" s="98">
        <f>SUM(D$25:D$31)</f>
        <v>0.97062799999999994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9" s="77" customFormat="1" outlineLevel="2" x14ac:dyDescent="0.3">
      <c r="A25" s="78" t="s">
        <v>100</v>
      </c>
      <c r="B25" s="50">
        <v>4.9349340748600001</v>
      </c>
      <c r="C25" s="50">
        <v>213.22912500000001</v>
      </c>
      <c r="D25" s="51">
        <v>2.3148999999999999E-2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9" outlineLevel="2" x14ac:dyDescent="0.3">
      <c r="A26" s="78" t="s">
        <v>101</v>
      </c>
      <c r="B26" s="26">
        <v>93.750917012010007</v>
      </c>
      <c r="C26" s="26">
        <v>4050.7989973455401</v>
      </c>
      <c r="D26" s="54">
        <v>0.43976900000000002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9" outlineLevel="2" x14ac:dyDescent="0.3">
      <c r="A27" s="82" t="s">
        <v>102</v>
      </c>
      <c r="B27" s="26">
        <v>0.8484982807</v>
      </c>
      <c r="C27" s="26">
        <v>36.66199856203</v>
      </c>
      <c r="D27" s="54">
        <v>3.98E-3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9" outlineLevel="2" x14ac:dyDescent="0.3">
      <c r="A28" s="82" t="s">
        <v>103</v>
      </c>
      <c r="B28" s="26">
        <v>0.85445210417999995</v>
      </c>
      <c r="C28" s="26">
        <v>36.919251962419999</v>
      </c>
      <c r="D28" s="54">
        <v>4.0080000000000003E-3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9" outlineLevel="2" x14ac:dyDescent="0.3">
      <c r="A29" s="82" t="s">
        <v>104</v>
      </c>
      <c r="B29" s="26">
        <v>43.318261812579998</v>
      </c>
      <c r="C29" s="26">
        <v>1871.6997882252999</v>
      </c>
      <c r="D29" s="54">
        <v>0.20319899999999999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9" outlineLevel="2" x14ac:dyDescent="0.3">
      <c r="A30" s="99" t="s">
        <v>105</v>
      </c>
      <c r="B30" s="26">
        <v>45.520564901870003</v>
      </c>
      <c r="C30" s="26">
        <v>1966.85712033649</v>
      </c>
      <c r="D30" s="54">
        <v>0.213529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9" outlineLevel="2" x14ac:dyDescent="0.3">
      <c r="A31" s="99" t="s">
        <v>106</v>
      </c>
      <c r="B31" s="26">
        <v>17.692786391489999</v>
      </c>
      <c r="C31" s="26">
        <v>764.47168368198004</v>
      </c>
      <c r="D31" s="54">
        <v>8.2993999999999998E-2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9" ht="14.4" outlineLevel="1" x14ac:dyDescent="0.3">
      <c r="A32" s="100" t="s">
        <v>72</v>
      </c>
      <c r="B32" s="101">
        <f>SUM(B$33:B$36)</f>
        <v>6.2615755230399994</v>
      </c>
      <c r="C32" s="101">
        <f>SUM(C$33:C$36)</f>
        <v>270.55078135447002</v>
      </c>
      <c r="D32" s="102">
        <f>SUM(D$33:D$36)</f>
        <v>2.9372000000000002E-2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outlineLevel="2" x14ac:dyDescent="0.3">
      <c r="A33" s="99" t="s">
        <v>101</v>
      </c>
      <c r="B33" s="26">
        <v>1.98323012542</v>
      </c>
      <c r="C33" s="26">
        <v>85.691605581600001</v>
      </c>
      <c r="D33" s="54">
        <v>9.3030000000000005E-3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outlineLevel="2" x14ac:dyDescent="0.3">
      <c r="A34" s="99" t="s">
        <v>104</v>
      </c>
      <c r="B34" s="26">
        <v>1.37369091169</v>
      </c>
      <c r="C34" s="26">
        <v>59.35457427934</v>
      </c>
      <c r="D34" s="54">
        <v>6.4440000000000001E-3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outlineLevel="2" x14ac:dyDescent="0.3">
      <c r="A35" s="99" t="s">
        <v>105</v>
      </c>
      <c r="B35" s="26">
        <v>2.3763218454400001</v>
      </c>
      <c r="C35" s="26">
        <v>102.67635192995</v>
      </c>
      <c r="D35" s="54">
        <v>1.1147000000000001E-2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outlineLevel="2" x14ac:dyDescent="0.3">
      <c r="A36" s="99" t="s">
        <v>106</v>
      </c>
      <c r="B36" s="26">
        <v>0.52833264048999995</v>
      </c>
      <c r="C36" s="26">
        <v>22.828249563579998</v>
      </c>
      <c r="D36" s="54">
        <v>2.4780000000000002E-3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x14ac:dyDescent="0.3">
      <c r="B37" s="40"/>
      <c r="C37" s="40"/>
      <c r="D37" s="4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x14ac:dyDescent="0.3">
      <c r="B38" s="40"/>
      <c r="C38" s="40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3">
      <c r="B39" s="40"/>
      <c r="C39" s="40"/>
      <c r="D39" s="4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3">
      <c r="B40" s="40"/>
      <c r="C40" s="40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x14ac:dyDescent="0.3">
      <c r="B41" s="40"/>
      <c r="C41" s="40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3">
      <c r="B42" s="40"/>
      <c r="C42" s="40"/>
      <c r="D42" s="41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3">
      <c r="B43" s="40"/>
      <c r="C43" s="40"/>
      <c r="D43" s="4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3">
      <c r="B44" s="40"/>
      <c r="C44" s="40"/>
      <c r="D44" s="4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3">
      <c r="B45" s="40"/>
      <c r="C45" s="40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3">
      <c r="B46" s="40"/>
      <c r="C46" s="40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x14ac:dyDescent="0.3">
      <c r="B47" s="40"/>
      <c r="C47" s="40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x14ac:dyDescent="0.3">
      <c r="B48" s="40"/>
      <c r="C48" s="40"/>
      <c r="D48" s="4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x14ac:dyDescent="0.3">
      <c r="B49" s="40"/>
      <c r="C49" s="40"/>
      <c r="D49" s="4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x14ac:dyDescent="0.3">
      <c r="B50" s="40"/>
      <c r="C50" s="40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x14ac:dyDescent="0.3">
      <c r="B51" s="40"/>
      <c r="C51" s="40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x14ac:dyDescent="0.3">
      <c r="B52" s="40"/>
      <c r="C52" s="40"/>
      <c r="D52" s="41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x14ac:dyDescent="0.3">
      <c r="B53" s="40"/>
      <c r="C53" s="40"/>
      <c r="D53" s="41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x14ac:dyDescent="0.3">
      <c r="B54" s="40"/>
      <c r="C54" s="40"/>
      <c r="D54" s="41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x14ac:dyDescent="0.3">
      <c r="B55" s="40"/>
      <c r="C55" s="40"/>
      <c r="D55" s="41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x14ac:dyDescent="0.3">
      <c r="B56" s="40"/>
      <c r="C56" s="40"/>
      <c r="D56" s="41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x14ac:dyDescent="0.3">
      <c r="B57" s="40"/>
      <c r="C57" s="40"/>
      <c r="D57" s="41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x14ac:dyDescent="0.3">
      <c r="B58" s="40"/>
      <c r="C58" s="40"/>
      <c r="D58" s="41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x14ac:dyDescent="0.3">
      <c r="B59" s="40"/>
      <c r="C59" s="40"/>
      <c r="D59" s="41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x14ac:dyDescent="0.3">
      <c r="B60" s="40"/>
      <c r="C60" s="40"/>
      <c r="D60" s="41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x14ac:dyDescent="0.3">
      <c r="B61" s="40"/>
      <c r="C61" s="40"/>
      <c r="D61" s="4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x14ac:dyDescent="0.3">
      <c r="B62" s="40"/>
      <c r="C62" s="40"/>
      <c r="D62" s="4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x14ac:dyDescent="0.3">
      <c r="B63" s="40"/>
      <c r="C63" s="40"/>
      <c r="D63" s="4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x14ac:dyDescent="0.3">
      <c r="B64" s="40"/>
      <c r="C64" s="40"/>
      <c r="D64" s="4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x14ac:dyDescent="0.3">
      <c r="B65" s="40"/>
      <c r="C65" s="40"/>
      <c r="D65" s="4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x14ac:dyDescent="0.3">
      <c r="B66" s="40"/>
      <c r="C66" s="40"/>
      <c r="D66" s="41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x14ac:dyDescent="0.3">
      <c r="B67" s="40"/>
      <c r="C67" s="40"/>
      <c r="D67" s="4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x14ac:dyDescent="0.3">
      <c r="B68" s="40"/>
      <c r="C68" s="40"/>
      <c r="D68" s="41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x14ac:dyDescent="0.3">
      <c r="B69" s="40"/>
      <c r="C69" s="40"/>
      <c r="D69" s="41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x14ac:dyDescent="0.3">
      <c r="B70" s="40"/>
      <c r="C70" s="40"/>
      <c r="D70" s="41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x14ac:dyDescent="0.3">
      <c r="B71" s="40"/>
      <c r="C71" s="40"/>
      <c r="D71" s="41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x14ac:dyDescent="0.3">
      <c r="B72" s="40"/>
      <c r="C72" s="40"/>
      <c r="D72" s="41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x14ac:dyDescent="0.3">
      <c r="B73" s="40"/>
      <c r="C73" s="40"/>
      <c r="D73" s="41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x14ac:dyDescent="0.3">
      <c r="B74" s="40"/>
      <c r="C74" s="40"/>
      <c r="D74" s="41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x14ac:dyDescent="0.3">
      <c r="B75" s="40"/>
      <c r="C75" s="40"/>
      <c r="D75" s="41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x14ac:dyDescent="0.3">
      <c r="B76" s="40"/>
      <c r="C76" s="40"/>
      <c r="D76" s="41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x14ac:dyDescent="0.3">
      <c r="B77" s="40"/>
      <c r="C77" s="40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x14ac:dyDescent="0.3">
      <c r="B78" s="40"/>
      <c r="C78" s="40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x14ac:dyDescent="0.3">
      <c r="B79" s="40"/>
      <c r="C79" s="40"/>
      <c r="D79" s="41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x14ac:dyDescent="0.3">
      <c r="B80" s="40"/>
      <c r="C80" s="40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x14ac:dyDescent="0.3">
      <c r="B81" s="40"/>
      <c r="C81" s="40"/>
      <c r="D81" s="41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x14ac:dyDescent="0.3">
      <c r="B82" s="40"/>
      <c r="C82" s="40"/>
      <c r="D82" s="41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x14ac:dyDescent="0.3">
      <c r="B83" s="40"/>
      <c r="C83" s="40"/>
      <c r="D83" s="41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x14ac:dyDescent="0.3">
      <c r="B84" s="40"/>
      <c r="C84" s="40"/>
      <c r="D84" s="41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x14ac:dyDescent="0.3">
      <c r="B85" s="40"/>
      <c r="C85" s="40"/>
      <c r="D85" s="41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x14ac:dyDescent="0.3">
      <c r="B86" s="40"/>
      <c r="C86" s="40"/>
      <c r="D86" s="41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x14ac:dyDescent="0.3">
      <c r="B87" s="40"/>
      <c r="C87" s="40"/>
      <c r="D87" s="41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x14ac:dyDescent="0.3">
      <c r="B88" s="40"/>
      <c r="C88" s="40"/>
      <c r="D88" s="41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x14ac:dyDescent="0.3">
      <c r="B89" s="40"/>
      <c r="C89" s="40"/>
      <c r="D89" s="41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x14ac:dyDescent="0.3">
      <c r="B90" s="40"/>
      <c r="C90" s="40"/>
      <c r="D90" s="4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x14ac:dyDescent="0.3">
      <c r="B91" s="40"/>
      <c r="C91" s="40"/>
      <c r="D91" s="41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x14ac:dyDescent="0.3">
      <c r="B92" s="40"/>
      <c r="C92" s="40"/>
      <c r="D92" s="41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x14ac:dyDescent="0.3">
      <c r="B93" s="40"/>
      <c r="C93" s="40"/>
      <c r="D93" s="41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x14ac:dyDescent="0.3">
      <c r="B94" s="40"/>
      <c r="C94" s="40"/>
      <c r="D94" s="41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x14ac:dyDescent="0.3">
      <c r="B95" s="40"/>
      <c r="C95" s="40"/>
      <c r="D95" s="41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x14ac:dyDescent="0.3">
      <c r="B96" s="40"/>
      <c r="C96" s="40"/>
      <c r="D96" s="41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x14ac:dyDescent="0.3">
      <c r="B97" s="40"/>
      <c r="C97" s="40"/>
      <c r="D97" s="41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x14ac:dyDescent="0.3">
      <c r="B98" s="40"/>
      <c r="C98" s="40"/>
      <c r="D98" s="4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x14ac:dyDescent="0.3">
      <c r="B99" s="40"/>
      <c r="C99" s="40"/>
      <c r="D99" s="4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x14ac:dyDescent="0.3">
      <c r="B100" s="40"/>
      <c r="C100" s="40"/>
      <c r="D100" s="4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x14ac:dyDescent="0.3">
      <c r="B101" s="40"/>
      <c r="C101" s="40"/>
      <c r="D101" s="4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x14ac:dyDescent="0.3">
      <c r="B102" s="40"/>
      <c r="C102" s="40"/>
      <c r="D102" s="4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x14ac:dyDescent="0.3">
      <c r="B103" s="40"/>
      <c r="C103" s="40"/>
      <c r="D103" s="4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x14ac:dyDescent="0.3">
      <c r="B104" s="40"/>
      <c r="C104" s="40"/>
      <c r="D104" s="41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x14ac:dyDescent="0.3">
      <c r="B105" s="40"/>
      <c r="C105" s="40"/>
      <c r="D105" s="4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x14ac:dyDescent="0.3">
      <c r="B106" s="40"/>
      <c r="C106" s="40"/>
      <c r="D106" s="41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x14ac:dyDescent="0.3">
      <c r="B107" s="40"/>
      <c r="C107" s="40"/>
      <c r="D107" s="41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x14ac:dyDescent="0.3">
      <c r="B108" s="40"/>
      <c r="C108" s="40"/>
      <c r="D108" s="41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x14ac:dyDescent="0.3">
      <c r="B109" s="40"/>
      <c r="C109" s="40"/>
      <c r="D109" s="41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3">
      <c r="B110" s="40"/>
      <c r="C110" s="40"/>
      <c r="D110" s="41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3">
      <c r="B111" s="40"/>
      <c r="C111" s="40"/>
      <c r="D111" s="4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x14ac:dyDescent="0.3">
      <c r="B112" s="40"/>
      <c r="C112" s="40"/>
      <c r="D112" s="4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2:17" x14ac:dyDescent="0.3">
      <c r="B184" s="40"/>
      <c r="C184" s="40"/>
      <c r="D184" s="4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2:17" x14ac:dyDescent="0.3">
      <c r="B185" s="40"/>
      <c r="C185" s="40"/>
      <c r="D185" s="4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2:17" x14ac:dyDescent="0.3">
      <c r="B186" s="40"/>
      <c r="C186" s="40"/>
      <c r="D186" s="4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2:17" x14ac:dyDescent="0.3">
      <c r="B187" s="40"/>
      <c r="C187" s="40"/>
      <c r="D187" s="4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2:17" x14ac:dyDescent="0.3">
      <c r="B188" s="40"/>
      <c r="C188" s="40"/>
      <c r="D188" s="4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2:17" x14ac:dyDescent="0.3">
      <c r="B189" s="40"/>
      <c r="C189" s="40"/>
      <c r="D189" s="4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2:17" x14ac:dyDescent="0.3">
      <c r="B190" s="40"/>
      <c r="C190" s="40"/>
      <c r="D190" s="41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2:17" x14ac:dyDescent="0.3">
      <c r="B191" s="40"/>
      <c r="C191" s="40"/>
      <c r="D191" s="41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2:17" x14ac:dyDescent="0.3">
      <c r="B192" s="40"/>
      <c r="C192" s="40"/>
      <c r="D192" s="41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2:17" x14ac:dyDescent="0.3">
      <c r="B193" s="40"/>
      <c r="C193" s="40"/>
      <c r="D193" s="41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2:17" x14ac:dyDescent="0.3">
      <c r="B194" s="40"/>
      <c r="C194" s="40"/>
      <c r="D194" s="41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2:17" x14ac:dyDescent="0.3">
      <c r="B195" s="40"/>
      <c r="C195" s="40"/>
      <c r="D195" s="41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2:17" x14ac:dyDescent="0.3">
      <c r="B196" s="40"/>
      <c r="C196" s="40"/>
      <c r="D196" s="41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2:17" x14ac:dyDescent="0.3">
      <c r="B197" s="40"/>
      <c r="C197" s="40"/>
      <c r="D197" s="41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2:17" x14ac:dyDescent="0.3">
      <c r="B198" s="40"/>
      <c r="C198" s="40"/>
      <c r="D198" s="41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2:17" x14ac:dyDescent="0.3">
      <c r="B199" s="40"/>
      <c r="C199" s="40"/>
      <c r="D199" s="41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2:17" x14ac:dyDescent="0.3">
      <c r="B200" s="40"/>
      <c r="C200" s="40"/>
      <c r="D200" s="41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2:17" x14ac:dyDescent="0.3">
      <c r="B201" s="40"/>
      <c r="C201" s="40"/>
      <c r="D201" s="41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2:17" x14ac:dyDescent="0.3">
      <c r="B202" s="40"/>
      <c r="C202" s="40"/>
      <c r="D202" s="41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2:17" x14ac:dyDescent="0.3">
      <c r="B203" s="40"/>
      <c r="C203" s="40"/>
      <c r="D203" s="41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2:17" x14ac:dyDescent="0.3">
      <c r="B204" s="40"/>
      <c r="C204" s="40"/>
      <c r="D204" s="41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2:17" x14ac:dyDescent="0.3">
      <c r="B205" s="40"/>
      <c r="C205" s="40"/>
      <c r="D205" s="41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2:17" x14ac:dyDescent="0.3">
      <c r="B206" s="40"/>
      <c r="C206" s="40"/>
      <c r="D206" s="41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2:17" x14ac:dyDescent="0.3">
      <c r="B207" s="40"/>
      <c r="C207" s="40"/>
      <c r="D207" s="41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2:17" x14ac:dyDescent="0.3">
      <c r="B208" s="40"/>
      <c r="C208" s="40"/>
      <c r="D208" s="41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2:17" x14ac:dyDescent="0.3">
      <c r="B209" s="40"/>
      <c r="C209" s="40"/>
      <c r="D209" s="41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2:17" x14ac:dyDescent="0.3">
      <c r="B210" s="40"/>
      <c r="C210" s="40"/>
      <c r="D210" s="41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2:17" x14ac:dyDescent="0.3">
      <c r="B211" s="40"/>
      <c r="C211" s="40"/>
      <c r="D211" s="41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2:17" x14ac:dyDescent="0.3">
      <c r="B212" s="40"/>
      <c r="C212" s="40"/>
      <c r="D212" s="41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2:17" x14ac:dyDescent="0.3">
      <c r="B213" s="40"/>
      <c r="C213" s="40"/>
      <c r="D213" s="41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2:17" x14ac:dyDescent="0.3">
      <c r="B214" s="40"/>
      <c r="C214" s="40"/>
      <c r="D214" s="41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2:17" x14ac:dyDescent="0.3">
      <c r="B215" s="40"/>
      <c r="C215" s="40"/>
      <c r="D215" s="41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2:17" x14ac:dyDescent="0.3">
      <c r="B216" s="40"/>
      <c r="C216" s="40"/>
      <c r="D216" s="41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2:17" x14ac:dyDescent="0.3">
      <c r="B217" s="40"/>
      <c r="C217" s="40"/>
      <c r="D217" s="41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2:17" x14ac:dyDescent="0.3">
      <c r="B218" s="40"/>
      <c r="C218" s="40"/>
      <c r="D218" s="41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2:17" x14ac:dyDescent="0.3">
      <c r="B219" s="40"/>
      <c r="C219" s="40"/>
      <c r="D219" s="41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2:17" x14ac:dyDescent="0.3">
      <c r="B220" s="40"/>
      <c r="C220" s="40"/>
      <c r="D220" s="41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2:17" x14ac:dyDescent="0.3">
      <c r="B221" s="40"/>
      <c r="C221" s="40"/>
      <c r="D221" s="41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2:17" x14ac:dyDescent="0.3">
      <c r="B222" s="40"/>
      <c r="C222" s="40"/>
      <c r="D222" s="41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2:17" x14ac:dyDescent="0.3">
      <c r="B223" s="40"/>
      <c r="C223" s="40"/>
      <c r="D223" s="41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2:17" x14ac:dyDescent="0.3">
      <c r="B224" s="40"/>
      <c r="C224" s="40"/>
      <c r="D224" s="41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2:17" x14ac:dyDescent="0.3">
      <c r="B225" s="40"/>
      <c r="C225" s="40"/>
      <c r="D225" s="41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2:17" x14ac:dyDescent="0.3">
      <c r="B226" s="40"/>
      <c r="C226" s="40"/>
      <c r="D226" s="41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2:17" x14ac:dyDescent="0.3">
      <c r="B227" s="40"/>
      <c r="C227" s="40"/>
      <c r="D227" s="41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2:17" x14ac:dyDescent="0.3">
      <c r="B228" s="40"/>
      <c r="C228" s="40"/>
      <c r="D228" s="4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2:17" x14ac:dyDescent="0.3">
      <c r="B229" s="40"/>
      <c r="C229" s="40"/>
      <c r="D229" s="41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2:17" x14ac:dyDescent="0.3">
      <c r="B230" s="40"/>
      <c r="C230" s="40"/>
      <c r="D230" s="41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2:17" x14ac:dyDescent="0.3">
      <c r="B231" s="40"/>
      <c r="C231" s="40"/>
      <c r="D231" s="41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2:17" x14ac:dyDescent="0.3">
      <c r="B232" s="40"/>
      <c r="C232" s="40"/>
      <c r="D232" s="41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2:17" x14ac:dyDescent="0.3">
      <c r="B233" s="40"/>
      <c r="C233" s="40"/>
      <c r="D233" s="41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2:17" x14ac:dyDescent="0.3">
      <c r="B234" s="40"/>
      <c r="C234" s="40"/>
      <c r="D234" s="41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2:17" x14ac:dyDescent="0.3">
      <c r="B235" s="40"/>
      <c r="C235" s="40"/>
      <c r="D235" s="41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2:17" x14ac:dyDescent="0.3">
      <c r="B236" s="40"/>
      <c r="C236" s="40"/>
      <c r="D236" s="41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2:17" x14ac:dyDescent="0.3">
      <c r="B237" s="40"/>
      <c r="C237" s="40"/>
      <c r="D237" s="41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2:17" x14ac:dyDescent="0.3">
      <c r="B238" s="40"/>
      <c r="C238" s="40"/>
      <c r="D238" s="41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2:17" x14ac:dyDescent="0.3">
      <c r="B239" s="40"/>
      <c r="C239" s="40"/>
      <c r="D239" s="41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2:17" x14ac:dyDescent="0.3">
      <c r="B240" s="40"/>
      <c r="C240" s="40"/>
      <c r="D240" s="41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2:17" x14ac:dyDescent="0.3">
      <c r="B241" s="40"/>
      <c r="C241" s="40"/>
      <c r="D241" s="41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2:17" x14ac:dyDescent="0.3">
      <c r="B242" s="40"/>
      <c r="C242" s="40"/>
      <c r="D242" s="41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2:17" x14ac:dyDescent="0.3">
      <c r="B243" s="40"/>
      <c r="C243" s="40"/>
      <c r="D243" s="41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2:17" x14ac:dyDescent="0.3">
      <c r="B244" s="40"/>
      <c r="C244" s="40"/>
      <c r="D244" s="41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2:17" x14ac:dyDescent="0.3">
      <c r="B245" s="40"/>
      <c r="C245" s="40"/>
      <c r="D245" s="41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567C-92D1-4278-AB3C-1A3AAC42F14C}">
  <sheetPr codeName="Лист11">
    <tabColor indexed="12"/>
    <outlinePr applyStyles="1" summaryBelow="0"/>
    <pageSetUpPr fitToPage="1"/>
  </sheetPr>
  <dimension ref="A2:S183"/>
  <sheetViews>
    <sheetView workbookViewId="0">
      <selection activeCell="E12" sqref="E12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55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ознакою умовності)","based on characteristic of conventionality")</f>
        <v>based on characteristic of conventionality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bn units</v>
      </c>
    </row>
    <row r="6" spans="1:19" s="10" customFormat="1" x14ac:dyDescent="0.25">
      <c r="A6" s="103"/>
      <c r="B6" s="42" t="str">
        <f>USD</f>
        <v>USD</v>
      </c>
      <c r="C6" s="42" t="str">
        <f>UAH</f>
        <v>UAH</v>
      </c>
      <c r="D6" s="104" t="s">
        <v>90</v>
      </c>
    </row>
    <row r="7" spans="1:19" s="13" customFormat="1" ht="15.6" x14ac:dyDescent="0.25">
      <c r="A7" s="105" t="str">
        <f>DEBT_TOTAL</f>
        <v>The total amount of state and state-guaranteed debt</v>
      </c>
      <c r="B7" s="89">
        <f>B$8+B$81</f>
        <v>213.18199010072999</v>
      </c>
      <c r="C7" s="89">
        <f>C$8+C$81</f>
        <v>9211.1887464682295</v>
      </c>
      <c r="D7" s="90">
        <f>D$8+D$81</f>
        <v>0.99999499999999997</v>
      </c>
    </row>
    <row r="8" spans="1:19" s="19" customFormat="1" ht="14.4" outlineLevel="1" x14ac:dyDescent="0.25">
      <c r="A8" s="106" t="s">
        <v>0</v>
      </c>
      <c r="B8" s="107">
        <f>B$9+B$43</f>
        <v>206.92041457769</v>
      </c>
      <c r="C8" s="107">
        <f>C$9+C$43</f>
        <v>8940.6379651137595</v>
      </c>
      <c r="D8" s="108">
        <f>D$9+D$43</f>
        <v>0.97062300000000001</v>
      </c>
    </row>
    <row r="9" spans="1:19" s="19" customFormat="1" ht="14.4" outlineLevel="2" collapsed="1" x14ac:dyDescent="0.25">
      <c r="A9" s="109" t="s">
        <v>1</v>
      </c>
      <c r="B9" s="110">
        <f>B$10+B$41</f>
        <v>46.510189458669991</v>
      </c>
      <c r="C9" s="110">
        <f>C$10+C$41</f>
        <v>2009.6169171505996</v>
      </c>
      <c r="D9" s="111">
        <f>D$10+D$41</f>
        <v>0.21816699999999989</v>
      </c>
    </row>
    <row r="10" spans="1:19" s="19" customFormat="1" ht="14.4" hidden="1" outlineLevel="3" x14ac:dyDescent="0.25">
      <c r="A10" s="112" t="s">
        <v>2</v>
      </c>
      <c r="B10" s="113">
        <f>SUM(B$11:B$40)</f>
        <v>46.479581187879994</v>
      </c>
      <c r="C10" s="113">
        <f>SUM(C$11:C$40)</f>
        <v>2008.2943919252996</v>
      </c>
      <c r="D10" s="114">
        <f>SUM(D$11:D$40)</f>
        <v>0.21802299999999988</v>
      </c>
    </row>
    <row r="11" spans="1:19" hidden="1" outlineLevel="4" x14ac:dyDescent="0.3">
      <c r="A11" s="115" t="s">
        <v>3</v>
      </c>
      <c r="B11" s="116">
        <v>0.2</v>
      </c>
      <c r="C11" s="116">
        <v>8.6416199999999996</v>
      </c>
      <c r="D11" s="117">
        <v>9.3800000000000003E-4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4</v>
      </c>
      <c r="B12" s="26">
        <v>3.8582946703299998</v>
      </c>
      <c r="C12" s="26">
        <v>166.7095819468</v>
      </c>
      <c r="D12" s="54">
        <v>1.8099000000000001E-2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5</v>
      </c>
      <c r="B13" s="26">
        <v>0.78809114495999999</v>
      </c>
      <c r="C13" s="26">
        <v>34.051921</v>
      </c>
      <c r="D13" s="54">
        <v>3.6970000000000002E-3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6</v>
      </c>
      <c r="B14" s="26">
        <v>0.39113036676000001</v>
      </c>
      <c r="C14" s="26">
        <v>16.899999999999999</v>
      </c>
      <c r="D14" s="54">
        <v>1.835E-3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7</v>
      </c>
      <c r="B15" s="26">
        <v>1.1571904342299999</v>
      </c>
      <c r="C15" s="26">
        <v>50</v>
      </c>
      <c r="D15" s="54">
        <v>5.4279999999999997E-3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8</v>
      </c>
      <c r="B16" s="26">
        <v>0.77994637582000004</v>
      </c>
      <c r="C16" s="26">
        <v>33.700001</v>
      </c>
      <c r="D16" s="54">
        <v>3.6589999999999999E-3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9</v>
      </c>
      <c r="B17" s="26">
        <v>1.08544462731</v>
      </c>
      <c r="C17" s="26">
        <v>46.9</v>
      </c>
      <c r="D17" s="54">
        <v>5.0920000000000002E-3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10</v>
      </c>
      <c r="B18" s="26">
        <v>5.2190009975100002</v>
      </c>
      <c r="C18" s="26">
        <v>225.503117</v>
      </c>
      <c r="D18" s="54">
        <v>2.4480999999999999E-2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11</v>
      </c>
      <c r="B19" s="26">
        <v>0.27998787264000002</v>
      </c>
      <c r="C19" s="26">
        <v>12.097744</v>
      </c>
      <c r="D19" s="54">
        <v>1.3129999999999999E-3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12</v>
      </c>
      <c r="B20" s="26">
        <v>0.62714500289999997</v>
      </c>
      <c r="C20" s="26">
        <v>27.097743999999999</v>
      </c>
      <c r="D20" s="54">
        <v>2.9420000000000002E-3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13</v>
      </c>
      <c r="B21" s="26">
        <v>4.5080900104000001</v>
      </c>
      <c r="C21" s="26">
        <v>194.78600397849999</v>
      </c>
      <c r="D21" s="54">
        <v>2.1146999999999999E-2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14</v>
      </c>
      <c r="B22" s="26">
        <v>0.27998787264000002</v>
      </c>
      <c r="C22" s="26">
        <v>12.097744</v>
      </c>
      <c r="D22" s="54">
        <v>1.3129999999999999E-3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15</v>
      </c>
      <c r="B23" s="26">
        <v>0.27998787264000002</v>
      </c>
      <c r="C23" s="26">
        <v>12.097744</v>
      </c>
      <c r="D23" s="54">
        <v>1.3129999999999999E-3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16</v>
      </c>
      <c r="B24" s="26">
        <v>3.6114174425600001</v>
      </c>
      <c r="C24" s="26">
        <v>156.042486</v>
      </c>
      <c r="D24" s="54">
        <v>1.6941000000000001E-2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17</v>
      </c>
      <c r="B25" s="26">
        <v>0.27998787264000002</v>
      </c>
      <c r="C25" s="26">
        <v>12.097744</v>
      </c>
      <c r="D25" s="54">
        <v>1.3129999999999999E-3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18</v>
      </c>
      <c r="B26" s="26">
        <v>0.27998787264000002</v>
      </c>
      <c r="C26" s="26">
        <v>12.097744</v>
      </c>
      <c r="D26" s="54">
        <v>1.3129999999999999E-3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19</v>
      </c>
      <c r="B27" s="26">
        <v>0.27998787264000002</v>
      </c>
      <c r="C27" s="26">
        <v>12.097744</v>
      </c>
      <c r="D27" s="54">
        <v>1.3129999999999999E-3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20</v>
      </c>
      <c r="B28" s="26">
        <v>0.27998787264000002</v>
      </c>
      <c r="C28" s="26">
        <v>12.097744</v>
      </c>
      <c r="D28" s="54">
        <v>1.3129999999999999E-3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21</v>
      </c>
      <c r="B29" s="26">
        <v>0.27998787264000002</v>
      </c>
      <c r="C29" s="26">
        <v>12.097744</v>
      </c>
      <c r="D29" s="54">
        <v>1.3129999999999999E-3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22</v>
      </c>
      <c r="B30" s="26">
        <v>0.27998787264000002</v>
      </c>
      <c r="C30" s="26">
        <v>12.097744</v>
      </c>
      <c r="D30" s="54">
        <v>1.3129999999999999E-3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23</v>
      </c>
      <c r="B31" s="26">
        <v>0.27998787264000002</v>
      </c>
      <c r="C31" s="26">
        <v>12.097744</v>
      </c>
      <c r="D31" s="54">
        <v>1.3129999999999999E-3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24</v>
      </c>
      <c r="B32" s="26">
        <v>0.27998787264000002</v>
      </c>
      <c r="C32" s="26">
        <v>12.097744</v>
      </c>
      <c r="D32" s="54">
        <v>1.3129999999999999E-3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25</v>
      </c>
      <c r="B33" s="26">
        <v>0.27998787264000002</v>
      </c>
      <c r="C33" s="26">
        <v>12.097744</v>
      </c>
      <c r="D33" s="54">
        <v>1.3129999999999999E-3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26</v>
      </c>
      <c r="B34" s="26">
        <v>0.27998787264000002</v>
      </c>
      <c r="C34" s="26">
        <v>12.097744</v>
      </c>
      <c r="D34" s="54">
        <v>1.3129999999999999E-3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10.49545932355</v>
      </c>
      <c r="C35" s="26">
        <v>453.488856</v>
      </c>
      <c r="D35" s="54">
        <v>4.9231999999999998E-2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5.9502211622300001</v>
      </c>
      <c r="C36" s="26">
        <v>257.09775100000002</v>
      </c>
      <c r="D36" s="54">
        <v>2.7910999999999998E-2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1.9268079596200001</v>
      </c>
      <c r="C37" s="26">
        <v>83.253710999999996</v>
      </c>
      <c r="D37" s="54">
        <v>9.0379999999999992E-3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1.4596623318499999</v>
      </c>
      <c r="C38" s="26">
        <v>63.069235999999997</v>
      </c>
      <c r="D38" s="54">
        <v>6.8469999999999998E-3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31</v>
      </c>
      <c r="B39" s="26">
        <v>0.65454604576999997</v>
      </c>
      <c r="C39" s="26">
        <v>28.281690999999999</v>
      </c>
      <c r="D39" s="54">
        <v>3.0699999999999998E-3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32</v>
      </c>
      <c r="B40" s="26">
        <v>0.12729094776</v>
      </c>
      <c r="C40" s="26">
        <v>5.5</v>
      </c>
      <c r="D40" s="54">
        <v>5.9699999999999998E-4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4" hidden="1" outlineLevel="3" x14ac:dyDescent="0.3">
      <c r="A41" s="118" t="s">
        <v>33</v>
      </c>
      <c r="B41" s="119">
        <f>SUM(B$42:B$42)</f>
        <v>3.0608270789999999E-2</v>
      </c>
      <c r="C41" s="119">
        <f>SUM(C$42:C$42)</f>
        <v>1.3225252252999999</v>
      </c>
      <c r="D41" s="120">
        <f>SUM(D$42:D$42)</f>
        <v>1.44E-4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34</v>
      </c>
      <c r="B42" s="26">
        <v>3.0608270789999999E-2</v>
      </c>
      <c r="C42" s="26">
        <v>1.3225252252999999</v>
      </c>
      <c r="D42" s="54">
        <v>1.44E-4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4.4" outlineLevel="2" collapsed="1" x14ac:dyDescent="0.3">
      <c r="A43" s="121" t="s">
        <v>35</v>
      </c>
      <c r="B43" s="122">
        <f>B$44+B$54+B$65+B$67+B$74+B$77+B$79</f>
        <v>160.41022511902</v>
      </c>
      <c r="C43" s="122">
        <f>C$44+C$54+C$65+C$67+C$74+C$77+C$79</f>
        <v>6931.0210479631605</v>
      </c>
      <c r="D43" s="123">
        <f>D$44+D$54+D$65+D$67+D$74+D$77+D$79</f>
        <v>0.75245600000000012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4" hidden="1" outlineLevel="3" x14ac:dyDescent="0.3">
      <c r="A44" s="118" t="s">
        <v>36</v>
      </c>
      <c r="B44" s="119">
        <f>SUM(B$45:B$53)</f>
        <v>123.48676118512</v>
      </c>
      <c r="C44" s="119">
        <f>SUM(C$45:C$53)</f>
        <v>5335.6283259618203</v>
      </c>
      <c r="D44" s="120">
        <f>SUM(D$45:D$53)</f>
        <v>0.57925500000000008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4" x14ac:dyDescent="0.3">
      <c r="A45" s="25" t="s">
        <v>37</v>
      </c>
      <c r="B45" s="26">
        <v>0.10230789328000001</v>
      </c>
      <c r="C45" s="26">
        <v>4.4205296836299999</v>
      </c>
      <c r="D45" s="54">
        <v>4.8000000000000001E-4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38</v>
      </c>
      <c r="B46" s="26">
        <v>0.54164529937999994</v>
      </c>
      <c r="C46" s="26">
        <v>23.40346426012</v>
      </c>
      <c r="D46" s="54">
        <v>2.5409999999999999E-3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idden="1" outlineLevel="4" x14ac:dyDescent="0.3">
      <c r="A47" s="25" t="s">
        <v>39</v>
      </c>
      <c r="B47" s="26">
        <v>6.3903143329999995E-2</v>
      </c>
      <c r="C47" s="26">
        <v>2.76113340754</v>
      </c>
      <c r="D47" s="54">
        <v>2.9999999999999997E-4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4" x14ac:dyDescent="0.3">
      <c r="A48" s="25" t="s">
        <v>40</v>
      </c>
      <c r="B48" s="26">
        <v>3.3613226463900001</v>
      </c>
      <c r="C48" s="26">
        <v>145.23636503838</v>
      </c>
      <c r="D48" s="54">
        <v>1.5767E-2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41</v>
      </c>
      <c r="B49" s="26">
        <v>83.004321445040006</v>
      </c>
      <c r="C49" s="26">
        <v>3586.45902142758</v>
      </c>
      <c r="D49" s="54">
        <v>0.38935900000000001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42</v>
      </c>
      <c r="B50" s="26">
        <v>16.36286914782</v>
      </c>
      <c r="C50" s="26">
        <v>707.00848642594997</v>
      </c>
      <c r="D50" s="54">
        <v>7.6755000000000004E-2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43</v>
      </c>
      <c r="B51" s="26">
        <v>6.68515125456</v>
      </c>
      <c r="C51" s="26">
        <v>288.85268392210003</v>
      </c>
      <c r="D51" s="54">
        <v>3.1358999999999998E-2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44</v>
      </c>
      <c r="B52" s="26">
        <v>13.35372560203</v>
      </c>
      <c r="C52" s="26">
        <v>576.98911118501996</v>
      </c>
      <c r="D52" s="54">
        <v>6.2640000000000001E-2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45</v>
      </c>
      <c r="B53" s="26">
        <v>1.1514753290000001E-2</v>
      </c>
      <c r="C53" s="26">
        <v>0.4975306115</v>
      </c>
      <c r="D53" s="54">
        <v>5.3999999999999998E-5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14.4" hidden="1" outlineLevel="3" x14ac:dyDescent="0.3">
      <c r="A54" s="118" t="s">
        <v>46</v>
      </c>
      <c r="B54" s="119">
        <f>SUM(B$55:B$64)</f>
        <v>8.1093732169700008</v>
      </c>
      <c r="C54" s="119">
        <f>SUM(C$55:C$64)</f>
        <v>350.39060889587995</v>
      </c>
      <c r="D54" s="120">
        <f>SUM(D$55:D$64)</f>
        <v>3.8038999999999996E-2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47</v>
      </c>
      <c r="B55" s="26">
        <v>5.3277360375100002</v>
      </c>
      <c r="C55" s="26">
        <v>230.20135148238001</v>
      </c>
      <c r="D55" s="54">
        <v>2.4990999999999999E-2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48</v>
      </c>
      <c r="B56" s="26">
        <v>0.52637621367999998</v>
      </c>
      <c r="C56" s="26">
        <v>22.7437160781</v>
      </c>
      <c r="D56" s="54">
        <v>2.4689999999999998E-3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49</v>
      </c>
      <c r="B57" s="26">
        <v>0.66983757205000005</v>
      </c>
      <c r="C57" s="26">
        <v>28.942408796799999</v>
      </c>
      <c r="D57" s="54">
        <v>3.1419999999999998E-3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4" x14ac:dyDescent="0.3">
      <c r="A58" s="25" t="s">
        <v>50</v>
      </c>
      <c r="B58" s="26">
        <v>0.23617979036</v>
      </c>
      <c r="C58" s="26">
        <v>10.204879999999999</v>
      </c>
      <c r="D58" s="54">
        <v>1.108E-3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51</v>
      </c>
      <c r="B59" s="26">
        <v>0.85445210417999995</v>
      </c>
      <c r="C59" s="26">
        <v>36.919251962419999</v>
      </c>
      <c r="D59" s="54">
        <v>4.0080000000000003E-3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52</v>
      </c>
      <c r="B60" s="26">
        <v>0.23617979036</v>
      </c>
      <c r="C60" s="26">
        <v>10.204879999999999</v>
      </c>
      <c r="D60" s="54">
        <v>1.108E-3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53</v>
      </c>
      <c r="B61" s="26">
        <v>0.13233522177000001</v>
      </c>
      <c r="C61" s="26">
        <v>5.7179534958499998</v>
      </c>
      <c r="D61" s="54">
        <v>6.2100000000000002E-4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54</v>
      </c>
      <c r="B62" s="26">
        <v>0.1</v>
      </c>
      <c r="C62" s="26">
        <v>4.3208099999999998</v>
      </c>
      <c r="D62" s="54">
        <v>4.6900000000000002E-4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55</v>
      </c>
      <c r="B63" s="26">
        <v>2.57639718E-2</v>
      </c>
      <c r="C63" s="26">
        <v>1.11321226972</v>
      </c>
      <c r="D63" s="54">
        <v>1.21E-4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56</v>
      </c>
      <c r="B64" s="26">
        <v>5.1251526E-4</v>
      </c>
      <c r="C64" s="26">
        <v>2.2144810609999999E-2</v>
      </c>
      <c r="D64" s="54">
        <v>1.9999999999999999E-6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t="14.4" hidden="1" outlineLevel="3" x14ac:dyDescent="0.3">
      <c r="A65" s="118" t="s">
        <v>57</v>
      </c>
      <c r="B65" s="119">
        <f>SUM(B$66:B$66)</f>
        <v>0.60585586000000002</v>
      </c>
      <c r="C65" s="119">
        <f>SUM(C$66:C$66)</f>
        <v>26.17788058447</v>
      </c>
      <c r="D65" s="120">
        <f>SUM(D$66:D$66)</f>
        <v>2.8419999999999999E-3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58</v>
      </c>
      <c r="B66" s="26">
        <v>0.60585586000000002</v>
      </c>
      <c r="C66" s="26">
        <v>26.17788058447</v>
      </c>
      <c r="D66" s="54">
        <v>2.8419999999999999E-3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t="14.4" hidden="1" outlineLevel="3" x14ac:dyDescent="0.3">
      <c r="A67" s="118" t="s">
        <v>59</v>
      </c>
      <c r="B67" s="119">
        <f>SUM(B$68:B$73)</f>
        <v>2.1185340634699998</v>
      </c>
      <c r="C67" s="119">
        <f>SUM(C$68:C$73)</f>
        <v>91.537831667199995</v>
      </c>
      <c r="D67" s="120">
        <f>SUM(D$68:D$73)</f>
        <v>9.9379999999999989E-3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60</v>
      </c>
      <c r="B68" s="26">
        <v>0.17078591914999999</v>
      </c>
      <c r="C68" s="26">
        <v>7.37933507319</v>
      </c>
      <c r="D68" s="54">
        <v>8.0099999999999995E-4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4" x14ac:dyDescent="0.3">
      <c r="A69" s="25" t="s">
        <v>61</v>
      </c>
      <c r="B69" s="26">
        <v>0.76758431869999999</v>
      </c>
      <c r="C69" s="26">
        <v>33.165860000000002</v>
      </c>
      <c r="D69" s="54">
        <v>3.601E-3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62</v>
      </c>
      <c r="B70" s="26">
        <v>6.0378419999999999E-5</v>
      </c>
      <c r="C70" s="26">
        <v>2.6088367499999998E-3</v>
      </c>
      <c r="D70" s="54">
        <v>0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4" x14ac:dyDescent="0.3">
      <c r="A71" s="25" t="s">
        <v>63</v>
      </c>
      <c r="B71" s="26">
        <v>0.64320744254999995</v>
      </c>
      <c r="C71" s="26">
        <v>27.791771498500001</v>
      </c>
      <c r="D71" s="54">
        <v>3.0170000000000002E-3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64</v>
      </c>
      <c r="B72" s="26">
        <v>0.34550242778000001</v>
      </c>
      <c r="C72" s="26">
        <v>14.928503449939999</v>
      </c>
      <c r="D72" s="54">
        <v>1.621E-3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65</v>
      </c>
      <c r="B73" s="26">
        <v>0.19139357687</v>
      </c>
      <c r="C73" s="26">
        <v>8.2697528088199999</v>
      </c>
      <c r="D73" s="54">
        <v>8.9800000000000004E-4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t="14.4" hidden="1" outlineLevel="3" x14ac:dyDescent="0.3">
      <c r="A74" s="118" t="s">
        <v>66</v>
      </c>
      <c r="B74" s="119">
        <f>SUM(B$75:B$76)</f>
        <v>18.750640004000001</v>
      </c>
      <c r="C74" s="119">
        <f>SUM(C$75:C$76)</f>
        <v>810.17952835682991</v>
      </c>
      <c r="D74" s="120">
        <f>SUM(D$75:D$76)</f>
        <v>8.7956000000000006E-2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67</v>
      </c>
      <c r="B75" s="26">
        <v>15.252974684</v>
      </c>
      <c r="C75" s="26">
        <v>659.05205544373996</v>
      </c>
      <c r="D75" s="54">
        <v>7.1549000000000001E-2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68</v>
      </c>
      <c r="B76" s="26">
        <v>3.4976653199999999</v>
      </c>
      <c r="C76" s="26">
        <v>151.12747291309</v>
      </c>
      <c r="D76" s="54">
        <v>1.6407000000000001E-2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t="14.4" hidden="1" outlineLevel="3" x14ac:dyDescent="0.3">
      <c r="A77" s="118" t="s">
        <v>69</v>
      </c>
      <c r="B77" s="119">
        <f>SUM(B$78:B$78)</f>
        <v>3</v>
      </c>
      <c r="C77" s="119">
        <f>SUM(C$78:C$78)</f>
        <v>129.62430000000001</v>
      </c>
      <c r="D77" s="120">
        <f>SUM(D$78:D$78)</f>
        <v>1.4071999999999999E-2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4" x14ac:dyDescent="0.3">
      <c r="A78" s="25" t="s">
        <v>70</v>
      </c>
      <c r="B78" s="26">
        <v>3</v>
      </c>
      <c r="C78" s="26">
        <v>129.62430000000001</v>
      </c>
      <c r="D78" s="54">
        <v>1.4071999999999999E-2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t="14.4" hidden="1" outlineLevel="3" x14ac:dyDescent="0.3">
      <c r="A79" s="118" t="s">
        <v>71</v>
      </c>
      <c r="B79" s="119">
        <f>SUM(B$80:B$80)</f>
        <v>4.3390607894600004</v>
      </c>
      <c r="C79" s="119">
        <f>SUM(C$80:C$80)</f>
        <v>187.48257249695999</v>
      </c>
      <c r="D79" s="120">
        <f>SUM(D$80:D$80)</f>
        <v>2.0354000000000001E-2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44</v>
      </c>
      <c r="B80" s="26">
        <v>4.3390607894600004</v>
      </c>
      <c r="C80" s="26">
        <v>187.48257249695999</v>
      </c>
      <c r="D80" s="54">
        <v>2.0354000000000001E-2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t="14.4" outlineLevel="1" x14ac:dyDescent="0.3">
      <c r="A81" s="124" t="s">
        <v>72</v>
      </c>
      <c r="B81" s="125">
        <f>B$82+B$96</f>
        <v>6.2615755230399994</v>
      </c>
      <c r="C81" s="125">
        <f>C$82+C$96</f>
        <v>270.55078135447002</v>
      </c>
      <c r="D81" s="126">
        <f>D$82+D$96</f>
        <v>2.9371999999999999E-2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4.4" outlineLevel="2" collapsed="1" x14ac:dyDescent="0.3">
      <c r="A82" s="121" t="s">
        <v>1</v>
      </c>
      <c r="B82" s="122">
        <f>B$83+B$86+B$94</f>
        <v>1.4507665112499999</v>
      </c>
      <c r="C82" s="122">
        <f>C$83+C$86+C$94</f>
        <v>62.684864492689996</v>
      </c>
      <c r="D82" s="123">
        <f>D$83+D$86+D$94</f>
        <v>6.8059999999999996E-3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t="14.4" hidden="1" outlineLevel="3" x14ac:dyDescent="0.3">
      <c r="A83" s="118" t="s">
        <v>2</v>
      </c>
      <c r="B83" s="119">
        <f>SUM(B$84:B$85)</f>
        <v>5.7281194970000004E-2</v>
      </c>
      <c r="C83" s="119">
        <f>SUM(C$84:C$85)</f>
        <v>2.4750116000000002</v>
      </c>
      <c r="D83" s="120">
        <f>SUM(D$84:D$85)</f>
        <v>2.6899999999999998E-4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73</v>
      </c>
      <c r="B84" s="26">
        <v>5.7280926500000003E-2</v>
      </c>
      <c r="C84" s="26">
        <v>2.4750000000000001</v>
      </c>
      <c r="D84" s="54">
        <v>2.6899999999999998E-4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74</v>
      </c>
      <c r="B85" s="26">
        <v>2.6847000000000002E-7</v>
      </c>
      <c r="C85" s="26">
        <v>1.1600000000000001E-5</v>
      </c>
      <c r="D85" s="54">
        <v>0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t="14.4" hidden="1" outlineLevel="3" x14ac:dyDescent="0.3">
      <c r="A86" s="118" t="s">
        <v>33</v>
      </c>
      <c r="B86" s="119">
        <f>SUM(B$87:B$93)</f>
        <v>1.3934632220399998</v>
      </c>
      <c r="C86" s="119">
        <f>SUM(C$87:C$93)</f>
        <v>60.208898242689997</v>
      </c>
      <c r="D86" s="120">
        <f>SUM(D$87:D$93)</f>
        <v>6.5369999999999994E-3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4" x14ac:dyDescent="0.3">
      <c r="A87" s="25" t="s">
        <v>75</v>
      </c>
      <c r="B87" s="26">
        <v>3.2318494009999997E-2</v>
      </c>
      <c r="C87" s="26">
        <v>1.3964207206100001</v>
      </c>
      <c r="D87" s="54">
        <v>1.5200000000000001E-4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76</v>
      </c>
      <c r="B88" s="26">
        <v>2.1666667000000001E-3</v>
      </c>
      <c r="C88" s="26">
        <v>9.3617551440000002E-2</v>
      </c>
      <c r="D88" s="54">
        <v>1.0000000000000001E-5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4" x14ac:dyDescent="0.3">
      <c r="A89" s="25" t="s">
        <v>77</v>
      </c>
      <c r="B89" s="26">
        <v>1.6666666E-3</v>
      </c>
      <c r="C89" s="26">
        <v>7.2013497120000006E-2</v>
      </c>
      <c r="D89" s="54">
        <v>7.9999999999999996E-6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78</v>
      </c>
      <c r="B90" s="26">
        <v>0.32679065194000001</v>
      </c>
      <c r="C90" s="26">
        <v>14.12000316798</v>
      </c>
      <c r="D90" s="54">
        <v>1.5330000000000001E-3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idden="1" outlineLevel="4" x14ac:dyDescent="0.3">
      <c r="A91" s="25" t="s">
        <v>79</v>
      </c>
      <c r="B91" s="26">
        <v>2.3333333E-3</v>
      </c>
      <c r="C91" s="26">
        <v>0.10081889855999999</v>
      </c>
      <c r="D91" s="54">
        <v>1.1E-5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idden="1" outlineLevel="4" x14ac:dyDescent="0.3">
      <c r="A92" s="25" t="s">
        <v>80</v>
      </c>
      <c r="B92" s="26">
        <v>0.23570700164</v>
      </c>
      <c r="C92" s="26">
        <v>10.18445169752</v>
      </c>
      <c r="D92" s="54">
        <v>1.106E-3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4" x14ac:dyDescent="0.3">
      <c r="A93" s="25" t="s">
        <v>81</v>
      </c>
      <c r="B93" s="26">
        <v>0.79248040784999996</v>
      </c>
      <c r="C93" s="26">
        <v>34.241572709460002</v>
      </c>
      <c r="D93" s="54">
        <v>3.7169999999999998E-3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4" hidden="1" outlineLevel="3" x14ac:dyDescent="0.3">
      <c r="A94" s="118" t="s">
        <v>82</v>
      </c>
      <c r="B94" s="119">
        <f>SUM(B$95:B$95)</f>
        <v>2.2094239999999999E-5</v>
      </c>
      <c r="C94" s="119">
        <f>SUM(C$95:C$95)</f>
        <v>9.5465000000000003E-4</v>
      </c>
      <c r="D94" s="120">
        <f>SUM(D$95:D$95)</f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83</v>
      </c>
      <c r="B95" s="26">
        <v>2.2094239999999999E-5</v>
      </c>
      <c r="C95" s="26">
        <v>9.5465000000000003E-4</v>
      </c>
      <c r="D95" s="54">
        <v>0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4.4" outlineLevel="2" collapsed="1" x14ac:dyDescent="0.3">
      <c r="A96" s="121" t="s">
        <v>35</v>
      </c>
      <c r="B96" s="122">
        <f>B$97+B$104+B$107+B$109+B$111</f>
        <v>4.81080901179</v>
      </c>
      <c r="C96" s="122">
        <f>C$97+C$104+C$107+C$109+C$111</f>
        <v>207.86591686177999</v>
      </c>
      <c r="D96" s="123">
        <f>D$97+D$104+D$107+D$109+D$111</f>
        <v>2.2565999999999999E-2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4" hidden="1" outlineLevel="3" x14ac:dyDescent="0.3">
      <c r="A97" s="118" t="s">
        <v>36</v>
      </c>
      <c r="B97" s="119">
        <f>SUM(B$98:B$103)</f>
        <v>2.8479411351600001</v>
      </c>
      <c r="C97" s="119">
        <f>SUM(C$98:C$103)</f>
        <v>123.0541253616</v>
      </c>
      <c r="D97" s="120">
        <f>SUM(D$98:D$103)</f>
        <v>1.3358999999999999E-2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37</v>
      </c>
      <c r="B98" s="26">
        <v>9.9883299999999997E-4</v>
      </c>
      <c r="C98" s="26">
        <v>4.3157676149999998E-2</v>
      </c>
      <c r="D98" s="54">
        <v>5.0000000000000004E-6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39</v>
      </c>
      <c r="B99" s="26">
        <v>1.37938754559</v>
      </c>
      <c r="C99" s="26">
        <v>59.600715008389997</v>
      </c>
      <c r="D99" s="54">
        <v>6.4700000000000001E-3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4" x14ac:dyDescent="0.3">
      <c r="A100" s="25" t="s">
        <v>40</v>
      </c>
      <c r="B100" s="26">
        <v>0.21248287754</v>
      </c>
      <c r="C100" s="26">
        <v>9.1809814209299994</v>
      </c>
      <c r="D100" s="54">
        <v>9.9700000000000006E-4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84</v>
      </c>
      <c r="B101" s="26">
        <v>0.35426968554999999</v>
      </c>
      <c r="C101" s="26">
        <v>15.307320000000001</v>
      </c>
      <c r="D101" s="54">
        <v>1.6620000000000001E-3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42</v>
      </c>
      <c r="B102" s="26">
        <v>0.48443510483000002</v>
      </c>
      <c r="C102" s="26">
        <v>20.93152045299</v>
      </c>
      <c r="D102" s="54">
        <v>2.2720000000000001E-3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44</v>
      </c>
      <c r="B103" s="26">
        <v>0.41636708864999999</v>
      </c>
      <c r="C103" s="26">
        <v>17.990430803140001</v>
      </c>
      <c r="D103" s="54">
        <v>1.9530000000000001E-3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4" hidden="1" outlineLevel="3" x14ac:dyDescent="0.3">
      <c r="A104" s="118" t="s">
        <v>85</v>
      </c>
      <c r="B104" s="119">
        <f>SUM(B$105:B$106)</f>
        <v>0.86209001673999996</v>
      </c>
      <c r="C104" s="119">
        <f>SUM(C$105:C$106)</f>
        <v>37.249271652279994</v>
      </c>
      <c r="D104" s="120">
        <f>SUM(D$105:D$106)</f>
        <v>4.0439999999999999E-3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86</v>
      </c>
      <c r="B105" s="26">
        <v>0.82499999999999996</v>
      </c>
      <c r="C105" s="26">
        <v>35.646682499999997</v>
      </c>
      <c r="D105" s="54">
        <v>3.8700000000000002E-3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49</v>
      </c>
      <c r="B106" s="26">
        <v>3.7090016740000002E-2</v>
      </c>
      <c r="C106" s="26">
        <v>1.60258915228</v>
      </c>
      <c r="D106" s="54">
        <v>1.74E-4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4" hidden="1" outlineLevel="3" x14ac:dyDescent="0.3">
      <c r="A107" s="118" t="s">
        <v>59</v>
      </c>
      <c r="B107" s="119">
        <f>SUM(B$108:B$108)</f>
        <v>0.16381230804999999</v>
      </c>
      <c r="C107" s="119">
        <f>SUM(C$108:C$108)</f>
        <v>7.0780185874599999</v>
      </c>
      <c r="D107" s="120">
        <f>SUM(D$108:D$108)</f>
        <v>7.6800000000000002E-4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4" x14ac:dyDescent="0.3">
      <c r="A108" s="25" t="s">
        <v>87</v>
      </c>
      <c r="B108" s="26">
        <v>0.16381230804999999</v>
      </c>
      <c r="C108" s="26">
        <v>7.0780185874599999</v>
      </c>
      <c r="D108" s="54">
        <v>7.6800000000000002E-4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4" hidden="1" outlineLevel="3" x14ac:dyDescent="0.3">
      <c r="A109" s="118" t="s">
        <v>88</v>
      </c>
      <c r="B109" s="119">
        <f>SUM(B$110:B$110)</f>
        <v>0.82499999999999996</v>
      </c>
      <c r="C109" s="119">
        <f>SUM(C$110:C$110)</f>
        <v>35.646682499999997</v>
      </c>
      <c r="D109" s="120">
        <f>SUM(D$110:D$110)</f>
        <v>3.8700000000000002E-3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idden="1" outlineLevel="4" x14ac:dyDescent="0.3">
      <c r="A110" s="25" t="s">
        <v>89</v>
      </c>
      <c r="B110" s="26">
        <v>0.82499999999999996</v>
      </c>
      <c r="C110" s="26">
        <v>35.646682499999997</v>
      </c>
      <c r="D110" s="54">
        <v>3.8700000000000002E-3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4" hidden="1" outlineLevel="3" x14ac:dyDescent="0.3">
      <c r="A111" s="118" t="s">
        <v>71</v>
      </c>
      <c r="B111" s="119">
        <f>SUM(B$112:B$112)</f>
        <v>0.11196555184</v>
      </c>
      <c r="C111" s="119">
        <f>SUM(C$112:C$112)</f>
        <v>4.8378187604400003</v>
      </c>
      <c r="D111" s="120">
        <f>SUM(D$112:D$112)</f>
        <v>5.2499999999999997E-4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44</v>
      </c>
      <c r="B112" s="26">
        <v>0.11196555184</v>
      </c>
      <c r="C112" s="26">
        <v>4.8378187604400003</v>
      </c>
      <c r="D112" s="54">
        <v>5.2499999999999997E-4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1C54-81BF-40E5-BC60-55EAF52E405E}">
  <sheetPr codeName="Лист13">
    <tabColor indexed="12"/>
    <outlinePr applyStyles="1" summaryBelow="0"/>
    <pageSetUpPr fitToPage="1"/>
  </sheetPr>
  <dimension ref="A2:S183"/>
  <sheetViews>
    <sheetView workbookViewId="0">
      <selection activeCell="E12" sqref="E12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55" customWidth="1"/>
    <col min="5" max="5" width="9.109375" style="2" customWidth="1"/>
    <col min="6" max="16384" width="9.109375" style="2"/>
  </cols>
  <sheetData>
    <row r="2" spans="1:19" ht="18" x14ac:dyDescent="0.35">
      <c r="A2" s="36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28.02.2026</v>
      </c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8" x14ac:dyDescent="0.35">
      <c r="A3" s="39" t="str">
        <f>IF(REPORT_LANG="UKR","(за типом кредитора)","by borrowing market (creditors)")</f>
        <v>by borrowing market (creditors)</v>
      </c>
      <c r="B3" s="39"/>
      <c r="C3" s="39"/>
      <c r="D3" s="39"/>
    </row>
    <row r="4" spans="1:19" x14ac:dyDescent="0.3">
      <c r="B4" s="40"/>
      <c r="C4" s="40"/>
      <c r="D4" s="4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s="6" customFormat="1" x14ac:dyDescent="0.3">
      <c r="B5" s="7"/>
      <c r="C5" s="7"/>
      <c r="D5" s="6" t="str">
        <f>VALVAL</f>
        <v>bn units</v>
      </c>
    </row>
    <row r="6" spans="1:19" s="10" customFormat="1" x14ac:dyDescent="0.25">
      <c r="A6" s="8"/>
      <c r="B6" s="42" t="str">
        <f>USD</f>
        <v>USD</v>
      </c>
      <c r="C6" s="42" t="str">
        <f>UAH</f>
        <v>UAH</v>
      </c>
      <c r="D6" s="43" t="s">
        <v>90</v>
      </c>
    </row>
    <row r="7" spans="1:19" s="13" customFormat="1" ht="15.6" x14ac:dyDescent="0.25">
      <c r="A7" s="105" t="str">
        <f>DEBT_TOTAL</f>
        <v>The total amount of state and state-guaranteed debt</v>
      </c>
      <c r="B7" s="127">
        <f>B$8+B$57</f>
        <v>213.18199010072999</v>
      </c>
      <c r="C7" s="127">
        <f>C$8+C$57</f>
        <v>9211.1887464682295</v>
      </c>
      <c r="D7" s="128">
        <f>D$8+D$57</f>
        <v>0.99999499999999997</v>
      </c>
    </row>
    <row r="8" spans="1:19" s="19" customFormat="1" ht="14.4" outlineLevel="1" x14ac:dyDescent="0.25">
      <c r="A8" s="106" t="s">
        <v>1</v>
      </c>
      <c r="B8" s="107">
        <f>B$9+B$43</f>
        <v>47.960955969919993</v>
      </c>
      <c r="C8" s="107">
        <f>C$9+C$43</f>
        <v>2072.3017816432898</v>
      </c>
      <c r="D8" s="108">
        <f>D$9+D$43</f>
        <v>0.2249729999999999</v>
      </c>
    </row>
    <row r="9" spans="1:19" s="19" customFormat="1" ht="14.4" outlineLevel="2" collapsed="1" x14ac:dyDescent="0.25">
      <c r="A9" s="109" t="s">
        <v>0</v>
      </c>
      <c r="B9" s="110">
        <f>B$10+B$41</f>
        <v>46.510189458669991</v>
      </c>
      <c r="C9" s="110">
        <f>C$10+C$41</f>
        <v>2009.6169171505996</v>
      </c>
      <c r="D9" s="111">
        <f>D$10+D$41</f>
        <v>0.21816699999999989</v>
      </c>
    </row>
    <row r="10" spans="1:19" s="19" customFormat="1" ht="14.4" hidden="1" outlineLevel="3" x14ac:dyDescent="0.25">
      <c r="A10" s="129" t="s">
        <v>2</v>
      </c>
      <c r="B10" s="130">
        <f>SUM(B$11:B$40)</f>
        <v>46.479581187879994</v>
      </c>
      <c r="C10" s="130">
        <f>SUM(C$11:C$40)</f>
        <v>2008.2943919252996</v>
      </c>
      <c r="D10" s="131">
        <f>SUM(D$11:D$40)</f>
        <v>0.21802299999999988</v>
      </c>
    </row>
    <row r="11" spans="1:19" hidden="1" outlineLevel="4" x14ac:dyDescent="0.3">
      <c r="A11" s="115" t="s">
        <v>3</v>
      </c>
      <c r="B11" s="116">
        <v>0.2</v>
      </c>
      <c r="C11" s="116">
        <v>8.6416199999999996</v>
      </c>
      <c r="D11" s="117">
        <v>9.3800000000000003E-4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4</v>
      </c>
      <c r="B12" s="26">
        <v>3.8582946703299998</v>
      </c>
      <c r="C12" s="26">
        <v>166.7095819468</v>
      </c>
      <c r="D12" s="54">
        <v>1.8099000000000001E-2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5</v>
      </c>
      <c r="B13" s="26">
        <v>0.78809114495999999</v>
      </c>
      <c r="C13" s="26">
        <v>34.051921</v>
      </c>
      <c r="D13" s="54">
        <v>3.6970000000000002E-3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6</v>
      </c>
      <c r="B14" s="26">
        <v>0.39113036676000001</v>
      </c>
      <c r="C14" s="26">
        <v>16.899999999999999</v>
      </c>
      <c r="D14" s="54">
        <v>1.835E-3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7</v>
      </c>
      <c r="B15" s="26">
        <v>1.1571904342299999</v>
      </c>
      <c r="C15" s="26">
        <v>50</v>
      </c>
      <c r="D15" s="54">
        <v>5.4279999999999997E-3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8</v>
      </c>
      <c r="B16" s="26">
        <v>0.77994637582000004</v>
      </c>
      <c r="C16" s="26">
        <v>33.700001</v>
      </c>
      <c r="D16" s="54">
        <v>3.6589999999999999E-3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9</v>
      </c>
      <c r="B17" s="26">
        <v>1.08544462731</v>
      </c>
      <c r="C17" s="26">
        <v>46.9</v>
      </c>
      <c r="D17" s="54">
        <v>5.0920000000000002E-3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10</v>
      </c>
      <c r="B18" s="26">
        <v>5.2190009975100002</v>
      </c>
      <c r="C18" s="26">
        <v>225.503117</v>
      </c>
      <c r="D18" s="54">
        <v>2.4480999999999999E-2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11</v>
      </c>
      <c r="B19" s="26">
        <v>0.27998787264000002</v>
      </c>
      <c r="C19" s="26">
        <v>12.097744</v>
      </c>
      <c r="D19" s="54">
        <v>1.3129999999999999E-3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12</v>
      </c>
      <c r="B20" s="26">
        <v>0.62714500289999997</v>
      </c>
      <c r="C20" s="26">
        <v>27.097743999999999</v>
      </c>
      <c r="D20" s="54">
        <v>2.9420000000000002E-3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13</v>
      </c>
      <c r="B21" s="26">
        <v>4.5080900104000001</v>
      </c>
      <c r="C21" s="26">
        <v>194.78600397849999</v>
      </c>
      <c r="D21" s="54">
        <v>2.1146999999999999E-2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14</v>
      </c>
      <c r="B22" s="26">
        <v>0.27998787264000002</v>
      </c>
      <c r="C22" s="26">
        <v>12.097744</v>
      </c>
      <c r="D22" s="54">
        <v>1.3129999999999999E-3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15</v>
      </c>
      <c r="B23" s="26">
        <v>0.27998787264000002</v>
      </c>
      <c r="C23" s="26">
        <v>12.097744</v>
      </c>
      <c r="D23" s="54">
        <v>1.3129999999999999E-3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16</v>
      </c>
      <c r="B24" s="26">
        <v>3.6114174425600001</v>
      </c>
      <c r="C24" s="26">
        <v>156.042486</v>
      </c>
      <c r="D24" s="54">
        <v>1.6941000000000001E-2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17</v>
      </c>
      <c r="B25" s="26">
        <v>0.27998787264000002</v>
      </c>
      <c r="C25" s="26">
        <v>12.097744</v>
      </c>
      <c r="D25" s="54">
        <v>1.3129999999999999E-3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18</v>
      </c>
      <c r="B26" s="26">
        <v>0.27998787264000002</v>
      </c>
      <c r="C26" s="26">
        <v>12.097744</v>
      </c>
      <c r="D26" s="54">
        <v>1.3129999999999999E-3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19</v>
      </c>
      <c r="B27" s="26">
        <v>0.27998787264000002</v>
      </c>
      <c r="C27" s="26">
        <v>12.097744</v>
      </c>
      <c r="D27" s="54">
        <v>1.3129999999999999E-3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20</v>
      </c>
      <c r="B28" s="26">
        <v>0.27998787264000002</v>
      </c>
      <c r="C28" s="26">
        <v>12.097744</v>
      </c>
      <c r="D28" s="54">
        <v>1.3129999999999999E-3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21</v>
      </c>
      <c r="B29" s="26">
        <v>0.27998787264000002</v>
      </c>
      <c r="C29" s="26">
        <v>12.097744</v>
      </c>
      <c r="D29" s="54">
        <v>1.3129999999999999E-3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22</v>
      </c>
      <c r="B30" s="26">
        <v>0.27998787264000002</v>
      </c>
      <c r="C30" s="26">
        <v>12.097744</v>
      </c>
      <c r="D30" s="54">
        <v>1.3129999999999999E-3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23</v>
      </c>
      <c r="B31" s="26">
        <v>0.27998787264000002</v>
      </c>
      <c r="C31" s="26">
        <v>12.097744</v>
      </c>
      <c r="D31" s="54">
        <v>1.3129999999999999E-3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24</v>
      </c>
      <c r="B32" s="26">
        <v>0.27998787264000002</v>
      </c>
      <c r="C32" s="26">
        <v>12.097744</v>
      </c>
      <c r="D32" s="54">
        <v>1.3129999999999999E-3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25</v>
      </c>
      <c r="B33" s="26">
        <v>0.27998787264000002</v>
      </c>
      <c r="C33" s="26">
        <v>12.097744</v>
      </c>
      <c r="D33" s="54">
        <v>1.3129999999999999E-3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26</v>
      </c>
      <c r="B34" s="26">
        <v>0.27998787264000002</v>
      </c>
      <c r="C34" s="26">
        <v>12.097744</v>
      </c>
      <c r="D34" s="54">
        <v>1.3129999999999999E-3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27</v>
      </c>
      <c r="B35" s="26">
        <v>10.49545932355</v>
      </c>
      <c r="C35" s="26">
        <v>453.488856</v>
      </c>
      <c r="D35" s="54">
        <v>4.9231999999999998E-2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28</v>
      </c>
      <c r="B36" s="26">
        <v>5.9502211622300001</v>
      </c>
      <c r="C36" s="26">
        <v>257.09775100000002</v>
      </c>
      <c r="D36" s="54">
        <v>2.7910999999999998E-2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29</v>
      </c>
      <c r="B37" s="26">
        <v>1.9268079596200001</v>
      </c>
      <c r="C37" s="26">
        <v>83.253710999999996</v>
      </c>
      <c r="D37" s="54">
        <v>9.0379999999999992E-3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30</v>
      </c>
      <c r="B38" s="26">
        <v>1.4596623318499999</v>
      </c>
      <c r="C38" s="26">
        <v>63.069235999999997</v>
      </c>
      <c r="D38" s="54">
        <v>6.8469999999999998E-3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31</v>
      </c>
      <c r="B39" s="26">
        <v>0.65454604576999997</v>
      </c>
      <c r="C39" s="26">
        <v>28.281690999999999</v>
      </c>
      <c r="D39" s="54">
        <v>3.0699999999999998E-3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32</v>
      </c>
      <c r="B40" s="26">
        <v>0.12729094776</v>
      </c>
      <c r="C40" s="26">
        <v>5.5</v>
      </c>
      <c r="D40" s="54">
        <v>5.9699999999999998E-4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t="14.4" hidden="1" outlineLevel="3" x14ac:dyDescent="0.3">
      <c r="A41" s="132" t="s">
        <v>33</v>
      </c>
      <c r="B41" s="133">
        <f>SUM(B$42:B$42)</f>
        <v>3.0608270789999999E-2</v>
      </c>
      <c r="C41" s="133">
        <f>SUM(C$42:C$42)</f>
        <v>1.3225252252999999</v>
      </c>
      <c r="D41" s="134">
        <f>SUM(D$42:D$42)</f>
        <v>1.44E-4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34</v>
      </c>
      <c r="B42" s="26">
        <v>3.0608270789999999E-2</v>
      </c>
      <c r="C42" s="26">
        <v>1.3225252252999999</v>
      </c>
      <c r="D42" s="54">
        <v>1.44E-4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t="14.4" outlineLevel="2" collapsed="1" x14ac:dyDescent="0.3">
      <c r="A43" s="121" t="s">
        <v>72</v>
      </c>
      <c r="B43" s="122">
        <f>B$44+B$47+B$55</f>
        <v>1.4507665112499999</v>
      </c>
      <c r="C43" s="122">
        <f>C$44+C$47+C$55</f>
        <v>62.684864492689996</v>
      </c>
      <c r="D43" s="123">
        <f>D$44+D$47+D$55</f>
        <v>6.8059999999999996E-3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t="14.4" hidden="1" outlineLevel="3" x14ac:dyDescent="0.3">
      <c r="A44" s="132" t="s">
        <v>2</v>
      </c>
      <c r="B44" s="133">
        <f>SUM(B$45:B$46)</f>
        <v>5.7281194970000004E-2</v>
      </c>
      <c r="C44" s="133">
        <f>SUM(C$45:C$46)</f>
        <v>2.4750116000000002</v>
      </c>
      <c r="D44" s="134">
        <f>SUM(D$45:D$46)</f>
        <v>2.6899999999999998E-4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4" x14ac:dyDescent="0.3">
      <c r="A45" s="25" t="s">
        <v>73</v>
      </c>
      <c r="B45" s="26">
        <v>5.7280926500000003E-2</v>
      </c>
      <c r="C45" s="26">
        <v>2.4750000000000001</v>
      </c>
      <c r="D45" s="54">
        <v>2.6899999999999998E-4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74</v>
      </c>
      <c r="B46" s="26">
        <v>2.6847000000000002E-7</v>
      </c>
      <c r="C46" s="26">
        <v>1.1600000000000001E-5</v>
      </c>
      <c r="D46" s="54"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hidden="1" outlineLevel="3" x14ac:dyDescent="0.3">
      <c r="A47" s="132" t="s">
        <v>33</v>
      </c>
      <c r="B47" s="133">
        <f>SUM(B$48:B$54)</f>
        <v>1.3934632220399998</v>
      </c>
      <c r="C47" s="133">
        <f>SUM(C$48:C$54)</f>
        <v>60.208898242689997</v>
      </c>
      <c r="D47" s="134">
        <f>SUM(D$48:D$54)</f>
        <v>6.5369999999999994E-3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4" x14ac:dyDescent="0.3">
      <c r="A48" s="25" t="s">
        <v>75</v>
      </c>
      <c r="B48" s="26">
        <v>3.2318494009999997E-2</v>
      </c>
      <c r="C48" s="26">
        <v>1.3964207206100001</v>
      </c>
      <c r="D48" s="54">
        <v>1.5200000000000001E-4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76</v>
      </c>
      <c r="B49" s="26">
        <v>2.1666667000000001E-3</v>
      </c>
      <c r="C49" s="26">
        <v>9.3617551440000002E-2</v>
      </c>
      <c r="D49" s="54">
        <v>1.0000000000000001E-5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77</v>
      </c>
      <c r="B50" s="26">
        <v>1.6666666E-3</v>
      </c>
      <c r="C50" s="26">
        <v>7.2013497120000006E-2</v>
      </c>
      <c r="D50" s="54">
        <v>7.9999999999999996E-6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78</v>
      </c>
      <c r="B51" s="26">
        <v>0.32679065194000001</v>
      </c>
      <c r="C51" s="26">
        <v>14.12000316798</v>
      </c>
      <c r="D51" s="54">
        <v>1.5330000000000001E-3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79</v>
      </c>
      <c r="B52" s="26">
        <v>2.3333333E-3</v>
      </c>
      <c r="C52" s="26">
        <v>0.10081889855999999</v>
      </c>
      <c r="D52" s="54">
        <v>1.1E-5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80</v>
      </c>
      <c r="B53" s="26">
        <v>0.23570700164</v>
      </c>
      <c r="C53" s="26">
        <v>10.18445169752</v>
      </c>
      <c r="D53" s="54">
        <v>1.106E-3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81</v>
      </c>
      <c r="B54" s="26">
        <v>0.79248040784999996</v>
      </c>
      <c r="C54" s="26">
        <v>34.241572709460002</v>
      </c>
      <c r="D54" s="54">
        <v>3.7169999999999998E-3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4.4" hidden="1" outlineLevel="3" x14ac:dyDescent="0.3">
      <c r="A55" s="132" t="s">
        <v>82</v>
      </c>
      <c r="B55" s="133">
        <f>SUM(B$56:B$56)</f>
        <v>2.2094239999999999E-5</v>
      </c>
      <c r="C55" s="133">
        <f>SUM(C$56:C$56)</f>
        <v>9.5465000000000003E-4</v>
      </c>
      <c r="D55" s="134">
        <f>SUM(D$56:D$56)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83</v>
      </c>
      <c r="B56" s="26">
        <v>2.2094239999999999E-5</v>
      </c>
      <c r="C56" s="26">
        <v>9.5465000000000003E-4</v>
      </c>
      <c r="D56" s="54">
        <v>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4.4" outlineLevel="1" x14ac:dyDescent="0.3">
      <c r="A57" s="124" t="s">
        <v>35</v>
      </c>
      <c r="B57" s="125">
        <f>B$58+B$96</f>
        <v>165.22103413081001</v>
      </c>
      <c r="C57" s="125">
        <f>C$58+C$96</f>
        <v>7138.8869648249402</v>
      </c>
      <c r="D57" s="126">
        <f>D$58+D$96</f>
        <v>0.7750220000000001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t="14.4" outlineLevel="2" collapsed="1" x14ac:dyDescent="0.3">
      <c r="A58" s="121" t="s">
        <v>0</v>
      </c>
      <c r="B58" s="122">
        <f>B$59+B$69+B$80+B$82+B$89+B$92+B$94</f>
        <v>160.41022511902</v>
      </c>
      <c r="C58" s="122">
        <f>C$59+C$69+C$80+C$82+C$89+C$92+C$94</f>
        <v>6931.0210479631605</v>
      </c>
      <c r="D58" s="123">
        <f>D$59+D$69+D$80+D$82+D$89+D$92+D$94</f>
        <v>0.75245600000000012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t="14.4" hidden="1" outlineLevel="3" x14ac:dyDescent="0.3">
      <c r="A59" s="132" t="s">
        <v>36</v>
      </c>
      <c r="B59" s="133">
        <f>SUM(B$60:B$68)</f>
        <v>123.48676118512</v>
      </c>
      <c r="C59" s="133">
        <f>SUM(C$60:C$68)</f>
        <v>5335.6283259618203</v>
      </c>
      <c r="D59" s="134">
        <f>SUM(D$60:D$68)</f>
        <v>0.57925500000000008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37</v>
      </c>
      <c r="B60" s="26">
        <v>0.10230789328000001</v>
      </c>
      <c r="C60" s="26">
        <v>4.4205296836299999</v>
      </c>
      <c r="D60" s="54">
        <v>4.8000000000000001E-4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38</v>
      </c>
      <c r="B61" s="26">
        <v>0.54164529937999994</v>
      </c>
      <c r="C61" s="26">
        <v>23.40346426012</v>
      </c>
      <c r="D61" s="54">
        <v>2.5409999999999999E-3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39</v>
      </c>
      <c r="B62" s="26">
        <v>6.3903143329999995E-2</v>
      </c>
      <c r="C62" s="26">
        <v>2.76113340754</v>
      </c>
      <c r="D62" s="54">
        <v>2.9999999999999997E-4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40</v>
      </c>
      <c r="B63" s="26">
        <v>3.3613226463900001</v>
      </c>
      <c r="C63" s="26">
        <v>145.23636503838</v>
      </c>
      <c r="D63" s="54">
        <v>1.5767E-2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41</v>
      </c>
      <c r="B64" s="26">
        <v>83.004321445040006</v>
      </c>
      <c r="C64" s="26">
        <v>3586.45902142758</v>
      </c>
      <c r="D64" s="54">
        <v>0.38935900000000001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42</v>
      </c>
      <c r="B65" s="26">
        <v>16.36286914782</v>
      </c>
      <c r="C65" s="26">
        <v>707.00848642594997</v>
      </c>
      <c r="D65" s="54">
        <v>7.6755000000000004E-2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43</v>
      </c>
      <c r="B66" s="26">
        <v>6.68515125456</v>
      </c>
      <c r="C66" s="26">
        <v>288.85268392210003</v>
      </c>
      <c r="D66" s="54">
        <v>3.1358999999999998E-2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44</v>
      </c>
      <c r="B67" s="26">
        <v>13.35372560203</v>
      </c>
      <c r="C67" s="26">
        <v>576.98911118501996</v>
      </c>
      <c r="D67" s="54">
        <v>6.2640000000000001E-2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45</v>
      </c>
      <c r="B68" s="26">
        <v>1.1514753290000001E-2</v>
      </c>
      <c r="C68" s="26">
        <v>0.4975306115</v>
      </c>
      <c r="D68" s="54">
        <v>5.3999999999999998E-5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t="14.4" hidden="1" outlineLevel="3" x14ac:dyDescent="0.3">
      <c r="A69" s="132" t="s">
        <v>46</v>
      </c>
      <c r="B69" s="133">
        <f>SUM(B$70:B$79)</f>
        <v>8.1093732169700008</v>
      </c>
      <c r="C69" s="133">
        <f>SUM(C$70:C$79)</f>
        <v>350.39060889587995</v>
      </c>
      <c r="D69" s="134">
        <f>SUM(D$70:D$79)</f>
        <v>3.8038999999999996E-2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47</v>
      </c>
      <c r="B70" s="26">
        <v>5.3277360375100002</v>
      </c>
      <c r="C70" s="26">
        <v>230.20135148238001</v>
      </c>
      <c r="D70" s="54">
        <v>2.4990999999999999E-2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4" x14ac:dyDescent="0.3">
      <c r="A71" s="25" t="s">
        <v>48</v>
      </c>
      <c r="B71" s="26">
        <v>0.52637621367999998</v>
      </c>
      <c r="C71" s="26">
        <v>22.7437160781</v>
      </c>
      <c r="D71" s="54">
        <v>2.4689999999999998E-3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49</v>
      </c>
      <c r="B72" s="26">
        <v>0.66983757205000005</v>
      </c>
      <c r="C72" s="26">
        <v>28.942408796799999</v>
      </c>
      <c r="D72" s="54">
        <v>3.1419999999999998E-3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50</v>
      </c>
      <c r="B73" s="26">
        <v>0.23617979036</v>
      </c>
      <c r="C73" s="26">
        <v>10.204879999999999</v>
      </c>
      <c r="D73" s="54">
        <v>1.108E-3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51</v>
      </c>
      <c r="B74" s="26">
        <v>0.85445210417999995</v>
      </c>
      <c r="C74" s="26">
        <v>36.919251962419999</v>
      </c>
      <c r="D74" s="54">
        <v>4.0080000000000003E-3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52</v>
      </c>
      <c r="B75" s="26">
        <v>0.23617979036</v>
      </c>
      <c r="C75" s="26">
        <v>10.204879999999999</v>
      </c>
      <c r="D75" s="54">
        <v>1.108E-3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53</v>
      </c>
      <c r="B76" s="26">
        <v>0.13233522177000001</v>
      </c>
      <c r="C76" s="26">
        <v>5.7179534958499998</v>
      </c>
      <c r="D76" s="54">
        <v>6.2100000000000002E-4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54</v>
      </c>
      <c r="B77" s="26">
        <v>0.1</v>
      </c>
      <c r="C77" s="26">
        <v>4.3208099999999998</v>
      </c>
      <c r="D77" s="54">
        <v>4.6900000000000002E-4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4" x14ac:dyDescent="0.3">
      <c r="A78" s="25" t="s">
        <v>55</v>
      </c>
      <c r="B78" s="26">
        <v>2.57639718E-2</v>
      </c>
      <c r="C78" s="26">
        <v>1.11321226972</v>
      </c>
      <c r="D78" s="54">
        <v>1.21E-4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56</v>
      </c>
      <c r="B79" s="26">
        <v>5.1251526E-4</v>
      </c>
      <c r="C79" s="26">
        <v>2.2144810609999999E-2</v>
      </c>
      <c r="D79" s="54">
        <v>1.9999999999999999E-6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t="14.4" hidden="1" outlineLevel="3" x14ac:dyDescent="0.3">
      <c r="A80" s="132" t="s">
        <v>57</v>
      </c>
      <c r="B80" s="133">
        <f>SUM(B$81:B$81)</f>
        <v>0.60585586000000002</v>
      </c>
      <c r="C80" s="133">
        <f>SUM(C$81:C$81)</f>
        <v>26.17788058447</v>
      </c>
      <c r="D80" s="134">
        <f>SUM(D$81:D$81)</f>
        <v>2.8419999999999999E-3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58</v>
      </c>
      <c r="B81" s="26">
        <v>0.60585586000000002</v>
      </c>
      <c r="C81" s="26">
        <v>26.17788058447</v>
      </c>
      <c r="D81" s="54">
        <v>2.8419999999999999E-3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4.4" hidden="1" outlineLevel="3" x14ac:dyDescent="0.3">
      <c r="A82" s="132" t="s">
        <v>59</v>
      </c>
      <c r="B82" s="133">
        <f>SUM(B$83:B$88)</f>
        <v>2.1185340634699998</v>
      </c>
      <c r="C82" s="133">
        <f>SUM(C$83:C$88)</f>
        <v>91.537831667199995</v>
      </c>
      <c r="D82" s="134">
        <f>SUM(D$83:D$88)</f>
        <v>9.9379999999999989E-3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60</v>
      </c>
      <c r="B83" s="26">
        <v>0.17078591914999999</v>
      </c>
      <c r="C83" s="26">
        <v>7.37933507319</v>
      </c>
      <c r="D83" s="54">
        <v>8.0099999999999995E-4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61</v>
      </c>
      <c r="B84" s="26">
        <v>0.76758431869999999</v>
      </c>
      <c r="C84" s="26">
        <v>33.165860000000002</v>
      </c>
      <c r="D84" s="54">
        <v>3.601E-3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62</v>
      </c>
      <c r="B85" s="26">
        <v>6.0378419999999999E-5</v>
      </c>
      <c r="C85" s="26">
        <v>2.6088367499999998E-3</v>
      </c>
      <c r="D85" s="54">
        <v>0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63</v>
      </c>
      <c r="B86" s="26">
        <v>0.64320744254999995</v>
      </c>
      <c r="C86" s="26">
        <v>27.791771498500001</v>
      </c>
      <c r="D86" s="54">
        <v>3.0170000000000002E-3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4" x14ac:dyDescent="0.3">
      <c r="A87" s="25" t="s">
        <v>64</v>
      </c>
      <c r="B87" s="26">
        <v>0.34550242778000001</v>
      </c>
      <c r="C87" s="26">
        <v>14.928503449939999</v>
      </c>
      <c r="D87" s="54">
        <v>1.621E-3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65</v>
      </c>
      <c r="B88" s="26">
        <v>0.19139357687</v>
      </c>
      <c r="C88" s="26">
        <v>8.2697528088199999</v>
      </c>
      <c r="D88" s="54">
        <v>8.9800000000000004E-4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t="14.4" hidden="1" outlineLevel="3" x14ac:dyDescent="0.3">
      <c r="A89" s="132" t="s">
        <v>66</v>
      </c>
      <c r="B89" s="133">
        <f>SUM(B$90:B$91)</f>
        <v>18.750640004000001</v>
      </c>
      <c r="C89" s="133">
        <f>SUM(C$90:C$91)</f>
        <v>810.17952835682991</v>
      </c>
      <c r="D89" s="134">
        <f>SUM(D$90:D$91)</f>
        <v>8.7956000000000006E-2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67</v>
      </c>
      <c r="B90" s="26">
        <v>15.252974684</v>
      </c>
      <c r="C90" s="26">
        <v>659.05205544373996</v>
      </c>
      <c r="D90" s="54">
        <v>7.1549000000000001E-2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idden="1" outlineLevel="4" x14ac:dyDescent="0.3">
      <c r="A91" s="25" t="s">
        <v>68</v>
      </c>
      <c r="B91" s="26">
        <v>3.4976653199999999</v>
      </c>
      <c r="C91" s="26">
        <v>151.12747291309</v>
      </c>
      <c r="D91" s="54">
        <v>1.6407000000000001E-2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hidden="1" outlineLevel="3" x14ac:dyDescent="0.3">
      <c r="A92" s="132" t="s">
        <v>69</v>
      </c>
      <c r="B92" s="133">
        <f>SUM(B$93:B$93)</f>
        <v>3</v>
      </c>
      <c r="C92" s="133">
        <f>SUM(C$93:C$93)</f>
        <v>129.62430000000001</v>
      </c>
      <c r="D92" s="134">
        <f>SUM(D$93:D$93)</f>
        <v>1.4071999999999999E-2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4" x14ac:dyDescent="0.3">
      <c r="A93" s="25" t="s">
        <v>70</v>
      </c>
      <c r="B93" s="26">
        <v>3</v>
      </c>
      <c r="C93" s="26">
        <v>129.62430000000001</v>
      </c>
      <c r="D93" s="54">
        <v>1.4071999999999999E-2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t="14.4" hidden="1" outlineLevel="3" x14ac:dyDescent="0.3">
      <c r="A94" s="132" t="s">
        <v>71</v>
      </c>
      <c r="B94" s="133">
        <f>SUM(B$95:B$95)</f>
        <v>4.3390607894600004</v>
      </c>
      <c r="C94" s="133">
        <f>SUM(C$95:C$95)</f>
        <v>187.48257249695999</v>
      </c>
      <c r="D94" s="134">
        <f>SUM(D$95:D$95)</f>
        <v>2.0354000000000001E-2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44</v>
      </c>
      <c r="B95" s="26">
        <v>4.3390607894600004</v>
      </c>
      <c r="C95" s="26">
        <v>187.48257249695999</v>
      </c>
      <c r="D95" s="54">
        <v>2.0354000000000001E-2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t="14.4" outlineLevel="2" collapsed="1" x14ac:dyDescent="0.3">
      <c r="A96" s="121" t="s">
        <v>72</v>
      </c>
      <c r="B96" s="122">
        <f>B$97+B$104+B$107+B$109+B$111</f>
        <v>4.81080901179</v>
      </c>
      <c r="C96" s="122">
        <f>C$97+C$104+C$107+C$109+C$111</f>
        <v>207.86591686177999</v>
      </c>
      <c r="D96" s="123">
        <f>D$97+D$104+D$107+D$109+D$111</f>
        <v>2.2565999999999999E-2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t="14.4" hidden="1" outlineLevel="3" x14ac:dyDescent="0.3">
      <c r="A97" s="132" t="s">
        <v>36</v>
      </c>
      <c r="B97" s="133">
        <f>SUM(B$98:B$103)</f>
        <v>2.8479411351600001</v>
      </c>
      <c r="C97" s="133">
        <f>SUM(C$98:C$103)</f>
        <v>123.0541253616</v>
      </c>
      <c r="D97" s="134">
        <f>SUM(D$98:D$103)</f>
        <v>1.3358999999999999E-2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37</v>
      </c>
      <c r="B98" s="26">
        <v>9.9883299999999997E-4</v>
      </c>
      <c r="C98" s="26">
        <v>4.3157676149999998E-2</v>
      </c>
      <c r="D98" s="54">
        <v>5.0000000000000004E-6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39</v>
      </c>
      <c r="B99" s="26">
        <v>1.37938754559</v>
      </c>
      <c r="C99" s="26">
        <v>59.600715008389997</v>
      </c>
      <c r="D99" s="54">
        <v>6.4700000000000001E-3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4" x14ac:dyDescent="0.3">
      <c r="A100" s="25" t="s">
        <v>40</v>
      </c>
      <c r="B100" s="26">
        <v>0.21248287754</v>
      </c>
      <c r="C100" s="26">
        <v>9.1809814209299994</v>
      </c>
      <c r="D100" s="54">
        <v>9.9700000000000006E-4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84</v>
      </c>
      <c r="B101" s="26">
        <v>0.35426968554999999</v>
      </c>
      <c r="C101" s="26">
        <v>15.307320000000001</v>
      </c>
      <c r="D101" s="54">
        <v>1.6620000000000001E-3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42</v>
      </c>
      <c r="B102" s="26">
        <v>0.48443510483000002</v>
      </c>
      <c r="C102" s="26">
        <v>20.93152045299</v>
      </c>
      <c r="D102" s="54">
        <v>2.2720000000000001E-3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44</v>
      </c>
      <c r="B103" s="26">
        <v>0.41636708864999999</v>
      </c>
      <c r="C103" s="26">
        <v>17.990430803140001</v>
      </c>
      <c r="D103" s="54">
        <v>1.9530000000000001E-3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t="14.4" hidden="1" outlineLevel="3" x14ac:dyDescent="0.3">
      <c r="A104" s="132" t="s">
        <v>85</v>
      </c>
      <c r="B104" s="133">
        <f>SUM(B$105:B$106)</f>
        <v>0.86209001673999996</v>
      </c>
      <c r="C104" s="133">
        <f>SUM(C$105:C$106)</f>
        <v>37.249271652279994</v>
      </c>
      <c r="D104" s="134">
        <f>SUM(D$105:D$106)</f>
        <v>4.0439999999999999E-3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86</v>
      </c>
      <c r="B105" s="26">
        <v>0.82499999999999996</v>
      </c>
      <c r="C105" s="26">
        <v>35.646682499999997</v>
      </c>
      <c r="D105" s="54">
        <v>3.8700000000000002E-3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49</v>
      </c>
      <c r="B106" s="26">
        <v>3.7090016740000002E-2</v>
      </c>
      <c r="C106" s="26">
        <v>1.60258915228</v>
      </c>
      <c r="D106" s="54">
        <v>1.74E-4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t="14.4" hidden="1" outlineLevel="3" x14ac:dyDescent="0.3">
      <c r="A107" s="132" t="s">
        <v>59</v>
      </c>
      <c r="B107" s="133">
        <f>SUM(B$108:B$108)</f>
        <v>0.16381230804999999</v>
      </c>
      <c r="C107" s="133">
        <f>SUM(C$108:C$108)</f>
        <v>7.0780185874599999</v>
      </c>
      <c r="D107" s="134">
        <f>SUM(D$108:D$108)</f>
        <v>7.6800000000000002E-4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4" x14ac:dyDescent="0.3">
      <c r="A108" s="25" t="s">
        <v>87</v>
      </c>
      <c r="B108" s="26">
        <v>0.16381230804999999</v>
      </c>
      <c r="C108" s="26">
        <v>7.0780185874599999</v>
      </c>
      <c r="D108" s="54">
        <v>7.6800000000000002E-4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t="14.4" hidden="1" outlineLevel="3" x14ac:dyDescent="0.3">
      <c r="A109" s="132" t="s">
        <v>88</v>
      </c>
      <c r="B109" s="133">
        <f>SUM(B$110:B$110)</f>
        <v>0.82499999999999996</v>
      </c>
      <c r="C109" s="133">
        <f>SUM(C$110:C$110)</f>
        <v>35.646682499999997</v>
      </c>
      <c r="D109" s="134">
        <f>SUM(D$110:D$110)</f>
        <v>3.8700000000000002E-3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idden="1" outlineLevel="4" x14ac:dyDescent="0.3">
      <c r="A110" s="25" t="s">
        <v>89</v>
      </c>
      <c r="B110" s="26">
        <v>0.82499999999999996</v>
      </c>
      <c r="C110" s="26">
        <v>35.646682499999997</v>
      </c>
      <c r="D110" s="54">
        <v>3.8700000000000002E-3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t="14.4" hidden="1" outlineLevel="3" x14ac:dyDescent="0.3">
      <c r="A111" s="132" t="s">
        <v>71</v>
      </c>
      <c r="B111" s="133">
        <f>SUM(B$112:B$112)</f>
        <v>0.11196555184</v>
      </c>
      <c r="C111" s="133">
        <f>SUM(C$112:C$112)</f>
        <v>4.8378187604400003</v>
      </c>
      <c r="D111" s="134">
        <f>SUM(D$112:D$112)</f>
        <v>5.2499999999999997E-4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44</v>
      </c>
      <c r="B112" s="26">
        <v>0.11196555184</v>
      </c>
      <c r="C112" s="26">
        <v>4.8378187604400003</v>
      </c>
      <c r="D112" s="54">
        <v>5.2499999999999997E-4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x14ac:dyDescent="0.3">
      <c r="B113" s="40"/>
      <c r="C113" s="40"/>
      <c r="D113" s="4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x14ac:dyDescent="0.3">
      <c r="B114" s="40"/>
      <c r="C114" s="40"/>
      <c r="D114" s="4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x14ac:dyDescent="0.3">
      <c r="B115" s="40"/>
      <c r="C115" s="40"/>
      <c r="D115" s="4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 x14ac:dyDescent="0.3">
      <c r="B116" s="40"/>
      <c r="C116" s="40"/>
      <c r="D116" s="4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x14ac:dyDescent="0.3">
      <c r="B117" s="40"/>
      <c r="C117" s="40"/>
      <c r="D117" s="4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 x14ac:dyDescent="0.3">
      <c r="B118" s="40"/>
      <c r="C118" s="40"/>
      <c r="D118" s="4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x14ac:dyDescent="0.3">
      <c r="B119" s="40"/>
      <c r="C119" s="40"/>
      <c r="D119" s="41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x14ac:dyDescent="0.3">
      <c r="B120" s="40"/>
      <c r="C120" s="40"/>
      <c r="D120" s="41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 x14ac:dyDescent="0.3">
      <c r="B121" s="40"/>
      <c r="C121" s="40"/>
      <c r="D121" s="41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 x14ac:dyDescent="0.3">
      <c r="B122" s="40"/>
      <c r="C122" s="40"/>
      <c r="D122" s="41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 x14ac:dyDescent="0.3">
      <c r="B123" s="40"/>
      <c r="C123" s="40"/>
      <c r="D123" s="41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 x14ac:dyDescent="0.3">
      <c r="B124" s="40"/>
      <c r="C124" s="40"/>
      <c r="D124" s="4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 x14ac:dyDescent="0.3">
      <c r="B125" s="40"/>
      <c r="C125" s="40"/>
      <c r="D125" s="4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 x14ac:dyDescent="0.3">
      <c r="B126" s="40"/>
      <c r="C126" s="40"/>
      <c r="D126" s="4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 x14ac:dyDescent="0.3">
      <c r="B127" s="40"/>
      <c r="C127" s="40"/>
      <c r="D127" s="4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 x14ac:dyDescent="0.3">
      <c r="B128" s="40"/>
      <c r="C128" s="40"/>
      <c r="D128" s="4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1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1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1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2:17" x14ac:dyDescent="0.3">
      <c r="B169" s="40"/>
      <c r="C169" s="40"/>
      <c r="D169" s="4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2:17" x14ac:dyDescent="0.3">
      <c r="B170" s="40"/>
      <c r="C170" s="40"/>
      <c r="D170" s="4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2:17" x14ac:dyDescent="0.3">
      <c r="B171" s="40"/>
      <c r="C171" s="40"/>
      <c r="D171" s="4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2:17" x14ac:dyDescent="0.3">
      <c r="B172" s="40"/>
      <c r="C172" s="40"/>
      <c r="D172" s="4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2:17" x14ac:dyDescent="0.3">
      <c r="B173" s="40"/>
      <c r="C173" s="40"/>
      <c r="D173" s="4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2:17" x14ac:dyDescent="0.3">
      <c r="B174" s="40"/>
      <c r="C174" s="40"/>
      <c r="D174" s="4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2:17" x14ac:dyDescent="0.3">
      <c r="B175" s="40"/>
      <c r="C175" s="40"/>
      <c r="D175" s="4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2:17" x14ac:dyDescent="0.3">
      <c r="B176" s="40"/>
      <c r="C176" s="40"/>
      <c r="D176" s="4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2:17" x14ac:dyDescent="0.3">
      <c r="B177" s="40"/>
      <c r="C177" s="40"/>
      <c r="D177" s="4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2:17" x14ac:dyDescent="0.3">
      <c r="B178" s="40"/>
      <c r="C178" s="40"/>
      <c r="D178" s="4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2:17" x14ac:dyDescent="0.3">
      <c r="B179" s="40"/>
      <c r="C179" s="40"/>
      <c r="D179" s="4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2:17" x14ac:dyDescent="0.3">
      <c r="B180" s="40"/>
      <c r="C180" s="40"/>
      <c r="D180" s="4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2:17" x14ac:dyDescent="0.3">
      <c r="B181" s="40"/>
      <c r="C181" s="40"/>
      <c r="D181" s="4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2:17" x14ac:dyDescent="0.3">
      <c r="B182" s="40"/>
      <c r="C182" s="40"/>
      <c r="D182" s="4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2:17" x14ac:dyDescent="0.3">
      <c r="B183" s="40"/>
      <c r="C183" s="40"/>
      <c r="D183" s="4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FFB6-D349-496F-8522-8701469B92B8}">
  <sheetPr codeName="Лист28">
    <tabColor indexed="50"/>
    <outlinePr applyStyles="1" summaryBelow="0"/>
    <pageSetUpPr fitToPage="1"/>
  </sheetPr>
  <dimension ref="A2:S168"/>
  <sheetViews>
    <sheetView workbookViewId="0">
      <selection activeCell="E12" sqref="E12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19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3">
      <c r="A3" s="4"/>
    </row>
    <row r="4" spans="1:19" s="6" customFormat="1" x14ac:dyDescent="0.3">
      <c r="B4" s="7"/>
      <c r="C4" s="7"/>
      <c r="D4" s="7"/>
      <c r="E4" s="7"/>
      <c r="F4" s="7"/>
      <c r="G4" s="6" t="str">
        <f>VALUAH</f>
        <v>bn UAH</v>
      </c>
    </row>
    <row r="5" spans="1:19" s="10" customFormat="1" x14ac:dyDescent="0.25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46081</v>
      </c>
    </row>
    <row r="6" spans="1:19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2672.0600203157701</v>
      </c>
      <c r="C6" s="12">
        <f t="shared" si="0"/>
        <v>4075.5678381492708</v>
      </c>
      <c r="D6" s="12">
        <f t="shared" si="0"/>
        <v>5519.6354586101497</v>
      </c>
      <c r="E6" s="12">
        <f t="shared" si="0"/>
        <v>6980.9858852455809</v>
      </c>
      <c r="F6" s="12">
        <f t="shared" si="0"/>
        <v>9042.6770279454904</v>
      </c>
      <c r="G6" s="12">
        <f t="shared" si="0"/>
        <v>9211.1887464682295</v>
      </c>
    </row>
    <row r="7" spans="1:19" s="19" customFormat="1" ht="14.4" outlineLevel="1" x14ac:dyDescent="0.25">
      <c r="A7" s="135" t="s">
        <v>0</v>
      </c>
      <c r="B7" s="136">
        <f t="shared" ref="B7:G7" si="1">B$8+B$47</f>
        <v>2362.7201507571899</v>
      </c>
      <c r="C7" s="136">
        <f t="shared" si="1"/>
        <v>3715.1336317660907</v>
      </c>
      <c r="D7" s="136">
        <f t="shared" si="1"/>
        <v>5188.0907415274296</v>
      </c>
      <c r="E7" s="136">
        <f t="shared" si="1"/>
        <v>6692.4747759279708</v>
      </c>
      <c r="F7" s="136">
        <f t="shared" si="1"/>
        <v>8765.9940256002701</v>
      </c>
      <c r="G7" s="136">
        <f t="shared" si="1"/>
        <v>8940.6379651137595</v>
      </c>
    </row>
    <row r="8" spans="1:19" s="19" customFormat="1" ht="14.4" outlineLevel="2" collapsed="1" x14ac:dyDescent="0.25">
      <c r="A8" s="137" t="s">
        <v>1</v>
      </c>
      <c r="B8" s="138">
        <f t="shared" ref="B8:G8" si="2">B$9+B$45</f>
        <v>1062.5590347498203</v>
      </c>
      <c r="C8" s="138">
        <f t="shared" si="2"/>
        <v>1389.6902523549404</v>
      </c>
      <c r="D8" s="138">
        <f t="shared" si="2"/>
        <v>1587.69758465976</v>
      </c>
      <c r="E8" s="138">
        <f t="shared" si="2"/>
        <v>1863.1321174541793</v>
      </c>
      <c r="F8" s="138">
        <f t="shared" si="2"/>
        <v>1967.2075927832996</v>
      </c>
      <c r="G8" s="138">
        <f t="shared" si="2"/>
        <v>2009.6169171505996</v>
      </c>
    </row>
    <row r="9" spans="1:19" s="19" customFormat="1" hidden="1" outlineLevel="3" x14ac:dyDescent="0.25">
      <c r="A9" s="20" t="s">
        <v>2</v>
      </c>
      <c r="B9" s="21">
        <f t="shared" ref="B9:G9" si="3">SUM(B$10:B$44)</f>
        <v>1060.7074994346003</v>
      </c>
      <c r="C9" s="21">
        <f t="shared" si="3"/>
        <v>1387.9709695622005</v>
      </c>
      <c r="D9" s="21">
        <f t="shared" si="3"/>
        <v>1586.1105543895001</v>
      </c>
      <c r="E9" s="21">
        <f t="shared" si="3"/>
        <v>1861.6773397063992</v>
      </c>
      <c r="F9" s="21">
        <f t="shared" si="3"/>
        <v>1965.8850675579995</v>
      </c>
      <c r="G9" s="21">
        <f t="shared" si="3"/>
        <v>2008.2943919252996</v>
      </c>
    </row>
    <row r="10" spans="1:19" s="62" customFormat="1" hidden="1" outlineLevel="4" x14ac:dyDescent="0.25">
      <c r="A10" s="22" t="s">
        <v>3</v>
      </c>
      <c r="B10" s="23">
        <v>95.914618630199996</v>
      </c>
      <c r="C10" s="23">
        <v>53.805816397400001</v>
      </c>
      <c r="D10" s="23">
        <v>124.26256048570001</v>
      </c>
      <c r="E10" s="23">
        <v>3.8132242193999999</v>
      </c>
      <c r="F10" s="23">
        <v>8.4775600000000004</v>
      </c>
      <c r="G10" s="23">
        <v>8.6416199999999996</v>
      </c>
    </row>
    <row r="11" spans="1:19" hidden="1" outlineLevel="4" x14ac:dyDescent="0.3">
      <c r="A11" s="25" t="s">
        <v>107</v>
      </c>
      <c r="B11" s="26">
        <v>1.1224285348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9" hidden="1" outlineLevel="4" x14ac:dyDescent="0.3">
      <c r="A12" s="25" t="s">
        <v>108</v>
      </c>
      <c r="B12" s="26">
        <v>26.571145999999999</v>
      </c>
      <c r="C12" s="26">
        <v>46.997578392000001</v>
      </c>
      <c r="D12" s="26">
        <v>0</v>
      </c>
      <c r="E12" s="26">
        <v>0</v>
      </c>
      <c r="F12" s="26">
        <v>0</v>
      </c>
      <c r="G12" s="26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9" hidden="1" outlineLevel="4" x14ac:dyDescent="0.3">
      <c r="A13" s="25" t="s">
        <v>109</v>
      </c>
      <c r="B13" s="26">
        <v>0</v>
      </c>
      <c r="C13" s="26">
        <v>0</v>
      </c>
      <c r="D13" s="26">
        <v>45.625538052300001</v>
      </c>
      <c r="E13" s="26">
        <v>0</v>
      </c>
      <c r="F13" s="26">
        <v>0</v>
      </c>
      <c r="G13" s="26"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9" hidden="1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251.39539051200001</v>
      </c>
      <c r="F14" s="26">
        <v>176.06807957500001</v>
      </c>
      <c r="G14" s="26">
        <v>166.7095819468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9" hidden="1" outlineLevel="4" x14ac:dyDescent="0.3">
      <c r="A15" s="25" t="s">
        <v>5</v>
      </c>
      <c r="B15" s="26">
        <v>81.333449999999999</v>
      </c>
      <c r="C15" s="26">
        <v>81.333449999999999</v>
      </c>
      <c r="D15" s="26">
        <v>75.401431000000002</v>
      </c>
      <c r="E15" s="26">
        <v>58.630439000000003</v>
      </c>
      <c r="F15" s="26">
        <v>37.370921000000003</v>
      </c>
      <c r="G15" s="26">
        <v>34.051921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idden="1" outlineLevel="4" x14ac:dyDescent="0.3">
      <c r="A16" s="25" t="s">
        <v>6</v>
      </c>
      <c r="B16" s="26">
        <v>17.533000000000001</v>
      </c>
      <c r="C16" s="26">
        <v>17.533000000000001</v>
      </c>
      <c r="D16" s="26">
        <v>17.533000000000001</v>
      </c>
      <c r="E16" s="26">
        <v>17.533000000000001</v>
      </c>
      <c r="F16" s="26">
        <v>16.899999999999999</v>
      </c>
      <c r="G16" s="26">
        <v>16.899999999999999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hidden="1" outlineLevel="4" x14ac:dyDescent="0.3">
      <c r="A17" s="25" t="s">
        <v>7</v>
      </c>
      <c r="B17" s="26">
        <v>36.5</v>
      </c>
      <c r="C17" s="26">
        <v>50</v>
      </c>
      <c r="D17" s="26">
        <v>50</v>
      </c>
      <c r="E17" s="26">
        <v>50</v>
      </c>
      <c r="F17" s="26">
        <v>50</v>
      </c>
      <c r="G17" s="26">
        <v>50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idden="1" outlineLevel="4" x14ac:dyDescent="0.3">
      <c r="A18" s="25" t="s">
        <v>8</v>
      </c>
      <c r="B18" s="26">
        <v>28.700001</v>
      </c>
      <c r="C18" s="26">
        <v>33.700001</v>
      </c>
      <c r="D18" s="26">
        <v>33.700001</v>
      </c>
      <c r="E18" s="26">
        <v>33.700001</v>
      </c>
      <c r="F18" s="26">
        <v>33.700001</v>
      </c>
      <c r="G18" s="26">
        <v>33.700001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idden="1" outlineLevel="4" x14ac:dyDescent="0.3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idden="1" outlineLevel="4" x14ac:dyDescent="0.3">
      <c r="A20" s="25" t="s">
        <v>10</v>
      </c>
      <c r="B20" s="26">
        <v>117.101957</v>
      </c>
      <c r="C20" s="26">
        <v>237.101957</v>
      </c>
      <c r="D20" s="26">
        <v>237.101957</v>
      </c>
      <c r="E20" s="26">
        <v>225.503117</v>
      </c>
      <c r="F20" s="26">
        <v>225.503117</v>
      </c>
      <c r="G20" s="26">
        <v>225.503117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hidden="1" outlineLevel="4" x14ac:dyDescent="0.3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idden="1" outlineLevel="4" x14ac:dyDescent="0.3">
      <c r="A22" s="25" t="s">
        <v>12</v>
      </c>
      <c r="B22" s="26">
        <v>12.097744</v>
      </c>
      <c r="C22" s="26">
        <v>27.097743999999999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hidden="1" outlineLevel="4" x14ac:dyDescent="0.3">
      <c r="A23" s="25" t="s">
        <v>13</v>
      </c>
      <c r="B23" s="26">
        <v>80.791961688200004</v>
      </c>
      <c r="C23" s="26">
        <v>69.614992801400007</v>
      </c>
      <c r="D23" s="26">
        <v>57.311411851499997</v>
      </c>
      <c r="E23" s="26">
        <v>66.649921974999998</v>
      </c>
      <c r="F23" s="26">
        <v>171.11051998299999</v>
      </c>
      <c r="G23" s="26">
        <v>194.78600397849999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idden="1" outlineLevel="4" x14ac:dyDescent="0.3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idden="1" outlineLevel="4" x14ac:dyDescent="0.3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idden="1" outlineLevel="4" x14ac:dyDescent="0.3">
      <c r="A26" s="25" t="s">
        <v>16</v>
      </c>
      <c r="B26" s="26">
        <v>61.134827581400003</v>
      </c>
      <c r="C26" s="26">
        <v>60.071426971400001</v>
      </c>
      <c r="D26" s="26">
        <v>192.71749500000001</v>
      </c>
      <c r="E26" s="26">
        <v>292.54926399999999</v>
      </c>
      <c r="F26" s="26">
        <v>184.67359099999999</v>
      </c>
      <c r="G26" s="26">
        <v>156.042486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idden="1" outlineLevel="4" x14ac:dyDescent="0.3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idden="1" outlineLevel="4" x14ac:dyDescent="0.3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idden="1" outlineLevel="4" x14ac:dyDescent="0.3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idden="1" outlineLevel="4" x14ac:dyDescent="0.3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7" hidden="1" outlineLevel="4" x14ac:dyDescent="0.3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7" hidden="1" outlineLevel="4" x14ac:dyDescent="0.3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hidden="1" outlineLevel="4" x14ac:dyDescent="0.3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hidden="1" outlineLevel="4" x14ac:dyDescent="0.3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hidden="1" outlineLevel="4" x14ac:dyDescent="0.3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idden="1" outlineLevel="4" x14ac:dyDescent="0.3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idden="1" outlineLevel="4" x14ac:dyDescent="0.3">
      <c r="A37" s="25" t="s">
        <v>27</v>
      </c>
      <c r="B37" s="26">
        <v>91.468603000000002</v>
      </c>
      <c r="C37" s="26">
        <v>41.488599000000001</v>
      </c>
      <c r="D37" s="26">
        <v>126.120059</v>
      </c>
      <c r="E37" s="26">
        <v>255.605481</v>
      </c>
      <c r="F37" s="26">
        <v>393.61047300000001</v>
      </c>
      <c r="G37" s="26">
        <v>453.488856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idden="1" outlineLevel="4" x14ac:dyDescent="0.3">
      <c r="A38" s="25" t="s">
        <v>28</v>
      </c>
      <c r="B38" s="26">
        <v>12.097751000000001</v>
      </c>
      <c r="C38" s="26">
        <v>257.09775100000002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idden="1" outlineLevel="4" x14ac:dyDescent="0.3">
      <c r="A39" s="25" t="s">
        <v>29</v>
      </c>
      <c r="B39" s="26">
        <v>42.151356999999997</v>
      </c>
      <c r="C39" s="26">
        <v>49.921956999999999</v>
      </c>
      <c r="D39" s="26">
        <v>22.5396</v>
      </c>
      <c r="E39" s="26">
        <v>5</v>
      </c>
      <c r="F39" s="26">
        <v>83.253710999999996</v>
      </c>
      <c r="G39" s="26">
        <v>83.253710999999996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hidden="1" outlineLevel="4" x14ac:dyDescent="0.3">
      <c r="A40" s="25" t="s">
        <v>30</v>
      </c>
      <c r="B40" s="26">
        <v>51.468836000000003</v>
      </c>
      <c r="C40" s="26">
        <v>67.473926000000006</v>
      </c>
      <c r="D40" s="26">
        <v>41.069235999999997</v>
      </c>
      <c r="E40" s="26">
        <v>46.069235999999997</v>
      </c>
      <c r="F40" s="26">
        <v>63.069235999999997</v>
      </c>
      <c r="G40" s="26">
        <v>63.069235999999997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1:17" hidden="1" outlineLevel="4" x14ac:dyDescent="0.3">
      <c r="A41" s="25" t="s">
        <v>110</v>
      </c>
      <c r="B41" s="26">
        <v>41.080407000000001</v>
      </c>
      <c r="C41" s="26">
        <v>41.080407000000001</v>
      </c>
      <c r="D41" s="26">
        <v>41.080407000000001</v>
      </c>
      <c r="E41" s="26">
        <v>41.080407000000001</v>
      </c>
      <c r="F41" s="26">
        <v>0</v>
      </c>
      <c r="G41" s="26">
        <v>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hidden="1" outlineLevel="4" x14ac:dyDescent="0.3">
      <c r="A42" s="25" t="s">
        <v>31</v>
      </c>
      <c r="B42" s="26">
        <v>23.968738999999999</v>
      </c>
      <c r="C42" s="26">
        <v>21.481691000000001</v>
      </c>
      <c r="D42" s="26">
        <v>17.781690999999999</v>
      </c>
      <c r="E42" s="26">
        <v>17.781690999999999</v>
      </c>
      <c r="F42" s="26">
        <v>28.281690999999999</v>
      </c>
      <c r="G42" s="26">
        <v>28.281690999999999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hidden="1" outlineLevel="4" x14ac:dyDescent="0.3">
      <c r="A43" s="25" t="s">
        <v>111</v>
      </c>
      <c r="B43" s="26">
        <v>17.5</v>
      </c>
      <c r="C43" s="26">
        <v>10</v>
      </c>
      <c r="D43" s="26">
        <v>2.5</v>
      </c>
      <c r="E43" s="26">
        <v>2.5</v>
      </c>
      <c r="F43" s="26">
        <v>0</v>
      </c>
      <c r="G43" s="26"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hidden="1" outlineLevel="4" x14ac:dyDescent="0.3">
      <c r="A44" s="25" t="s">
        <v>32</v>
      </c>
      <c r="B44" s="26">
        <v>18</v>
      </c>
      <c r="C44" s="26">
        <v>18</v>
      </c>
      <c r="D44" s="26">
        <v>13</v>
      </c>
      <c r="E44" s="26">
        <v>5.5</v>
      </c>
      <c r="F44" s="26">
        <v>5.5</v>
      </c>
      <c r="G44" s="26">
        <v>5.5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hidden="1" outlineLevel="3" x14ac:dyDescent="0.3">
      <c r="A45" s="29" t="s">
        <v>33</v>
      </c>
      <c r="B45" s="26">
        <f t="shared" ref="B45:G45" si="4">SUM(B$46:B$46)</f>
        <v>1.85153531522</v>
      </c>
      <c r="C45" s="26">
        <f t="shared" si="4"/>
        <v>1.7192827927400001</v>
      </c>
      <c r="D45" s="26">
        <f t="shared" si="4"/>
        <v>1.5870302702600001</v>
      </c>
      <c r="E45" s="26">
        <f t="shared" si="4"/>
        <v>1.4547777477799999</v>
      </c>
      <c r="F45" s="26">
        <f t="shared" si="4"/>
        <v>1.3225252252999999</v>
      </c>
      <c r="G45" s="26">
        <f t="shared" si="4"/>
        <v>1.3225252252999999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hidden="1" outlineLevel="4" x14ac:dyDescent="0.3">
      <c r="A46" s="25" t="s">
        <v>34</v>
      </c>
      <c r="B46" s="26">
        <v>1.85153531522</v>
      </c>
      <c r="C46" s="26">
        <v>1.7192827927400001</v>
      </c>
      <c r="D46" s="26">
        <v>1.5870302702600001</v>
      </c>
      <c r="E46" s="26">
        <v>1.4547777477799999</v>
      </c>
      <c r="F46" s="26">
        <v>1.3225252252999999</v>
      </c>
      <c r="G46" s="26">
        <v>1.3225252252999999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14.4" outlineLevel="2" collapsed="1" x14ac:dyDescent="0.3">
      <c r="A47" s="139" t="s">
        <v>35</v>
      </c>
      <c r="B47" s="140">
        <f t="shared" ref="B47:G47" si="5">B$48+B$58+B$69+B$71+B$78+B$87+B$89</f>
        <v>1300.1611160073699</v>
      </c>
      <c r="C47" s="140">
        <f t="shared" si="5"/>
        <v>2325.4433794111501</v>
      </c>
      <c r="D47" s="140">
        <f t="shared" si="5"/>
        <v>3600.3931568676699</v>
      </c>
      <c r="E47" s="140">
        <f t="shared" si="5"/>
        <v>4829.3426584737917</v>
      </c>
      <c r="F47" s="140">
        <f t="shared" si="5"/>
        <v>6798.7864328169708</v>
      </c>
      <c r="G47" s="140">
        <f t="shared" si="5"/>
        <v>6931.0210479631605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idden="1" outlineLevel="3" x14ac:dyDescent="0.3">
      <c r="A48" s="29" t="s">
        <v>36</v>
      </c>
      <c r="B48" s="26">
        <f t="shared" ref="B48:G48" si="6">SUM(B$49:B$57)</f>
        <v>463.16791086648999</v>
      </c>
      <c r="C48" s="26">
        <f t="shared" si="6"/>
        <v>1100.2564081594501</v>
      </c>
      <c r="D48" s="26">
        <f t="shared" si="6"/>
        <v>2252.5797122582303</v>
      </c>
      <c r="E48" s="26">
        <f t="shared" si="6"/>
        <v>3482.0058410421207</v>
      </c>
      <c r="F48" s="26">
        <f t="shared" si="6"/>
        <v>5234.2600089153402</v>
      </c>
      <c r="G48" s="26">
        <f t="shared" si="6"/>
        <v>5335.6283259618203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hidden="1" outlineLevel="4" x14ac:dyDescent="0.3">
      <c r="A49" s="25" t="s">
        <v>37</v>
      </c>
      <c r="B49" s="26">
        <v>1.5875877036599999</v>
      </c>
      <c r="C49" s="26">
        <v>2.8371336968200001</v>
      </c>
      <c r="D49" s="26">
        <v>4.33677963433</v>
      </c>
      <c r="E49" s="26">
        <v>4.8006512413799998</v>
      </c>
      <c r="F49" s="26">
        <v>4.4185232040900004</v>
      </c>
      <c r="G49" s="26">
        <v>4.4205296836299999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hidden="1" outlineLevel="4" x14ac:dyDescent="0.3">
      <c r="A50" s="25" t="s">
        <v>38</v>
      </c>
      <c r="B50" s="26">
        <v>0</v>
      </c>
      <c r="C50" s="26">
        <v>0</v>
      </c>
      <c r="D50" s="26">
        <v>0</v>
      </c>
      <c r="E50" s="26">
        <v>5.08672720701</v>
      </c>
      <c r="F50" s="26">
        <v>22.867781216129998</v>
      </c>
      <c r="G50" s="26">
        <v>23.40346426012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idden="1" outlineLevel="4" x14ac:dyDescent="0.3">
      <c r="A51" s="25" t="s">
        <v>39</v>
      </c>
      <c r="B51" s="26">
        <v>10.537976948860001</v>
      </c>
      <c r="C51" s="26">
        <v>9.4549938057599991</v>
      </c>
      <c r="D51" s="26">
        <v>7.3589337960099996</v>
      </c>
      <c r="E51" s="26">
        <v>4.2521896911699999</v>
      </c>
      <c r="F51" s="26">
        <v>2.67230830477</v>
      </c>
      <c r="G51" s="26">
        <v>2.76113340754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hidden="1" outlineLevel="4" x14ac:dyDescent="0.3">
      <c r="A52" s="25" t="s">
        <v>40</v>
      </c>
      <c r="B52" s="26">
        <v>27.704960040149999</v>
      </c>
      <c r="C52" s="26">
        <v>98.126692472870005</v>
      </c>
      <c r="D52" s="26">
        <v>115.07812630904</v>
      </c>
      <c r="E52" s="26">
        <v>124.11142454661</v>
      </c>
      <c r="F52" s="26">
        <v>142.48457794754</v>
      </c>
      <c r="G52" s="26">
        <v>145.23636503838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idden="1" outlineLevel="4" x14ac:dyDescent="0.3">
      <c r="A53" s="25" t="s">
        <v>41</v>
      </c>
      <c r="B53" s="26">
        <v>136.36866599999999</v>
      </c>
      <c r="C53" s="26">
        <v>452.22111000000001</v>
      </c>
      <c r="D53" s="26">
        <v>1249.7759189999999</v>
      </c>
      <c r="E53" s="26">
        <v>1850.2552231591801</v>
      </c>
      <c r="F53" s="26">
        <v>3504.3683845729602</v>
      </c>
      <c r="G53" s="26">
        <v>3586.45902142758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idden="1" outlineLevel="4" x14ac:dyDescent="0.3">
      <c r="A54" s="25" t="s">
        <v>42</v>
      </c>
      <c r="B54" s="26">
        <v>167.90406736776001</v>
      </c>
      <c r="C54" s="26">
        <v>282.38035135726</v>
      </c>
      <c r="D54" s="26">
        <v>455.94914315625999</v>
      </c>
      <c r="E54" s="26">
        <v>679.98849281046</v>
      </c>
      <c r="F54" s="26">
        <v>698.98622995717005</v>
      </c>
      <c r="G54" s="26">
        <v>707.00848642594997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idden="1" outlineLevel="4" x14ac:dyDescent="0.3">
      <c r="A55" s="25" t="s">
        <v>43</v>
      </c>
      <c r="B55" s="26">
        <v>0</v>
      </c>
      <c r="C55" s="26">
        <v>21.085527195080001</v>
      </c>
      <c r="D55" s="26">
        <v>39.914098248590001</v>
      </c>
      <c r="E55" s="26">
        <v>243.43083023539</v>
      </c>
      <c r="F55" s="26">
        <v>283.18043197063002</v>
      </c>
      <c r="G55" s="26">
        <v>288.85268392210003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idden="1" outlineLevel="4" x14ac:dyDescent="0.3">
      <c r="A56" s="25" t="s">
        <v>44</v>
      </c>
      <c r="B56" s="26">
        <v>119.00280760606</v>
      </c>
      <c r="C56" s="26">
        <v>234.07269763165999</v>
      </c>
      <c r="D56" s="26">
        <v>379.91330392216003</v>
      </c>
      <c r="E56" s="26">
        <v>569.59844089061005</v>
      </c>
      <c r="F56" s="26">
        <v>574.79562913317</v>
      </c>
      <c r="G56" s="26">
        <v>576.98911118501996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idden="1" outlineLevel="4" x14ac:dyDescent="0.3">
      <c r="A57" s="25" t="s">
        <v>45</v>
      </c>
      <c r="B57" s="26">
        <v>6.1845200000000003E-2</v>
      </c>
      <c r="C57" s="26">
        <v>7.7901999999999999E-2</v>
      </c>
      <c r="D57" s="26">
        <v>0.25340819184000002</v>
      </c>
      <c r="E57" s="26">
        <v>0.48186126030999998</v>
      </c>
      <c r="F57" s="26">
        <v>0.48614260887999999</v>
      </c>
      <c r="G57" s="26">
        <v>0.4975306115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hidden="1" outlineLevel="3" x14ac:dyDescent="0.3">
      <c r="A58" s="29" t="s">
        <v>46</v>
      </c>
      <c r="B58" s="26">
        <f t="shared" ref="B58:G58" si="7">SUM(B$59:B$68)</f>
        <v>24.223503565430001</v>
      </c>
      <c r="C58" s="26">
        <f t="shared" si="7"/>
        <v>160.50546788983999</v>
      </c>
      <c r="D58" s="26">
        <f t="shared" si="7"/>
        <v>239.95764692871998</v>
      </c>
      <c r="E58" s="26">
        <f t="shared" si="7"/>
        <v>320.75385386105012</v>
      </c>
      <c r="F58" s="26">
        <f t="shared" si="7"/>
        <v>342.93997620361</v>
      </c>
      <c r="G58" s="26">
        <f t="shared" si="7"/>
        <v>350.39060889587995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hidden="1" outlineLevel="4" x14ac:dyDescent="0.3">
      <c r="A59" s="25" t="s">
        <v>47</v>
      </c>
      <c r="B59" s="26">
        <v>0</v>
      </c>
      <c r="C59" s="26">
        <v>66.835792851359997</v>
      </c>
      <c r="D59" s="26">
        <v>139.85243126616001</v>
      </c>
      <c r="E59" s="26">
        <v>213.75542670784</v>
      </c>
      <c r="F59" s="26">
        <v>225.41873603241999</v>
      </c>
      <c r="G59" s="26">
        <v>230.20135148238001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hidden="1" outlineLevel="4" x14ac:dyDescent="0.3">
      <c r="A60" s="25" t="s">
        <v>48</v>
      </c>
      <c r="B60" s="26">
        <v>1.08277249519</v>
      </c>
      <c r="C60" s="26">
        <v>17.370752550180001</v>
      </c>
      <c r="D60" s="26">
        <v>18.97010688824</v>
      </c>
      <c r="E60" s="26">
        <v>19.550736922790001</v>
      </c>
      <c r="F60" s="26">
        <v>22.164438994840001</v>
      </c>
      <c r="G60" s="26">
        <v>22.7437160781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idden="1" outlineLevel="4" x14ac:dyDescent="0.3">
      <c r="A61" s="25" t="s">
        <v>49</v>
      </c>
      <c r="B61" s="26">
        <v>7.8206807494600001</v>
      </c>
      <c r="C61" s="26">
        <v>21.460113920649999</v>
      </c>
      <c r="D61" s="26">
        <v>23.719138560360001</v>
      </c>
      <c r="E61" s="26">
        <v>24.695561359159999</v>
      </c>
      <c r="F61" s="26">
        <v>28.228915603210002</v>
      </c>
      <c r="G61" s="26">
        <v>28.942408796799999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idden="1" outlineLevel="4" x14ac:dyDescent="0.3">
      <c r="A62" s="25" t="s">
        <v>50</v>
      </c>
      <c r="B62" s="26">
        <v>0</v>
      </c>
      <c r="C62" s="26">
        <v>7.7901999999999996</v>
      </c>
      <c r="D62" s="26">
        <v>8.4415800000000001</v>
      </c>
      <c r="E62" s="26">
        <v>8.7853200000000005</v>
      </c>
      <c r="F62" s="26">
        <v>9.9712999999999994</v>
      </c>
      <c r="G62" s="26">
        <v>10.204879999999999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hidden="1" outlineLevel="4" x14ac:dyDescent="0.3">
      <c r="A63" s="25" t="s">
        <v>51</v>
      </c>
      <c r="B63" s="26">
        <v>13.60669455595</v>
      </c>
      <c r="C63" s="26">
        <v>36.492455130940002</v>
      </c>
      <c r="D63" s="26">
        <v>35.941655990729998</v>
      </c>
      <c r="E63" s="26">
        <v>35.589561397920001</v>
      </c>
      <c r="F63" s="26">
        <v>36.24973875944</v>
      </c>
      <c r="G63" s="26">
        <v>36.919251962419999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hidden="1" outlineLevel="4" x14ac:dyDescent="0.3">
      <c r="A64" s="25" t="s">
        <v>52</v>
      </c>
      <c r="B64" s="26">
        <v>0</v>
      </c>
      <c r="C64" s="26">
        <v>7.7901999999999996</v>
      </c>
      <c r="D64" s="26">
        <v>8.4415800000000001</v>
      </c>
      <c r="E64" s="26">
        <v>8.7853200000000005</v>
      </c>
      <c r="F64" s="26">
        <v>9.9712999999999994</v>
      </c>
      <c r="G64" s="26">
        <v>10.204879999999999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hidden="1" outlineLevel="4" x14ac:dyDescent="0.3">
      <c r="A65" s="25" t="s">
        <v>53</v>
      </c>
      <c r="B65" s="26">
        <v>1.1414699260300001</v>
      </c>
      <c r="C65" s="26">
        <v>1.94019993968</v>
      </c>
      <c r="D65" s="26">
        <v>3.6823600697400001</v>
      </c>
      <c r="E65" s="26">
        <v>4.3628869331200004</v>
      </c>
      <c r="F65" s="26">
        <v>5.5870749771800003</v>
      </c>
      <c r="G65" s="26">
        <v>5.7179534958499998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hidden="1" outlineLevel="4" x14ac:dyDescent="0.3">
      <c r="A66" s="25" t="s">
        <v>54</v>
      </c>
      <c r="B66" s="26">
        <v>0</v>
      </c>
      <c r="C66" s="26">
        <v>0</v>
      </c>
      <c r="D66" s="26">
        <v>0</v>
      </c>
      <c r="E66" s="26">
        <v>4.2039</v>
      </c>
      <c r="F66" s="26">
        <v>4.2387800000000002</v>
      </c>
      <c r="G66" s="26">
        <v>4.3208099999999998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idden="1" outlineLevel="4" x14ac:dyDescent="0.3">
      <c r="A67" s="25" t="s">
        <v>55</v>
      </c>
      <c r="B67" s="26">
        <v>0.55899540264000003</v>
      </c>
      <c r="C67" s="26">
        <v>0.80847284054000002</v>
      </c>
      <c r="D67" s="26">
        <v>0.89084539944999996</v>
      </c>
      <c r="E67" s="26">
        <v>1.0035949112</v>
      </c>
      <c r="F67" s="26">
        <v>1.0879674421800001</v>
      </c>
      <c r="G67" s="26">
        <v>1.11321226972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idden="1" outlineLevel="4" x14ac:dyDescent="0.3">
      <c r="A68" s="25" t="s">
        <v>56</v>
      </c>
      <c r="B68" s="26">
        <v>1.2890436159999999E-2</v>
      </c>
      <c r="C68" s="26">
        <v>1.7280656490000001E-2</v>
      </c>
      <c r="D68" s="26">
        <v>1.7948754040000001E-2</v>
      </c>
      <c r="E68" s="26">
        <v>2.1545629019999998E-2</v>
      </c>
      <c r="F68" s="26">
        <v>2.1724394340000001E-2</v>
      </c>
      <c r="G68" s="26">
        <v>2.2144810609999999E-2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idden="1" outlineLevel="3" x14ac:dyDescent="0.3">
      <c r="A69" s="29" t="s">
        <v>57</v>
      </c>
      <c r="B69" s="26">
        <f t="shared" ref="B69:G69" si="8">SUM(B$70:B$70)</f>
        <v>16.526657320249999</v>
      </c>
      <c r="C69" s="26">
        <f t="shared" si="8"/>
        <v>22.155300602000001</v>
      </c>
      <c r="D69" s="26">
        <f t="shared" si="8"/>
        <v>23.011859616860001</v>
      </c>
      <c r="E69" s="26">
        <f t="shared" si="8"/>
        <v>25.469574498539998</v>
      </c>
      <c r="F69" s="26">
        <f t="shared" si="8"/>
        <v>25.680897022509999</v>
      </c>
      <c r="G69" s="26">
        <f t="shared" si="8"/>
        <v>26.17788058447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hidden="1" outlineLevel="4" x14ac:dyDescent="0.3">
      <c r="A70" s="25" t="s">
        <v>58</v>
      </c>
      <c r="B70" s="26">
        <v>16.526657320249999</v>
      </c>
      <c r="C70" s="26">
        <v>22.155300602000001</v>
      </c>
      <c r="D70" s="26">
        <v>23.011859616860001</v>
      </c>
      <c r="E70" s="26">
        <v>25.469574498539998</v>
      </c>
      <c r="F70" s="26">
        <v>25.680897022509999</v>
      </c>
      <c r="G70" s="26">
        <v>26.17788058447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hidden="1" outlineLevel="3" x14ac:dyDescent="0.3">
      <c r="A71" s="29" t="s">
        <v>59</v>
      </c>
      <c r="B71" s="26">
        <f t="shared" ref="B71:G71" si="9">SUM(B$72:B$77)</f>
        <v>50.739152857089998</v>
      </c>
      <c r="C71" s="26">
        <f t="shared" si="9"/>
        <v>60.379535033479996</v>
      </c>
      <c r="D71" s="26">
        <f t="shared" si="9"/>
        <v>59.488384682030002</v>
      </c>
      <c r="E71" s="26">
        <f t="shared" si="9"/>
        <v>62.159684084680002</v>
      </c>
      <c r="F71" s="26">
        <f t="shared" si="9"/>
        <v>90.724545800569999</v>
      </c>
      <c r="G71" s="26">
        <f t="shared" si="9"/>
        <v>91.537831667199995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hidden="1" outlineLevel="4" x14ac:dyDescent="0.3">
      <c r="A72" s="25" t="s">
        <v>60</v>
      </c>
      <c r="B72" s="26">
        <v>8.11366189644</v>
      </c>
      <c r="C72" s="26">
        <v>11.098013129230001</v>
      </c>
      <c r="D72" s="26">
        <v>10.288715116660001</v>
      </c>
      <c r="E72" s="26">
        <v>8.1087173963799994</v>
      </c>
      <c r="F72" s="26">
        <v>7.2839387001600002</v>
      </c>
      <c r="G72" s="26">
        <v>7.37933507319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hidden="1" outlineLevel="4" x14ac:dyDescent="0.3">
      <c r="A73" s="25" t="s">
        <v>61</v>
      </c>
      <c r="B73" s="26">
        <v>20.099689999999999</v>
      </c>
      <c r="C73" s="26">
        <v>25.318149999999999</v>
      </c>
      <c r="D73" s="26">
        <v>27.435134999999999</v>
      </c>
      <c r="E73" s="26">
        <v>28.552289999999999</v>
      </c>
      <c r="F73" s="26">
        <v>32.406725000000002</v>
      </c>
      <c r="G73" s="26">
        <v>33.165860000000002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hidden="1" outlineLevel="4" x14ac:dyDescent="0.3">
      <c r="A74" s="25" t="s">
        <v>62</v>
      </c>
      <c r="B74" s="26">
        <v>1.5810478E-3</v>
      </c>
      <c r="C74" s="26">
        <v>1.99153347E-3</v>
      </c>
      <c r="D74" s="26">
        <v>2.15805616E-3</v>
      </c>
      <c r="E74" s="26">
        <v>2.2459319199999998E-3</v>
      </c>
      <c r="F74" s="26">
        <v>2.5491229600000001E-3</v>
      </c>
      <c r="G74" s="26">
        <v>2.6088367499999998E-3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hidden="1" outlineLevel="4" x14ac:dyDescent="0.3">
      <c r="A75" s="25" t="s">
        <v>63</v>
      </c>
      <c r="B75" s="26">
        <v>0</v>
      </c>
      <c r="C75" s="26">
        <v>0</v>
      </c>
      <c r="D75" s="26">
        <v>0.16403021542999999</v>
      </c>
      <c r="E75" s="26">
        <v>0.28202475074</v>
      </c>
      <c r="F75" s="26">
        <v>27.161416202040002</v>
      </c>
      <c r="G75" s="26">
        <v>27.791771498500001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hidden="1" outlineLevel="4" x14ac:dyDescent="0.3">
      <c r="A76" s="25" t="s">
        <v>64</v>
      </c>
      <c r="B76" s="26">
        <v>22.52421991285</v>
      </c>
      <c r="C76" s="26">
        <v>23.961380370779999</v>
      </c>
      <c r="D76" s="26">
        <v>21.598346293780001</v>
      </c>
      <c r="E76" s="26">
        <v>18.193875010589998</v>
      </c>
      <c r="F76" s="26">
        <v>15.787700961240001</v>
      </c>
      <c r="G76" s="26">
        <v>14.928503449939999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hidden="1" outlineLevel="4" x14ac:dyDescent="0.3">
      <c r="A77" s="25" t="s">
        <v>65</v>
      </c>
      <c r="B77" s="26">
        <v>0</v>
      </c>
      <c r="C77" s="26">
        <v>0</v>
      </c>
      <c r="D77" s="26">
        <v>0</v>
      </c>
      <c r="E77" s="26">
        <v>7.0205309950499997</v>
      </c>
      <c r="F77" s="26">
        <v>8.0822158141700005</v>
      </c>
      <c r="G77" s="26">
        <v>8.2697528088199999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idden="1" outlineLevel="3" x14ac:dyDescent="0.3">
      <c r="A78" s="29" t="s">
        <v>66</v>
      </c>
      <c r="B78" s="26">
        <f t="shared" ref="B78:G78" si="10">SUM(B$79:B$86)</f>
        <v>543.16986546599992</v>
      </c>
      <c r="C78" s="26">
        <f t="shared" si="10"/>
        <v>718.83682421800006</v>
      </c>
      <c r="D78" s="26">
        <f t="shared" si="10"/>
        <v>750.56792791199996</v>
      </c>
      <c r="E78" s="26">
        <f t="shared" si="10"/>
        <v>639.79848096628996</v>
      </c>
      <c r="F78" s="26">
        <f t="shared" si="10"/>
        <v>794.79837836156003</v>
      </c>
      <c r="G78" s="26">
        <f t="shared" si="10"/>
        <v>810.17952835682991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hidden="1" outlineLevel="4" x14ac:dyDescent="0.3">
      <c r="A79" s="25" t="s">
        <v>112</v>
      </c>
      <c r="B79" s="26">
        <v>208.99547546599999</v>
      </c>
      <c r="C79" s="26">
        <v>276.48165421800002</v>
      </c>
      <c r="D79" s="26">
        <v>287.17087291199999</v>
      </c>
      <c r="E79" s="26">
        <v>0</v>
      </c>
      <c r="F79" s="26">
        <v>0</v>
      </c>
      <c r="G79" s="26">
        <v>0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hidden="1" outlineLevel="4" x14ac:dyDescent="0.3">
      <c r="A80" s="25" t="s">
        <v>113</v>
      </c>
      <c r="B80" s="26">
        <v>81.834599999999995</v>
      </c>
      <c r="C80" s="26">
        <v>109.7058</v>
      </c>
      <c r="D80" s="26">
        <v>113.9472</v>
      </c>
      <c r="E80" s="26">
        <v>0</v>
      </c>
      <c r="F80" s="26">
        <v>0</v>
      </c>
      <c r="G80" s="26">
        <v>0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hidden="1" outlineLevel="4" x14ac:dyDescent="0.3">
      <c r="A81" s="25" t="s">
        <v>114</v>
      </c>
      <c r="B81" s="26">
        <v>64.103769999999997</v>
      </c>
      <c r="C81" s="26">
        <v>85.936210000000003</v>
      </c>
      <c r="D81" s="26">
        <v>89.25864</v>
      </c>
      <c r="E81" s="26">
        <v>0</v>
      </c>
      <c r="F81" s="26">
        <v>0</v>
      </c>
      <c r="G81" s="26">
        <v>0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idden="1" outlineLevel="4" x14ac:dyDescent="0.3">
      <c r="A82" s="25" t="s">
        <v>115</v>
      </c>
      <c r="B82" s="26">
        <v>30.922599999999999</v>
      </c>
      <c r="C82" s="26">
        <v>38.951000000000001</v>
      </c>
      <c r="D82" s="26">
        <v>42.207900000000002</v>
      </c>
      <c r="E82" s="26">
        <v>0</v>
      </c>
      <c r="F82" s="26">
        <v>0</v>
      </c>
      <c r="G82" s="26">
        <v>0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hidden="1" outlineLevel="4" x14ac:dyDescent="0.3">
      <c r="A83" s="25" t="s">
        <v>116</v>
      </c>
      <c r="B83" s="26">
        <v>109.57657</v>
      </c>
      <c r="C83" s="26">
        <v>143.76711</v>
      </c>
      <c r="D83" s="26">
        <v>151.514115</v>
      </c>
      <c r="E83" s="26">
        <v>0</v>
      </c>
      <c r="F83" s="26">
        <v>0</v>
      </c>
      <c r="G83" s="26">
        <v>0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idden="1" outlineLevel="4" x14ac:dyDescent="0.3">
      <c r="A84" s="25" t="s">
        <v>117</v>
      </c>
      <c r="B84" s="26">
        <v>47.736849999999997</v>
      </c>
      <c r="C84" s="26">
        <v>63.995049999999999</v>
      </c>
      <c r="D84" s="26">
        <v>66.469200000000001</v>
      </c>
      <c r="E84" s="26">
        <v>0</v>
      </c>
      <c r="F84" s="26">
        <v>0</v>
      </c>
      <c r="G84" s="26">
        <v>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hidden="1" outlineLevel="4" x14ac:dyDescent="0.3">
      <c r="A85" s="25" t="s">
        <v>67</v>
      </c>
      <c r="B85" s="26">
        <v>0</v>
      </c>
      <c r="C85" s="26">
        <v>0</v>
      </c>
      <c r="D85" s="26">
        <v>0</v>
      </c>
      <c r="E85" s="26">
        <v>639.79848096628996</v>
      </c>
      <c r="F85" s="26">
        <v>646.54004031045997</v>
      </c>
      <c r="G85" s="26">
        <v>659.05205544373996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hidden="1" outlineLevel="4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148.2583380511</v>
      </c>
      <c r="G86" s="26">
        <v>151.12747291309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hidden="1" outlineLevel="3" x14ac:dyDescent="0.3">
      <c r="A87" s="29" t="s">
        <v>69</v>
      </c>
      <c r="B87" s="26">
        <f t="shared" ref="B87:G87" si="11">SUM(B$88:B$88)</f>
        <v>81.834599999999995</v>
      </c>
      <c r="C87" s="26">
        <f t="shared" si="11"/>
        <v>109.7058</v>
      </c>
      <c r="D87" s="26">
        <f t="shared" si="11"/>
        <v>113.9472</v>
      </c>
      <c r="E87" s="26">
        <f t="shared" si="11"/>
        <v>126.117</v>
      </c>
      <c r="F87" s="26">
        <f t="shared" si="11"/>
        <v>127.1634</v>
      </c>
      <c r="G87" s="26">
        <f t="shared" si="11"/>
        <v>129.62430000000001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hidden="1" outlineLevel="4" x14ac:dyDescent="0.3">
      <c r="A88" s="25" t="s">
        <v>70</v>
      </c>
      <c r="B88" s="26">
        <v>81.834599999999995</v>
      </c>
      <c r="C88" s="26">
        <v>109.7058</v>
      </c>
      <c r="D88" s="26">
        <v>113.9472</v>
      </c>
      <c r="E88" s="26">
        <v>126.117</v>
      </c>
      <c r="F88" s="26">
        <v>127.1634</v>
      </c>
      <c r="G88" s="26">
        <v>129.62430000000001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hidden="1" outlineLevel="3" x14ac:dyDescent="0.3">
      <c r="A89" s="29" t="s">
        <v>71</v>
      </c>
      <c r="B89" s="26">
        <f t="shared" ref="B89:G89" si="12">SUM(B$90:B$90)</f>
        <v>120.49942593211</v>
      </c>
      <c r="C89" s="26">
        <f t="shared" si="12"/>
        <v>153.60404350837999</v>
      </c>
      <c r="D89" s="26">
        <f t="shared" si="12"/>
        <v>160.84042546983</v>
      </c>
      <c r="E89" s="26">
        <f t="shared" si="12"/>
        <v>173.03822402111001</v>
      </c>
      <c r="F89" s="26">
        <f t="shared" si="12"/>
        <v>183.21922651337999</v>
      </c>
      <c r="G89" s="26">
        <f t="shared" si="12"/>
        <v>187.48257249695999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hidden="1" outlineLevel="4" x14ac:dyDescent="0.3">
      <c r="A90" s="25" t="s">
        <v>44</v>
      </c>
      <c r="B90" s="26">
        <v>120.49942593211</v>
      </c>
      <c r="C90" s="26">
        <v>153.60404350837999</v>
      </c>
      <c r="D90" s="26">
        <v>160.84042546983</v>
      </c>
      <c r="E90" s="26">
        <v>173.03822402111001</v>
      </c>
      <c r="F90" s="26">
        <v>183.21922651337999</v>
      </c>
      <c r="G90" s="26">
        <v>187.48257249695999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ht="14.4" outlineLevel="1" x14ac:dyDescent="0.3">
      <c r="A91" s="141" t="s">
        <v>72</v>
      </c>
      <c r="B91" s="142">
        <f t="shared" ref="B91:G91" si="13">B$92+B$110</f>
        <v>309.33986955858001</v>
      </c>
      <c r="C91" s="142">
        <f t="shared" si="13"/>
        <v>360.43420638318003</v>
      </c>
      <c r="D91" s="142">
        <f t="shared" si="13"/>
        <v>331.54471708271996</v>
      </c>
      <c r="E91" s="142">
        <f t="shared" si="13"/>
        <v>288.51110931761002</v>
      </c>
      <c r="F91" s="142">
        <f t="shared" si="13"/>
        <v>276.68300234521996</v>
      </c>
      <c r="G91" s="142">
        <f t="shared" si="13"/>
        <v>270.55078135447002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ht="14.4" outlineLevel="2" collapsed="1" x14ac:dyDescent="0.3">
      <c r="A92" s="139" t="s">
        <v>1</v>
      </c>
      <c r="B92" s="140">
        <f t="shared" ref="B92:G92" si="14">B$93+B$100+B$108</f>
        <v>49.038826509239996</v>
      </c>
      <c r="C92" s="140">
        <f t="shared" si="14"/>
        <v>72.197931313059996</v>
      </c>
      <c r="D92" s="140">
        <f t="shared" si="14"/>
        <v>68.798719139520003</v>
      </c>
      <c r="E92" s="140">
        <f t="shared" si="14"/>
        <v>69.357463909259991</v>
      </c>
      <c r="F92" s="140">
        <f t="shared" si="14"/>
        <v>64.294409158080001</v>
      </c>
      <c r="G92" s="140">
        <f t="shared" si="14"/>
        <v>62.684864492689996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hidden="1" outlineLevel="3" x14ac:dyDescent="0.3">
      <c r="A93" s="29" t="s">
        <v>2</v>
      </c>
      <c r="B93" s="26">
        <f t="shared" ref="B93:G93" si="15">SUM(B$94:B$99)</f>
        <v>16.928416600000002</v>
      </c>
      <c r="C93" s="26">
        <f t="shared" si="15"/>
        <v>11.847416600000001</v>
      </c>
      <c r="D93" s="26">
        <f t="shared" si="15"/>
        <v>7.9750115999999993</v>
      </c>
      <c r="E93" s="26">
        <f t="shared" si="15"/>
        <v>4.4750115999999993</v>
      </c>
      <c r="F93" s="26">
        <f t="shared" si="15"/>
        <v>2.4750116000000002</v>
      </c>
      <c r="G93" s="26">
        <f t="shared" si="15"/>
        <v>2.4750116000000002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hidden="1" outlineLevel="4" x14ac:dyDescent="0.3">
      <c r="A94" s="25" t="s">
        <v>73</v>
      </c>
      <c r="B94" s="26">
        <v>3.4750000000000001</v>
      </c>
      <c r="C94" s="26">
        <v>3.4750000000000001</v>
      </c>
      <c r="D94" s="26">
        <v>2.4750000000000001</v>
      </c>
      <c r="E94" s="26">
        <v>2.4750000000000001</v>
      </c>
      <c r="F94" s="26">
        <v>2.4750000000000001</v>
      </c>
      <c r="G94" s="26">
        <v>2.4750000000000001</v>
      </c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hidden="1" outlineLevel="4" x14ac:dyDescent="0.3">
      <c r="A95" s="25" t="s">
        <v>118</v>
      </c>
      <c r="B95" s="26">
        <v>5.0810000000000004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hidden="1" outlineLevel="4" x14ac:dyDescent="0.3">
      <c r="A96" s="25" t="s">
        <v>119</v>
      </c>
      <c r="B96" s="26">
        <v>2.8724050000000001</v>
      </c>
      <c r="C96" s="26">
        <v>2.8724050000000001</v>
      </c>
      <c r="D96" s="26">
        <v>0</v>
      </c>
      <c r="E96" s="26">
        <v>0</v>
      </c>
      <c r="F96" s="26">
        <v>0</v>
      </c>
      <c r="G96" s="26">
        <v>0</v>
      </c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hidden="1" outlineLevel="4" x14ac:dyDescent="0.3">
      <c r="A97" s="25" t="s">
        <v>120</v>
      </c>
      <c r="B97" s="26">
        <v>3.5</v>
      </c>
      <c r="C97" s="26">
        <v>3.5</v>
      </c>
      <c r="D97" s="26">
        <v>3.5</v>
      </c>
      <c r="E97" s="26">
        <v>0</v>
      </c>
      <c r="F97" s="26">
        <v>0</v>
      </c>
      <c r="G97" s="26">
        <v>0</v>
      </c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hidden="1" outlineLevel="4" x14ac:dyDescent="0.3">
      <c r="A98" s="25" t="s">
        <v>121</v>
      </c>
      <c r="B98" s="26">
        <v>2</v>
      </c>
      <c r="C98" s="26">
        <v>2</v>
      </c>
      <c r="D98" s="26">
        <v>2</v>
      </c>
      <c r="E98" s="26">
        <v>2</v>
      </c>
      <c r="F98" s="26">
        <v>0</v>
      </c>
      <c r="G98" s="26">
        <v>0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hidden="1" outlineLevel="4" x14ac:dyDescent="0.3">
      <c r="A99" s="25" t="s">
        <v>74</v>
      </c>
      <c r="B99" s="26">
        <v>1.1600000000000001E-5</v>
      </c>
      <c r="C99" s="26">
        <v>1.1600000000000001E-5</v>
      </c>
      <c r="D99" s="26">
        <v>1.1600000000000001E-5</v>
      </c>
      <c r="E99" s="26">
        <v>1.1600000000000001E-5</v>
      </c>
      <c r="F99" s="26">
        <v>1.1600000000000001E-5</v>
      </c>
      <c r="G99" s="26">
        <v>1.1600000000000001E-5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hidden="1" outlineLevel="3" x14ac:dyDescent="0.3">
      <c r="A100" s="29" t="s">
        <v>33</v>
      </c>
      <c r="B100" s="26">
        <f t="shared" ref="B100:G100" si="16">SUM(B$101:B$107)</f>
        <v>32.109455259240001</v>
      </c>
      <c r="C100" s="26">
        <f t="shared" si="16"/>
        <v>60.349560063059997</v>
      </c>
      <c r="D100" s="26">
        <f t="shared" si="16"/>
        <v>60.822752889520004</v>
      </c>
      <c r="E100" s="26">
        <f t="shared" si="16"/>
        <v>64.881497659259992</v>
      </c>
      <c r="F100" s="26">
        <f t="shared" si="16"/>
        <v>61.818442908080002</v>
      </c>
      <c r="G100" s="26">
        <f t="shared" si="16"/>
        <v>60.208898242689997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idden="1" outlineLevel="4" x14ac:dyDescent="0.3">
      <c r="A101" s="25" t="s">
        <v>75</v>
      </c>
      <c r="B101" s="26">
        <v>4.3504301856599996</v>
      </c>
      <c r="C101" s="26">
        <v>4.2835835157500002</v>
      </c>
      <c r="D101" s="26">
        <v>3.58431738666</v>
      </c>
      <c r="E101" s="26">
        <v>2.6414929643299998</v>
      </c>
      <c r="F101" s="26">
        <v>1.5222507644000001</v>
      </c>
      <c r="G101" s="26">
        <v>1.3964207206100001</v>
      </c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hidden="1" outlineLevel="4" x14ac:dyDescent="0.3">
      <c r="A102" s="25" t="s">
        <v>76</v>
      </c>
      <c r="B102" s="26">
        <v>0.3546166</v>
      </c>
      <c r="C102" s="26">
        <v>0.47539179999999998</v>
      </c>
      <c r="D102" s="26">
        <v>0.43890773350000001</v>
      </c>
      <c r="E102" s="26">
        <v>0.30361500074999997</v>
      </c>
      <c r="F102" s="26">
        <v>0.12245364575999999</v>
      </c>
      <c r="G102" s="26">
        <v>9.3617551440000002E-2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hidden="1" outlineLevel="4" x14ac:dyDescent="0.3">
      <c r="A103" s="25" t="s">
        <v>77</v>
      </c>
      <c r="B103" s="26">
        <v>0.27278200000000002</v>
      </c>
      <c r="C103" s="26">
        <v>0.36568600000000001</v>
      </c>
      <c r="D103" s="26">
        <v>0.33762133300000002</v>
      </c>
      <c r="E103" s="26">
        <v>0.23354999851</v>
      </c>
      <c r="F103" s="26">
        <v>9.4195108469999997E-2</v>
      </c>
      <c r="G103" s="26">
        <v>7.2013497120000006E-2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hidden="1" outlineLevel="4" x14ac:dyDescent="0.3">
      <c r="A104" s="25" t="s">
        <v>78</v>
      </c>
      <c r="B104" s="26">
        <v>12.514342159670001</v>
      </c>
      <c r="C104" s="26">
        <v>13.93794200916</v>
      </c>
      <c r="D104" s="26">
        <v>13.171333369219999</v>
      </c>
      <c r="E104" s="26">
        <v>13.25976210098</v>
      </c>
      <c r="F104" s="26">
        <v>14.832616250819999</v>
      </c>
      <c r="G104" s="26">
        <v>14.12000316798</v>
      </c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hidden="1" outlineLevel="4" x14ac:dyDescent="0.3">
      <c r="A105" s="25" t="s">
        <v>79</v>
      </c>
      <c r="B105" s="26">
        <v>0.38189479999999998</v>
      </c>
      <c r="C105" s="26">
        <v>0.51196039999999998</v>
      </c>
      <c r="D105" s="26">
        <v>0.47266986649999998</v>
      </c>
      <c r="E105" s="26">
        <v>0.32696999924999998</v>
      </c>
      <c r="F105" s="26">
        <v>0.13187315424000001</v>
      </c>
      <c r="G105" s="26">
        <v>0.10081889855999999</v>
      </c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hidden="1" outlineLevel="4" x14ac:dyDescent="0.3">
      <c r="A106" s="25" t="s">
        <v>80</v>
      </c>
      <c r="B106" s="26">
        <v>10.60962944519</v>
      </c>
      <c r="C106" s="26">
        <v>12.3806687687</v>
      </c>
      <c r="D106" s="26">
        <v>11.39334056433</v>
      </c>
      <c r="E106" s="26">
        <v>14.99023391273</v>
      </c>
      <c r="F106" s="26">
        <v>10.22976537528</v>
      </c>
      <c r="G106" s="26">
        <v>10.18445169752</v>
      </c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hidden="1" outlineLevel="4" x14ac:dyDescent="0.3">
      <c r="A107" s="25" t="s">
        <v>81</v>
      </c>
      <c r="B107" s="26">
        <v>3.62576006872</v>
      </c>
      <c r="C107" s="26">
        <v>28.394327569449999</v>
      </c>
      <c r="D107" s="26">
        <v>31.42456263631</v>
      </c>
      <c r="E107" s="26">
        <v>33.125873682710001</v>
      </c>
      <c r="F107" s="26">
        <v>34.885288609109999</v>
      </c>
      <c r="G107" s="26">
        <v>34.241572709460002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hidden="1" outlineLevel="3" x14ac:dyDescent="0.3">
      <c r="A108" s="29" t="s">
        <v>82</v>
      </c>
      <c r="B108" s="26">
        <f t="shared" ref="B108:G108" si="17">SUM(B$109:B$109)</f>
        <v>9.5465000000000003E-4</v>
      </c>
      <c r="C108" s="26">
        <f t="shared" si="17"/>
        <v>9.5465000000000003E-4</v>
      </c>
      <c r="D108" s="26">
        <f t="shared" si="17"/>
        <v>9.5465000000000003E-4</v>
      </c>
      <c r="E108" s="26">
        <f t="shared" si="17"/>
        <v>9.5465000000000003E-4</v>
      </c>
      <c r="F108" s="26">
        <f t="shared" si="17"/>
        <v>9.5465000000000003E-4</v>
      </c>
      <c r="G108" s="26">
        <f t="shared" si="17"/>
        <v>9.5465000000000003E-4</v>
      </c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hidden="1" outlineLevel="4" x14ac:dyDescent="0.3">
      <c r="A109" s="25" t="s">
        <v>83</v>
      </c>
      <c r="B109" s="26">
        <v>9.5465000000000003E-4</v>
      </c>
      <c r="C109" s="26">
        <v>9.5465000000000003E-4</v>
      </c>
      <c r="D109" s="26">
        <v>9.5465000000000003E-4</v>
      </c>
      <c r="E109" s="26">
        <v>9.5465000000000003E-4</v>
      </c>
      <c r="F109" s="26">
        <v>9.5465000000000003E-4</v>
      </c>
      <c r="G109" s="26">
        <v>9.5465000000000003E-4</v>
      </c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ht="14.4" outlineLevel="2" collapsed="1" x14ac:dyDescent="0.3">
      <c r="A110" s="139" t="s">
        <v>35</v>
      </c>
      <c r="B110" s="140">
        <f t="shared" ref="B110:G110" si="18">B$111+B$118+B$121+B$124+B$127</f>
        <v>260.30104304934002</v>
      </c>
      <c r="C110" s="140">
        <f t="shared" si="18"/>
        <v>288.23627507012003</v>
      </c>
      <c r="D110" s="140">
        <f t="shared" si="18"/>
        <v>262.74599794319994</v>
      </c>
      <c r="E110" s="140">
        <f t="shared" si="18"/>
        <v>219.15364540835003</v>
      </c>
      <c r="F110" s="140">
        <f t="shared" si="18"/>
        <v>212.38859318713997</v>
      </c>
      <c r="G110" s="140">
        <f t="shared" si="18"/>
        <v>207.86591686177999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hidden="1" outlineLevel="3" x14ac:dyDescent="0.3">
      <c r="A111" s="29" t="s">
        <v>36</v>
      </c>
      <c r="B111" s="26">
        <f t="shared" ref="B111:G111" si="19">SUM(B$112:B$117)</f>
        <v>186.07888667076</v>
      </c>
      <c r="C111" s="26">
        <f t="shared" si="19"/>
        <v>191.23700154049999</v>
      </c>
      <c r="D111" s="26">
        <f t="shared" si="19"/>
        <v>160.72856170807</v>
      </c>
      <c r="E111" s="26">
        <f t="shared" si="19"/>
        <v>136.28570344676001</v>
      </c>
      <c r="F111" s="26">
        <f t="shared" si="19"/>
        <v>129.05537836068001</v>
      </c>
      <c r="G111" s="26">
        <f t="shared" si="19"/>
        <v>123.0541253616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idden="1" outlineLevel="4" x14ac:dyDescent="0.3">
      <c r="A112" s="25" t="s">
        <v>37</v>
      </c>
      <c r="B112" s="26">
        <v>0</v>
      </c>
      <c r="C112" s="26">
        <v>5.6845157299999999E-3</v>
      </c>
      <c r="D112" s="26">
        <v>5.99848447E-3</v>
      </c>
      <c r="E112" s="26">
        <v>1.227677529E-2</v>
      </c>
      <c r="F112" s="26">
        <v>3.9839148749999997E-2</v>
      </c>
      <c r="G112" s="26">
        <v>4.3157676149999998E-2</v>
      </c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hidden="1" outlineLevel="4" x14ac:dyDescent="0.3">
      <c r="A113" s="25" t="s">
        <v>39</v>
      </c>
      <c r="B113" s="26">
        <v>9.2796015706299997</v>
      </c>
      <c r="C113" s="26">
        <v>22.173127630060002</v>
      </c>
      <c r="D113" s="26">
        <v>42.482597292279998</v>
      </c>
      <c r="E113" s="26">
        <v>45.32443061531</v>
      </c>
      <c r="F113" s="26">
        <v>66.783923133800002</v>
      </c>
      <c r="G113" s="26">
        <v>59.600715008389997</v>
      </c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hidden="1" outlineLevel="4" x14ac:dyDescent="0.3">
      <c r="A114" s="25" t="s">
        <v>40</v>
      </c>
      <c r="B114" s="26">
        <v>1.685745539</v>
      </c>
      <c r="C114" s="26">
        <v>4.0027995150000004</v>
      </c>
      <c r="D114" s="26">
        <v>4.2488582534999999</v>
      </c>
      <c r="E114" s="26">
        <v>8.0852744912300007</v>
      </c>
      <c r="F114" s="26">
        <v>9.0394754543799998</v>
      </c>
      <c r="G114" s="26">
        <v>9.1809814209299994</v>
      </c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hidden="1" outlineLevel="4" x14ac:dyDescent="0.3">
      <c r="A115" s="25" t="s">
        <v>84</v>
      </c>
      <c r="B115" s="26">
        <v>9.2767800000000005</v>
      </c>
      <c r="C115" s="26">
        <v>11.6853</v>
      </c>
      <c r="D115" s="26">
        <v>12.662369999999999</v>
      </c>
      <c r="E115" s="26">
        <v>13.17798</v>
      </c>
      <c r="F115" s="26">
        <v>14.956950000000001</v>
      </c>
      <c r="G115" s="26">
        <v>15.307320000000001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hidden="1" outlineLevel="4" x14ac:dyDescent="0.3">
      <c r="A116" s="25" t="s">
        <v>42</v>
      </c>
      <c r="B116" s="26">
        <v>12.77248679523</v>
      </c>
      <c r="C116" s="26">
        <v>17.16922751996</v>
      </c>
      <c r="D116" s="26">
        <v>20.401384690299999</v>
      </c>
      <c r="E116" s="26">
        <v>21.577228281509999</v>
      </c>
      <c r="F116" s="26">
        <v>20.65386147676</v>
      </c>
      <c r="G116" s="26">
        <v>20.93152045299</v>
      </c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hidden="1" outlineLevel="4" x14ac:dyDescent="0.3">
      <c r="A117" s="25" t="s">
        <v>44</v>
      </c>
      <c r="B117" s="26">
        <v>153.0642727659</v>
      </c>
      <c r="C117" s="26">
        <v>136.20086235975</v>
      </c>
      <c r="D117" s="26">
        <v>80.927352987519996</v>
      </c>
      <c r="E117" s="26">
        <v>48.108513283420002</v>
      </c>
      <c r="F117" s="26">
        <v>17.581329146990001</v>
      </c>
      <c r="G117" s="26">
        <v>17.990430803140001</v>
      </c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hidden="1" outlineLevel="3" x14ac:dyDescent="0.3">
      <c r="A118" s="29" t="s">
        <v>85</v>
      </c>
      <c r="B118" s="26">
        <f t="shared" ref="B118:G118" si="20">SUM(B$119:B$120)</f>
        <v>24.550380000000001</v>
      </c>
      <c r="C118" s="26">
        <f t="shared" si="20"/>
        <v>30.169094999999999</v>
      </c>
      <c r="D118" s="26">
        <f t="shared" si="20"/>
        <v>32.463972362509999</v>
      </c>
      <c r="E118" s="26">
        <f t="shared" si="20"/>
        <v>36.060648373310002</v>
      </c>
      <c r="F118" s="26">
        <f t="shared" si="20"/>
        <v>36.535842410389996</v>
      </c>
      <c r="G118" s="26">
        <f t="shared" si="20"/>
        <v>37.249271652279994</v>
      </c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hidden="1" outlineLevel="4" x14ac:dyDescent="0.3">
      <c r="A119" s="25" t="s">
        <v>86</v>
      </c>
      <c r="B119" s="26">
        <v>24.550380000000001</v>
      </c>
      <c r="C119" s="26">
        <v>30.169094999999999</v>
      </c>
      <c r="D119" s="26">
        <v>31.33548</v>
      </c>
      <c r="E119" s="26">
        <v>34.682175000000001</v>
      </c>
      <c r="F119" s="26">
        <v>34.969935</v>
      </c>
      <c r="G119" s="26">
        <v>35.646682499999997</v>
      </c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hidden="1" outlineLevel="4" x14ac:dyDescent="0.3">
      <c r="A120" s="25" t="s">
        <v>49</v>
      </c>
      <c r="B120" s="26">
        <v>0</v>
      </c>
      <c r="C120" s="26">
        <v>0</v>
      </c>
      <c r="D120" s="26">
        <v>1.1284923625100001</v>
      </c>
      <c r="E120" s="26">
        <v>1.3784733733100001</v>
      </c>
      <c r="F120" s="26">
        <v>1.5659074103899999</v>
      </c>
      <c r="G120" s="26">
        <v>1.60258915228</v>
      </c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hidden="1" outlineLevel="3" x14ac:dyDescent="0.3">
      <c r="A121" s="29" t="s">
        <v>59</v>
      </c>
      <c r="B121" s="26">
        <f t="shared" ref="B121:G121" si="21">SUM(B$122:B$123)</f>
        <v>4.9631423273299999</v>
      </c>
      <c r="C121" s="26">
        <f t="shared" si="21"/>
        <v>7.09944966691</v>
      </c>
      <c r="D121" s="26">
        <f t="shared" si="21"/>
        <v>7.4799616972800003</v>
      </c>
      <c r="E121" s="26">
        <f t="shared" si="21"/>
        <v>7.6600232181100001</v>
      </c>
      <c r="F121" s="26">
        <f t="shared" si="21"/>
        <v>7.0996304551599998</v>
      </c>
      <c r="G121" s="26">
        <f t="shared" si="21"/>
        <v>7.0780185874599999</v>
      </c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hidden="1" outlineLevel="4" x14ac:dyDescent="0.3">
      <c r="A122" s="25" t="s">
        <v>87</v>
      </c>
      <c r="B122" s="26">
        <v>4.4761919675000001</v>
      </c>
      <c r="C122" s="26">
        <v>6.8946523524199996</v>
      </c>
      <c r="D122" s="26">
        <v>7.4799616972800003</v>
      </c>
      <c r="E122" s="26">
        <v>7.6600232181100001</v>
      </c>
      <c r="F122" s="26">
        <v>7.0996304551599998</v>
      </c>
      <c r="G122" s="26">
        <v>7.0780185874599999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hidden="1" outlineLevel="4" x14ac:dyDescent="0.3">
      <c r="A123" s="25" t="s">
        <v>64</v>
      </c>
      <c r="B123" s="26">
        <v>0.48695035983000001</v>
      </c>
      <c r="C123" s="26">
        <v>0.20479731448999999</v>
      </c>
      <c r="D123" s="26">
        <v>0</v>
      </c>
      <c r="E123" s="26">
        <v>0</v>
      </c>
      <c r="F123" s="26">
        <v>0</v>
      </c>
      <c r="G123" s="26">
        <v>0</v>
      </c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hidden="1" outlineLevel="3" x14ac:dyDescent="0.3">
      <c r="A124" s="29" t="s">
        <v>88</v>
      </c>
      <c r="B124" s="26">
        <f t="shared" ref="B124:G124" si="22">SUM(B$125:B$126)</f>
        <v>41.599254999999999</v>
      </c>
      <c r="C124" s="26">
        <f t="shared" si="22"/>
        <v>55.767115000000004</v>
      </c>
      <c r="D124" s="26">
        <f t="shared" si="22"/>
        <v>57.923159999999996</v>
      </c>
      <c r="E124" s="26">
        <f t="shared" si="22"/>
        <v>34.682175000000001</v>
      </c>
      <c r="F124" s="26">
        <f t="shared" si="22"/>
        <v>34.969935</v>
      </c>
      <c r="G124" s="26">
        <f t="shared" si="22"/>
        <v>35.646682499999997</v>
      </c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hidden="1" outlineLevel="4" x14ac:dyDescent="0.3">
      <c r="A125" s="25" t="s">
        <v>122</v>
      </c>
      <c r="B125" s="26">
        <v>19.094740000000002</v>
      </c>
      <c r="C125" s="26">
        <v>25.598020000000002</v>
      </c>
      <c r="D125" s="26">
        <v>26.587679999999999</v>
      </c>
      <c r="E125" s="26">
        <v>0</v>
      </c>
      <c r="F125" s="26">
        <v>0</v>
      </c>
      <c r="G125" s="26">
        <v>0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hidden="1" outlineLevel="4" x14ac:dyDescent="0.3">
      <c r="A126" s="25" t="s">
        <v>89</v>
      </c>
      <c r="B126" s="26">
        <v>22.504515000000001</v>
      </c>
      <c r="C126" s="26">
        <v>30.169094999999999</v>
      </c>
      <c r="D126" s="26">
        <v>31.33548</v>
      </c>
      <c r="E126" s="26">
        <v>34.682175000000001</v>
      </c>
      <c r="F126" s="26">
        <v>34.969935</v>
      </c>
      <c r="G126" s="26">
        <v>35.646682499999997</v>
      </c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hidden="1" outlineLevel="3" x14ac:dyDescent="0.3">
      <c r="A127" s="29" t="s">
        <v>71</v>
      </c>
      <c r="B127" s="26">
        <f t="shared" ref="B127:G127" si="23">SUM(B$128:B$128)</f>
        <v>3.1093790512499999</v>
      </c>
      <c r="C127" s="26">
        <f t="shared" si="23"/>
        <v>3.9636138627099999</v>
      </c>
      <c r="D127" s="26">
        <f t="shared" si="23"/>
        <v>4.1503421753399996</v>
      </c>
      <c r="E127" s="26">
        <f t="shared" si="23"/>
        <v>4.4650953701700002</v>
      </c>
      <c r="F127" s="26">
        <f t="shared" si="23"/>
        <v>4.7278069609099997</v>
      </c>
      <c r="G127" s="26">
        <f t="shared" si="23"/>
        <v>4.8378187604400003</v>
      </c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hidden="1" outlineLevel="4" x14ac:dyDescent="0.3">
      <c r="A128" s="25" t="s">
        <v>44</v>
      </c>
      <c r="B128" s="26">
        <v>3.1093790512499999</v>
      </c>
      <c r="C128" s="26">
        <v>3.9636138627099999</v>
      </c>
      <c r="D128" s="26">
        <v>4.1503421753399996</v>
      </c>
      <c r="E128" s="26">
        <v>4.4650953701700002</v>
      </c>
      <c r="F128" s="26">
        <v>4.7278069609099997</v>
      </c>
      <c r="G128" s="26">
        <v>4.8378187604400003</v>
      </c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 x14ac:dyDescent="0.3">
      <c r="B129" s="40"/>
      <c r="C129" s="40"/>
      <c r="D129" s="40"/>
      <c r="E129" s="40"/>
      <c r="F129" s="40"/>
      <c r="G129" s="40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 x14ac:dyDescent="0.3">
      <c r="B130" s="40"/>
      <c r="C130" s="40"/>
      <c r="D130" s="40"/>
      <c r="E130" s="40"/>
      <c r="F130" s="40"/>
      <c r="G130" s="40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 x14ac:dyDescent="0.3">
      <c r="B131" s="40"/>
      <c r="C131" s="40"/>
      <c r="D131" s="40"/>
      <c r="E131" s="40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 x14ac:dyDescent="0.3">
      <c r="B132" s="40"/>
      <c r="C132" s="40"/>
      <c r="D132" s="40"/>
      <c r="E132" s="40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 x14ac:dyDescent="0.3">
      <c r="B133" s="40"/>
      <c r="C133" s="40"/>
      <c r="D133" s="40"/>
      <c r="E133" s="40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 x14ac:dyDescent="0.3">
      <c r="B134" s="40"/>
      <c r="C134" s="40"/>
      <c r="D134" s="40"/>
      <c r="E134" s="40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 x14ac:dyDescent="0.3">
      <c r="B135" s="40"/>
      <c r="C135" s="40"/>
      <c r="D135" s="40"/>
      <c r="E135" s="40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 x14ac:dyDescent="0.3">
      <c r="B136" s="40"/>
      <c r="C136" s="40"/>
      <c r="D136" s="40"/>
      <c r="E136" s="40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 x14ac:dyDescent="0.3">
      <c r="B137" s="40"/>
      <c r="C137" s="40"/>
      <c r="D137" s="40"/>
      <c r="E137" s="40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 x14ac:dyDescent="0.3">
      <c r="B138" s="40"/>
      <c r="C138" s="40"/>
      <c r="D138" s="40"/>
      <c r="E138" s="40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 x14ac:dyDescent="0.3">
      <c r="B139" s="40"/>
      <c r="C139" s="40"/>
      <c r="D139" s="40"/>
      <c r="E139" s="40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 x14ac:dyDescent="0.3">
      <c r="B140" s="40"/>
      <c r="C140" s="40"/>
      <c r="D140" s="40"/>
      <c r="E140" s="40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 x14ac:dyDescent="0.3">
      <c r="B141" s="40"/>
      <c r="C141" s="40"/>
      <c r="D141" s="40"/>
      <c r="E141" s="40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 x14ac:dyDescent="0.3">
      <c r="B142" s="40"/>
      <c r="C142" s="40"/>
      <c r="D142" s="40"/>
      <c r="E142" s="40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 x14ac:dyDescent="0.3">
      <c r="B143" s="40"/>
      <c r="C143" s="40"/>
      <c r="D143" s="40"/>
      <c r="E143" s="40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2:17" x14ac:dyDescent="0.3">
      <c r="B144" s="40"/>
      <c r="C144" s="40"/>
      <c r="D144" s="40"/>
      <c r="E144" s="40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2:17" x14ac:dyDescent="0.3">
      <c r="B145" s="40"/>
      <c r="C145" s="40"/>
      <c r="D145" s="40"/>
      <c r="E145" s="40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x14ac:dyDescent="0.3">
      <c r="B146" s="40"/>
      <c r="C146" s="40"/>
      <c r="D146" s="40"/>
      <c r="E146" s="40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2:17" x14ac:dyDescent="0.3">
      <c r="B147" s="40"/>
      <c r="C147" s="40"/>
      <c r="D147" s="40"/>
      <c r="E147" s="40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2:17" x14ac:dyDescent="0.3">
      <c r="B148" s="40"/>
      <c r="C148" s="40"/>
      <c r="D148" s="40"/>
      <c r="E148" s="40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2:17" x14ac:dyDescent="0.3">
      <c r="B149" s="40"/>
      <c r="C149" s="40"/>
      <c r="D149" s="40"/>
      <c r="E149" s="40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x14ac:dyDescent="0.3">
      <c r="B150" s="40"/>
      <c r="C150" s="40"/>
      <c r="D150" s="40"/>
      <c r="E150" s="40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2:17" x14ac:dyDescent="0.3">
      <c r="B151" s="40"/>
      <c r="C151" s="40"/>
      <c r="D151" s="40"/>
      <c r="E151" s="40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2:17" x14ac:dyDescent="0.3">
      <c r="B152" s="40"/>
      <c r="C152" s="40"/>
      <c r="D152" s="40"/>
      <c r="E152" s="40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2:17" x14ac:dyDescent="0.3">
      <c r="B153" s="40"/>
      <c r="C153" s="40"/>
      <c r="D153" s="40"/>
      <c r="E153" s="40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2:17" x14ac:dyDescent="0.3">
      <c r="B154" s="40"/>
      <c r="C154" s="40"/>
      <c r="D154" s="40"/>
      <c r="E154" s="40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2:17" x14ac:dyDescent="0.3">
      <c r="B155" s="40"/>
      <c r="C155" s="40"/>
      <c r="D155" s="40"/>
      <c r="E155" s="40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2:17" x14ac:dyDescent="0.3">
      <c r="B156" s="40"/>
      <c r="C156" s="40"/>
      <c r="D156" s="40"/>
      <c r="E156" s="40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2:17" x14ac:dyDescent="0.3">
      <c r="B157" s="40"/>
      <c r="C157" s="40"/>
      <c r="D157" s="40"/>
      <c r="E157" s="40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2:17" x14ac:dyDescent="0.3">
      <c r="B158" s="40"/>
      <c r="C158" s="40"/>
      <c r="D158" s="40"/>
      <c r="E158" s="40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2:17" x14ac:dyDescent="0.3">
      <c r="B159" s="40"/>
      <c r="C159" s="40"/>
      <c r="D159" s="40"/>
      <c r="E159" s="40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2:17" x14ac:dyDescent="0.3">
      <c r="B160" s="40"/>
      <c r="C160" s="40"/>
      <c r="D160" s="40"/>
      <c r="E160" s="40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2:17" x14ac:dyDescent="0.3">
      <c r="B161" s="40"/>
      <c r="C161" s="40"/>
      <c r="D161" s="40"/>
      <c r="E161" s="40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2:17" x14ac:dyDescent="0.3">
      <c r="B162" s="40"/>
      <c r="C162" s="40"/>
      <c r="D162" s="40"/>
      <c r="E162" s="40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2:17" x14ac:dyDescent="0.3">
      <c r="B163" s="40"/>
      <c r="C163" s="40"/>
      <c r="D163" s="40"/>
      <c r="E163" s="40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2:17" x14ac:dyDescent="0.3">
      <c r="B164" s="40"/>
      <c r="C164" s="40"/>
      <c r="D164" s="40"/>
      <c r="E164" s="40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2:17" x14ac:dyDescent="0.3">
      <c r="B165" s="40"/>
      <c r="C165" s="40"/>
      <c r="D165" s="40"/>
      <c r="E165" s="40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2:17" x14ac:dyDescent="0.3">
      <c r="B166" s="40"/>
      <c r="C166" s="40"/>
      <c r="D166" s="40"/>
      <c r="E166" s="40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2:17" x14ac:dyDescent="0.3">
      <c r="B167" s="40"/>
      <c r="C167" s="40"/>
      <c r="D167" s="40"/>
      <c r="E167" s="40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2:17" x14ac:dyDescent="0.3">
      <c r="B168" s="40"/>
      <c r="C168" s="40"/>
      <c r="D168" s="40"/>
      <c r="E168" s="40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ЗІНЧЕНКО Ірина Валеріївна</cp:lastModifiedBy>
  <cp:lastPrinted>2026-03-25T10:24:39Z</cp:lastPrinted>
  <dcterms:created xsi:type="dcterms:W3CDTF">2026-03-25T10:22:54Z</dcterms:created>
  <dcterms:modified xsi:type="dcterms:W3CDTF">2026-03-25T10:24:42Z</dcterms:modified>
</cp:coreProperties>
</file>