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1" i="49"/>
  <c r="F111" i="49"/>
  <c r="E111" i="49"/>
  <c r="D111" i="49"/>
  <c r="C111" i="49"/>
  <c r="B111" i="49"/>
  <c r="G104" i="49"/>
  <c r="G103" i="49"/>
  <c r="F104" i="49"/>
  <c r="E104" i="49"/>
  <c r="D104" i="49"/>
  <c r="D103" i="49"/>
  <c r="C104" i="49"/>
  <c r="C103" i="49"/>
  <c r="B104" i="49"/>
  <c r="F103" i="49"/>
  <c r="E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6" i="49"/>
  <c r="G85" i="49"/>
  <c r="G84" i="49"/>
  <c r="F86" i="49"/>
  <c r="E86" i="49"/>
  <c r="D86" i="49"/>
  <c r="D85" i="49"/>
  <c r="C86" i="49"/>
  <c r="C85" i="49"/>
  <c r="B86" i="49"/>
  <c r="F85" i="49"/>
  <c r="F84" i="49"/>
  <c r="E85" i="49"/>
  <c r="B85" i="49"/>
  <c r="B84" i="49"/>
  <c r="C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F48" i="49"/>
  <c r="F47" i="49"/>
  <c r="E48" i="49"/>
  <c r="E47" i="49"/>
  <c r="D48" i="49"/>
  <c r="C48" i="49"/>
  <c r="B48" i="49"/>
  <c r="B47" i="49"/>
  <c r="G47" i="49"/>
  <c r="D47" i="49"/>
  <c r="C47" i="49"/>
  <c r="G45" i="49"/>
  <c r="F45" i="49"/>
  <c r="E45" i="49"/>
  <c r="E8" i="49"/>
  <c r="E7" i="49"/>
  <c r="D45" i="49"/>
  <c r="C45" i="49"/>
  <c r="B45" i="49"/>
  <c r="G9" i="49"/>
  <c r="G8" i="49"/>
  <c r="G7" i="49"/>
  <c r="G6" i="49"/>
  <c r="F9" i="49"/>
  <c r="E9" i="49"/>
  <c r="D9" i="49"/>
  <c r="D8" i="49"/>
  <c r="D7" i="49"/>
  <c r="C9" i="49"/>
  <c r="C8" i="49"/>
  <c r="C7" i="49"/>
  <c r="C6" i="49"/>
  <c r="B9" i="49"/>
  <c r="F8" i="49"/>
  <c r="F7" i="49"/>
  <c r="B8" i="49"/>
  <c r="B7" i="49"/>
  <c r="B6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1" i="48"/>
  <c r="F111" i="48"/>
  <c r="E111" i="48"/>
  <c r="D111" i="48"/>
  <c r="D103" i="48"/>
  <c r="C111" i="48"/>
  <c r="B111" i="48"/>
  <c r="G104" i="48"/>
  <c r="G103" i="48"/>
  <c r="F104" i="48"/>
  <c r="F103" i="48"/>
  <c r="E104" i="48"/>
  <c r="D104" i="48"/>
  <c r="C104" i="48"/>
  <c r="C103" i="48"/>
  <c r="B104" i="48"/>
  <c r="B103" i="48"/>
  <c r="E103" i="48"/>
  <c r="G101" i="48"/>
  <c r="F101" i="48"/>
  <c r="E101" i="48"/>
  <c r="D101" i="48"/>
  <c r="C101" i="48"/>
  <c r="B101" i="48"/>
  <c r="G93" i="48"/>
  <c r="F93" i="48"/>
  <c r="E93" i="48"/>
  <c r="D93" i="48"/>
  <c r="D85" i="48"/>
  <c r="C93" i="48"/>
  <c r="B93" i="48"/>
  <c r="G86" i="48"/>
  <c r="G85" i="48"/>
  <c r="G84" i="48"/>
  <c r="F86" i="48"/>
  <c r="F85" i="48"/>
  <c r="E86" i="48"/>
  <c r="D86" i="48"/>
  <c r="C86" i="48"/>
  <c r="C85" i="48"/>
  <c r="C84" i="48"/>
  <c r="B86" i="48"/>
  <c r="B85" i="48"/>
  <c r="E85" i="48"/>
  <c r="E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B47" i="48"/>
  <c r="B7" i="48"/>
  <c r="B6" i="48"/>
  <c r="G48" i="48"/>
  <c r="F48" i="48"/>
  <c r="E48" i="48"/>
  <c r="E47" i="48"/>
  <c r="D48" i="48"/>
  <c r="D47" i="48"/>
  <c r="C48" i="48"/>
  <c r="B48" i="48"/>
  <c r="G47" i="48"/>
  <c r="F47" i="48"/>
  <c r="F7" i="48"/>
  <c r="C47" i="48"/>
  <c r="G45" i="48"/>
  <c r="F45" i="48"/>
  <c r="E45" i="48"/>
  <c r="D45" i="48"/>
  <c r="C45" i="48"/>
  <c r="B45" i="48"/>
  <c r="G9" i="48"/>
  <c r="G8" i="48"/>
  <c r="G7" i="48"/>
  <c r="G6" i="48"/>
  <c r="F9" i="48"/>
  <c r="F8" i="48"/>
  <c r="E9" i="48"/>
  <c r="D9" i="48"/>
  <c r="C9" i="48"/>
  <c r="C8" i="48"/>
  <c r="C7" i="48"/>
  <c r="C6" i="48"/>
  <c r="B9" i="48"/>
  <c r="B8" i="48"/>
  <c r="E8" i="48"/>
  <c r="E7" i="48"/>
  <c r="D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E18" i="46"/>
  <c r="D19" i="46"/>
  <c r="D18" i="46"/>
  <c r="C19" i="46"/>
  <c r="B19" i="46"/>
  <c r="A19" i="46"/>
  <c r="G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D13" i="46"/>
  <c r="D12" i="46"/>
  <c r="C13" i="46"/>
  <c r="C12" i="46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/>
  <c r="E7" i="46"/>
  <c r="E6" i="46"/>
  <c r="D7" i="46"/>
  <c r="C7" i="46"/>
  <c r="B7" i="46"/>
  <c r="B6" i="46"/>
  <c r="A7" i="46"/>
  <c r="G6" i="46"/>
  <c r="D6" i="46"/>
  <c r="C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F18" i="43"/>
  <c r="E19" i="43"/>
  <c r="D19" i="43"/>
  <c r="D18" i="43"/>
  <c r="C19" i="43"/>
  <c r="B19" i="43"/>
  <c r="B18" i="43"/>
  <c r="A19" i="43"/>
  <c r="E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E13" i="43"/>
  <c r="E12" i="43"/>
  <c r="D13" i="43"/>
  <c r="D12" i="43"/>
  <c r="C13" i="43"/>
  <c r="B13" i="43"/>
  <c r="A13" i="43"/>
  <c r="G12" i="43"/>
  <c r="C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D7" i="43"/>
  <c r="D6" i="43"/>
  <c r="C7" i="43"/>
  <c r="C6" i="43"/>
  <c r="B7" i="43"/>
  <c r="A7" i="43"/>
  <c r="F6" i="43"/>
  <c r="E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C8" i="36"/>
  <c r="B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8" i="31"/>
  <c r="C108" i="31"/>
  <c r="B108" i="31"/>
  <c r="D106" i="31"/>
  <c r="C106" i="31"/>
  <c r="B106" i="31"/>
  <c r="D99" i="31"/>
  <c r="D98" i="31"/>
  <c r="C99" i="31"/>
  <c r="C98" i="31"/>
  <c r="B99" i="31"/>
  <c r="B98" i="31"/>
  <c r="D96" i="31"/>
  <c r="C96" i="31"/>
  <c r="B96" i="31"/>
  <c r="D88" i="31"/>
  <c r="C88" i="31"/>
  <c r="C63" i="31"/>
  <c r="C62" i="31"/>
  <c r="C7" i="31"/>
  <c r="B88" i="31"/>
  <c r="D83" i="31"/>
  <c r="C83" i="31"/>
  <c r="B83" i="31"/>
  <c r="D72" i="31"/>
  <c r="C72" i="31"/>
  <c r="B72" i="31"/>
  <c r="D64" i="31"/>
  <c r="D63" i="31"/>
  <c r="D62" i="31"/>
  <c r="D7" i="31"/>
  <c r="C64" i="31"/>
  <c r="B64" i="31"/>
  <c r="D60" i="31"/>
  <c r="C60" i="31"/>
  <c r="B60" i="31"/>
  <c r="D52" i="31"/>
  <c r="C52" i="31"/>
  <c r="B52" i="31"/>
  <c r="D47" i="31"/>
  <c r="D46" i="31"/>
  <c r="C47" i="31"/>
  <c r="B47" i="31"/>
  <c r="C46" i="31"/>
  <c r="B46" i="31"/>
  <c r="D44" i="31"/>
  <c r="C44" i="31"/>
  <c r="B44" i="31"/>
  <c r="D10" i="31"/>
  <c r="C10" i="31"/>
  <c r="B10" i="31"/>
  <c r="D9" i="31"/>
  <c r="D8" i="31"/>
  <c r="C9" i="31"/>
  <c r="C8" i="31"/>
  <c r="D114" i="30"/>
  <c r="C114" i="30"/>
  <c r="B114" i="30"/>
  <c r="D111" i="30"/>
  <c r="C111" i="30"/>
  <c r="B111" i="30"/>
  <c r="D108" i="30"/>
  <c r="C108" i="30"/>
  <c r="B108" i="30"/>
  <c r="D106" i="30"/>
  <c r="C106" i="30"/>
  <c r="B106" i="30"/>
  <c r="D99" i="30"/>
  <c r="C99" i="30"/>
  <c r="C98" i="30"/>
  <c r="B99" i="30"/>
  <c r="B98" i="30"/>
  <c r="D96" i="30"/>
  <c r="C96" i="30"/>
  <c r="B96" i="30"/>
  <c r="D88" i="30"/>
  <c r="C88" i="30"/>
  <c r="B88" i="30"/>
  <c r="D83" i="30"/>
  <c r="D82" i="30"/>
  <c r="C83" i="30"/>
  <c r="C82" i="30"/>
  <c r="B83" i="30"/>
  <c r="B82" i="30"/>
  <c r="D79" i="30"/>
  <c r="C79" i="30"/>
  <c r="B79" i="30"/>
  <c r="D71" i="30"/>
  <c r="C71" i="30"/>
  <c r="B71" i="30"/>
  <c r="D66" i="30"/>
  <c r="C66" i="30"/>
  <c r="B66" i="30"/>
  <c r="D55" i="30"/>
  <c r="C55" i="30"/>
  <c r="B55" i="30"/>
  <c r="D47" i="30"/>
  <c r="D46" i="30"/>
  <c r="C47" i="30"/>
  <c r="B47" i="30"/>
  <c r="C46" i="30"/>
  <c r="B46" i="30"/>
  <c r="D44" i="30"/>
  <c r="C44" i="30"/>
  <c r="B44" i="30"/>
  <c r="D10" i="30"/>
  <c r="C10" i="30"/>
  <c r="B10" i="30"/>
  <c r="B9" i="30"/>
  <c r="D9" i="30"/>
  <c r="D8" i="30"/>
  <c r="C9" i="30"/>
  <c r="C8" i="30"/>
  <c r="B8" i="30"/>
  <c r="D23" i="29"/>
  <c r="C23" i="29"/>
  <c r="B23" i="29"/>
  <c r="D19" i="29"/>
  <c r="D18" i="29"/>
  <c r="C19" i="29"/>
  <c r="B19" i="29"/>
  <c r="C18" i="29"/>
  <c r="B18" i="29"/>
  <c r="D12" i="29"/>
  <c r="C12" i="29"/>
  <c r="B12" i="29"/>
  <c r="D9" i="29"/>
  <c r="C9" i="29"/>
  <c r="B9" i="29"/>
  <c r="D8" i="29"/>
  <c r="D7" i="29"/>
  <c r="C8" i="29"/>
  <c r="C7" i="29"/>
  <c r="D5" i="29"/>
  <c r="A2" i="29"/>
  <c r="N35" i="28"/>
  <c r="M35" i="28"/>
  <c r="M26" i="28"/>
  <c r="L35" i="28"/>
  <c r="K35" i="28"/>
  <c r="J35" i="28"/>
  <c r="I35" i="28"/>
  <c r="I26" i="28"/>
  <c r="H35" i="28"/>
  <c r="G35" i="28"/>
  <c r="F35" i="28"/>
  <c r="E35" i="28"/>
  <c r="E26" i="28"/>
  <c r="D35" i="28"/>
  <c r="C35" i="28"/>
  <c r="B35" i="28"/>
  <c r="N27" i="28"/>
  <c r="M27" i="28"/>
  <c r="L27" i="28"/>
  <c r="K27" i="28"/>
  <c r="J27" i="28"/>
  <c r="I27" i="28"/>
  <c r="H27" i="28"/>
  <c r="G27" i="28"/>
  <c r="G26" i="28"/>
  <c r="F27" i="28"/>
  <c r="E27" i="28"/>
  <c r="D27" i="28"/>
  <c r="C27" i="28"/>
  <c r="B27" i="28"/>
  <c r="L26" i="28"/>
  <c r="K26" i="28"/>
  <c r="H26" i="28"/>
  <c r="D26" i="28"/>
  <c r="C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H24" i="26"/>
  <c r="G25" i="26"/>
  <c r="F25" i="26"/>
  <c r="F24" i="26"/>
  <c r="E25" i="26"/>
  <c r="D25" i="26"/>
  <c r="D24" i="26"/>
  <c r="C25" i="26"/>
  <c r="B25" i="26"/>
  <c r="B24" i="26"/>
  <c r="E24" i="26"/>
  <c r="H21" i="26"/>
  <c r="H8" i="26"/>
  <c r="G8" i="26"/>
  <c r="F8" i="26"/>
  <c r="E8" i="26"/>
  <c r="D8" i="26"/>
  <c r="C8" i="26"/>
  <c r="B8" i="26"/>
  <c r="H5" i="26"/>
  <c r="D32" i="25"/>
  <c r="C32" i="25"/>
  <c r="B32" i="25"/>
  <c r="D24" i="25"/>
  <c r="D23" i="25"/>
  <c r="C24" i="25"/>
  <c r="B24" i="25"/>
  <c r="B23" i="25"/>
  <c r="C23" i="25"/>
  <c r="B21" i="25"/>
  <c r="D7" i="25"/>
  <c r="C7" i="25"/>
  <c r="B7" i="25"/>
  <c r="H29" i="21"/>
  <c r="G29" i="21"/>
  <c r="F29" i="21"/>
  <c r="E29" i="21"/>
  <c r="D29" i="21"/>
  <c r="C29" i="21"/>
  <c r="B29" i="21"/>
  <c r="H21" i="21"/>
  <c r="G21" i="21"/>
  <c r="F21" i="21"/>
  <c r="F20" i="21"/>
  <c r="E21" i="21"/>
  <c r="D21" i="21"/>
  <c r="C21" i="21"/>
  <c r="B21" i="21"/>
  <c r="B20" i="21"/>
  <c r="H20" i="21"/>
  <c r="E20" i="21"/>
  <c r="D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D22" i="20"/>
  <c r="C23" i="20"/>
  <c r="B23" i="20"/>
  <c r="C22" i="20"/>
  <c r="B22" i="20"/>
  <c r="B20" i="20"/>
  <c r="D7" i="20"/>
  <c r="C7" i="20"/>
  <c r="B7" i="20"/>
  <c r="D18" i="18"/>
  <c r="C18" i="18"/>
  <c r="C14" i="18"/>
  <c r="B18" i="18"/>
  <c r="D15" i="18"/>
  <c r="D14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10" i="13"/>
  <c r="A10" i="13"/>
  <c r="J6" i="13"/>
  <c r="I6" i="13"/>
  <c r="H6" i="13"/>
  <c r="G6" i="13"/>
  <c r="F6" i="13"/>
  <c r="E6" i="13"/>
  <c r="D6" i="13"/>
  <c r="C6" i="13"/>
  <c r="B6" i="13"/>
  <c r="J4" i="13"/>
  <c r="A4" i="13"/>
  <c r="J20" i="12"/>
  <c r="I20" i="12"/>
  <c r="H20" i="12"/>
  <c r="G20" i="12"/>
  <c r="F20" i="12"/>
  <c r="E20" i="12"/>
  <c r="D20" i="12"/>
  <c r="C20" i="12"/>
  <c r="B20" i="12"/>
  <c r="A20" i="12"/>
  <c r="J19" i="12"/>
  <c r="I19" i="12"/>
  <c r="H19" i="12"/>
  <c r="H18" i="12"/>
  <c r="G19" i="12"/>
  <c r="F19" i="12"/>
  <c r="E19" i="12"/>
  <c r="D19" i="12"/>
  <c r="D18" i="12"/>
  <c r="C19" i="12"/>
  <c r="B19" i="12"/>
  <c r="A19" i="12"/>
  <c r="A18" i="12"/>
  <c r="J17" i="12"/>
  <c r="I17" i="12"/>
  <c r="H17" i="12"/>
  <c r="G17" i="12"/>
  <c r="F17" i="12"/>
  <c r="E17" i="12"/>
  <c r="D17" i="12"/>
  <c r="C17" i="12"/>
  <c r="B17" i="12"/>
  <c r="J14" i="12"/>
  <c r="I14" i="12"/>
  <c r="H14" i="12"/>
  <c r="G14" i="12"/>
  <c r="F14" i="12"/>
  <c r="E14" i="12"/>
  <c r="D14" i="12"/>
  <c r="C14" i="12"/>
  <c r="B14" i="12"/>
  <c r="A14" i="12"/>
  <c r="J13" i="12"/>
  <c r="J12" i="12"/>
  <c r="I13" i="12"/>
  <c r="H13" i="12"/>
  <c r="G13" i="12"/>
  <c r="F13" i="12"/>
  <c r="E13" i="12"/>
  <c r="D13" i="12"/>
  <c r="C13" i="12"/>
  <c r="C12" i="12"/>
  <c r="B13" i="12"/>
  <c r="B12" i="12"/>
  <c r="A13" i="12"/>
  <c r="A12" i="12"/>
  <c r="J11" i="12"/>
  <c r="I11" i="12"/>
  <c r="H11" i="12"/>
  <c r="G11" i="12"/>
  <c r="F11" i="12"/>
  <c r="E11" i="12"/>
  <c r="D11" i="12"/>
  <c r="C11" i="12"/>
  <c r="B11" i="12"/>
  <c r="J8" i="12"/>
  <c r="I8" i="12"/>
  <c r="H8" i="12"/>
  <c r="G8" i="12"/>
  <c r="F8" i="12"/>
  <c r="E8" i="12"/>
  <c r="D8" i="12"/>
  <c r="C8" i="12"/>
  <c r="B8" i="12"/>
  <c r="A8" i="12"/>
  <c r="J7" i="12"/>
  <c r="I7" i="12"/>
  <c r="H7" i="12"/>
  <c r="H6" i="12"/>
  <c r="G7" i="12"/>
  <c r="F7" i="12"/>
  <c r="E7" i="12"/>
  <c r="D7" i="12"/>
  <c r="D6" i="12"/>
  <c r="C7" i="12"/>
  <c r="B7" i="12"/>
  <c r="A7" i="12"/>
  <c r="J6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10" i="11"/>
  <c r="A10" i="11"/>
  <c r="J6" i="11"/>
  <c r="I6" i="11"/>
  <c r="H6" i="11"/>
  <c r="G6" i="11"/>
  <c r="F6" i="11"/>
  <c r="E6" i="11"/>
  <c r="D6" i="11"/>
  <c r="C6" i="11"/>
  <c r="B6" i="11"/>
  <c r="J4" i="11"/>
  <c r="A4" i="11"/>
  <c r="J115" i="8"/>
  <c r="I115" i="8"/>
  <c r="H115" i="8"/>
  <c r="G115" i="8"/>
  <c r="F115" i="8"/>
  <c r="E115" i="8"/>
  <c r="D115" i="8"/>
  <c r="C115" i="8"/>
  <c r="B115" i="8"/>
  <c r="J112" i="8"/>
  <c r="I112" i="8"/>
  <c r="H112" i="8"/>
  <c r="G112" i="8"/>
  <c r="F112" i="8"/>
  <c r="E112" i="8"/>
  <c r="D112" i="8"/>
  <c r="C112" i="8"/>
  <c r="B112" i="8"/>
  <c r="J108" i="8"/>
  <c r="I108" i="8"/>
  <c r="H108" i="8"/>
  <c r="G108" i="8"/>
  <c r="F108" i="8"/>
  <c r="E108" i="8"/>
  <c r="D108" i="8"/>
  <c r="C108" i="8"/>
  <c r="B108" i="8"/>
  <c r="J106" i="8"/>
  <c r="I106" i="8"/>
  <c r="H106" i="8"/>
  <c r="G106" i="8"/>
  <c r="F106" i="8"/>
  <c r="E106" i="8"/>
  <c r="D106" i="8"/>
  <c r="C106" i="8"/>
  <c r="B106" i="8"/>
  <c r="J99" i="8"/>
  <c r="J98" i="8"/>
  <c r="I99" i="8"/>
  <c r="H99" i="8"/>
  <c r="G99" i="8"/>
  <c r="F99" i="8"/>
  <c r="F98" i="8"/>
  <c r="E99" i="8"/>
  <c r="D99" i="8"/>
  <c r="C99" i="8"/>
  <c r="B99" i="8"/>
  <c r="B98" i="8"/>
  <c r="J96" i="8"/>
  <c r="I96" i="8"/>
  <c r="H96" i="8"/>
  <c r="G96" i="8"/>
  <c r="G81" i="8"/>
  <c r="F96" i="8"/>
  <c r="E96" i="8"/>
  <c r="D96" i="8"/>
  <c r="C96" i="8"/>
  <c r="B96" i="8"/>
  <c r="J88" i="8"/>
  <c r="I88" i="8"/>
  <c r="H88" i="8"/>
  <c r="G88" i="8"/>
  <c r="F88" i="8"/>
  <c r="E88" i="8"/>
  <c r="D88" i="8"/>
  <c r="C88" i="8"/>
  <c r="B88" i="8"/>
  <c r="J82" i="8"/>
  <c r="J81" i="8"/>
  <c r="I82" i="8"/>
  <c r="H82" i="8"/>
  <c r="G82" i="8"/>
  <c r="F82" i="8"/>
  <c r="E82" i="8"/>
  <c r="D82" i="8"/>
  <c r="C82" i="8"/>
  <c r="B82" i="8"/>
  <c r="I81" i="8"/>
  <c r="J78" i="8"/>
  <c r="I78" i="8"/>
  <c r="H78" i="8"/>
  <c r="G78" i="8"/>
  <c r="F78" i="8"/>
  <c r="E78" i="8"/>
  <c r="D78" i="8"/>
  <c r="C78" i="8"/>
  <c r="B78" i="8"/>
  <c r="J70" i="8"/>
  <c r="I70" i="8"/>
  <c r="H70" i="8"/>
  <c r="G70" i="8"/>
  <c r="F70" i="8"/>
  <c r="E70" i="8"/>
  <c r="D70" i="8"/>
  <c r="C70" i="8"/>
  <c r="B70" i="8"/>
  <c r="J65" i="8"/>
  <c r="I65" i="8"/>
  <c r="H65" i="8"/>
  <c r="G65" i="8"/>
  <c r="F65" i="8"/>
  <c r="E65" i="8"/>
  <c r="D65" i="8"/>
  <c r="C65" i="8"/>
  <c r="B65" i="8"/>
  <c r="J54" i="8"/>
  <c r="I54" i="8"/>
  <c r="H54" i="8"/>
  <c r="G54" i="8"/>
  <c r="F54" i="8"/>
  <c r="E54" i="8"/>
  <c r="D54" i="8"/>
  <c r="C54" i="8"/>
  <c r="B54" i="8"/>
  <c r="J46" i="8"/>
  <c r="I46" i="8"/>
  <c r="H46" i="8"/>
  <c r="G46" i="8"/>
  <c r="F46" i="8"/>
  <c r="E46" i="8"/>
  <c r="D46" i="8"/>
  <c r="D45" i="8"/>
  <c r="C46" i="8"/>
  <c r="B46" i="8"/>
  <c r="J43" i="8"/>
  <c r="I43" i="8"/>
  <c r="H43" i="8"/>
  <c r="G43" i="8"/>
  <c r="F43" i="8"/>
  <c r="E43" i="8"/>
  <c r="E8" i="8"/>
  <c r="D43" i="8"/>
  <c r="C43" i="8"/>
  <c r="B43" i="8"/>
  <c r="J9" i="8"/>
  <c r="J8" i="8"/>
  <c r="I9" i="8"/>
  <c r="H9" i="8"/>
  <c r="H8" i="8"/>
  <c r="G9" i="8"/>
  <c r="F9" i="8"/>
  <c r="F8" i="8"/>
  <c r="E9" i="8"/>
  <c r="D9" i="8"/>
  <c r="D8" i="8"/>
  <c r="C9" i="8"/>
  <c r="B9" i="8"/>
  <c r="B8" i="8"/>
  <c r="J115" i="7"/>
  <c r="I115" i="7"/>
  <c r="H115" i="7"/>
  <c r="G115" i="7"/>
  <c r="F115" i="7"/>
  <c r="E115" i="7"/>
  <c r="D115" i="7"/>
  <c r="C115" i="7"/>
  <c r="B115" i="7"/>
  <c r="J112" i="7"/>
  <c r="I112" i="7"/>
  <c r="H112" i="7"/>
  <c r="G112" i="7"/>
  <c r="F112" i="7"/>
  <c r="E112" i="7"/>
  <c r="D112" i="7"/>
  <c r="C112" i="7"/>
  <c r="B112" i="7"/>
  <c r="J108" i="7"/>
  <c r="I108" i="7"/>
  <c r="H108" i="7"/>
  <c r="G108" i="7"/>
  <c r="F108" i="7"/>
  <c r="E108" i="7"/>
  <c r="D108" i="7"/>
  <c r="C108" i="7"/>
  <c r="B108" i="7"/>
  <c r="J106" i="7"/>
  <c r="I106" i="7"/>
  <c r="H106" i="7"/>
  <c r="G106" i="7"/>
  <c r="F106" i="7"/>
  <c r="E106" i="7"/>
  <c r="D106" i="7"/>
  <c r="C106" i="7"/>
  <c r="B106" i="7"/>
  <c r="J99" i="7"/>
  <c r="I99" i="7"/>
  <c r="H99" i="7"/>
  <c r="G99" i="7"/>
  <c r="F99" i="7"/>
  <c r="E99" i="7"/>
  <c r="D99" i="7"/>
  <c r="C99" i="7"/>
  <c r="B99" i="7"/>
  <c r="J96" i="7"/>
  <c r="I96" i="7"/>
  <c r="H96" i="7"/>
  <c r="G96" i="7"/>
  <c r="F96" i="7"/>
  <c r="E96" i="7"/>
  <c r="D96" i="7"/>
  <c r="C96" i="7"/>
  <c r="B96" i="7"/>
  <c r="J88" i="7"/>
  <c r="I88" i="7"/>
  <c r="H88" i="7"/>
  <c r="G88" i="7"/>
  <c r="F88" i="7"/>
  <c r="E88" i="7"/>
  <c r="D88" i="7"/>
  <c r="C88" i="7"/>
  <c r="B88" i="7"/>
  <c r="J82" i="7"/>
  <c r="I82" i="7"/>
  <c r="H82" i="7"/>
  <c r="G82" i="7"/>
  <c r="F82" i="7"/>
  <c r="E82" i="7"/>
  <c r="D82" i="7"/>
  <c r="C82" i="7"/>
  <c r="B82" i="7"/>
  <c r="J78" i="7"/>
  <c r="I78" i="7"/>
  <c r="H78" i="7"/>
  <c r="G78" i="7"/>
  <c r="F78" i="7"/>
  <c r="E78" i="7"/>
  <c r="D78" i="7"/>
  <c r="C78" i="7"/>
  <c r="B78" i="7"/>
  <c r="J70" i="7"/>
  <c r="I70" i="7"/>
  <c r="H70" i="7"/>
  <c r="G70" i="7"/>
  <c r="F70" i="7"/>
  <c r="E70" i="7"/>
  <c r="D70" i="7"/>
  <c r="C70" i="7"/>
  <c r="B70" i="7"/>
  <c r="J65" i="7"/>
  <c r="I65" i="7"/>
  <c r="H65" i="7"/>
  <c r="G65" i="7"/>
  <c r="F65" i="7"/>
  <c r="E65" i="7"/>
  <c r="D65" i="7"/>
  <c r="C65" i="7"/>
  <c r="B65" i="7"/>
  <c r="J54" i="7"/>
  <c r="I54" i="7"/>
  <c r="H54" i="7"/>
  <c r="G54" i="7"/>
  <c r="F54" i="7"/>
  <c r="E54" i="7"/>
  <c r="D54" i="7"/>
  <c r="C54" i="7"/>
  <c r="B54" i="7"/>
  <c r="J46" i="7"/>
  <c r="I46" i="7"/>
  <c r="H46" i="7"/>
  <c r="G46" i="7"/>
  <c r="F46" i="7"/>
  <c r="E46" i="7"/>
  <c r="D46" i="7"/>
  <c r="C46" i="7"/>
  <c r="B46" i="7"/>
  <c r="J43" i="7"/>
  <c r="I43" i="7"/>
  <c r="H43" i="7"/>
  <c r="G43" i="7"/>
  <c r="F43" i="7"/>
  <c r="E43" i="7"/>
  <c r="D43" i="7"/>
  <c r="C43" i="7"/>
  <c r="B43" i="7"/>
  <c r="J9" i="7"/>
  <c r="I9" i="7"/>
  <c r="I8" i="7"/>
  <c r="H9" i="7"/>
  <c r="G9" i="7"/>
  <c r="G8" i="7"/>
  <c r="F9" i="7"/>
  <c r="E9" i="7"/>
  <c r="E8" i="7"/>
  <c r="D9" i="7"/>
  <c r="C9" i="7"/>
  <c r="C8" i="7"/>
  <c r="B9" i="7"/>
  <c r="J115" i="6"/>
  <c r="I115" i="6"/>
  <c r="H115" i="6"/>
  <c r="G115" i="6"/>
  <c r="F115" i="6"/>
  <c r="E115" i="6"/>
  <c r="D115" i="6"/>
  <c r="C115" i="6"/>
  <c r="B115" i="6"/>
  <c r="J112" i="6"/>
  <c r="I112" i="6"/>
  <c r="H112" i="6"/>
  <c r="G112" i="6"/>
  <c r="F112" i="6"/>
  <c r="E112" i="6"/>
  <c r="D112" i="6"/>
  <c r="C112" i="6"/>
  <c r="B112" i="6"/>
  <c r="J108" i="6"/>
  <c r="I108" i="6"/>
  <c r="H108" i="6"/>
  <c r="G108" i="6"/>
  <c r="F108" i="6"/>
  <c r="E108" i="6"/>
  <c r="D108" i="6"/>
  <c r="C108" i="6"/>
  <c r="B108" i="6"/>
  <c r="J106" i="6"/>
  <c r="I106" i="6"/>
  <c r="H106" i="6"/>
  <c r="G106" i="6"/>
  <c r="F106" i="6"/>
  <c r="E106" i="6"/>
  <c r="D106" i="6"/>
  <c r="C106" i="6"/>
  <c r="B106" i="6"/>
  <c r="J99" i="6"/>
  <c r="I99" i="6"/>
  <c r="H99" i="6"/>
  <c r="G99" i="6"/>
  <c r="F99" i="6"/>
  <c r="E99" i="6"/>
  <c r="D99" i="6"/>
  <c r="C99" i="6"/>
  <c r="B99" i="6"/>
  <c r="J96" i="6"/>
  <c r="I96" i="6"/>
  <c r="H96" i="6"/>
  <c r="G96" i="6"/>
  <c r="F96" i="6"/>
  <c r="E96" i="6"/>
  <c r="D96" i="6"/>
  <c r="C96" i="6"/>
  <c r="B96" i="6"/>
  <c r="J88" i="6"/>
  <c r="I88" i="6"/>
  <c r="I63" i="6"/>
  <c r="H88" i="6"/>
  <c r="G88" i="6"/>
  <c r="F88" i="6"/>
  <c r="E88" i="6"/>
  <c r="D88" i="6"/>
  <c r="C88" i="6"/>
  <c r="B88" i="6"/>
  <c r="J83" i="6"/>
  <c r="I83" i="6"/>
  <c r="H83" i="6"/>
  <c r="G83" i="6"/>
  <c r="F83" i="6"/>
  <c r="E83" i="6"/>
  <c r="D83" i="6"/>
  <c r="C83" i="6"/>
  <c r="B83" i="6"/>
  <c r="J72" i="6"/>
  <c r="I72" i="6"/>
  <c r="H72" i="6"/>
  <c r="G72" i="6"/>
  <c r="F72" i="6"/>
  <c r="E72" i="6"/>
  <c r="D72" i="6"/>
  <c r="C72" i="6"/>
  <c r="B72" i="6"/>
  <c r="J64" i="6"/>
  <c r="I64" i="6"/>
  <c r="H64" i="6"/>
  <c r="H63" i="6"/>
  <c r="G64" i="6"/>
  <c r="F64" i="6"/>
  <c r="E64" i="6"/>
  <c r="E63" i="6"/>
  <c r="D64" i="6"/>
  <c r="D63" i="6"/>
  <c r="C64" i="6"/>
  <c r="B64" i="6"/>
  <c r="J60" i="6"/>
  <c r="I60" i="6"/>
  <c r="I45" i="6"/>
  <c r="H60" i="6"/>
  <c r="G60" i="6"/>
  <c r="F60" i="6"/>
  <c r="E60" i="6"/>
  <c r="D60" i="6"/>
  <c r="C60" i="6"/>
  <c r="B60" i="6"/>
  <c r="J52" i="6"/>
  <c r="I52" i="6"/>
  <c r="H52" i="6"/>
  <c r="G52" i="6"/>
  <c r="F52" i="6"/>
  <c r="E52" i="6"/>
  <c r="D52" i="6"/>
  <c r="C52" i="6"/>
  <c r="B52" i="6"/>
  <c r="J46" i="6"/>
  <c r="I46" i="6"/>
  <c r="H46" i="6"/>
  <c r="H45" i="6"/>
  <c r="G46" i="6"/>
  <c r="F46" i="6"/>
  <c r="E46" i="6"/>
  <c r="D46" i="6"/>
  <c r="D45" i="6"/>
  <c r="C46" i="6"/>
  <c r="B46" i="6"/>
  <c r="J43" i="6"/>
  <c r="I43" i="6"/>
  <c r="H43" i="6"/>
  <c r="G43" i="6"/>
  <c r="F43" i="6"/>
  <c r="E43" i="6"/>
  <c r="D43" i="6"/>
  <c r="C43" i="6"/>
  <c r="B43" i="6"/>
  <c r="J9" i="6"/>
  <c r="I9" i="6"/>
  <c r="H9" i="6"/>
  <c r="G9" i="6"/>
  <c r="G8" i="6"/>
  <c r="F9" i="6"/>
  <c r="E9" i="6"/>
  <c r="D9" i="6"/>
  <c r="C9" i="6"/>
  <c r="C8" i="6"/>
  <c r="B9" i="6"/>
  <c r="H8" i="6"/>
  <c r="D8" i="6"/>
  <c r="J4" i="6"/>
  <c r="J115" i="5"/>
  <c r="I115" i="5"/>
  <c r="H115" i="5"/>
  <c r="G115" i="5"/>
  <c r="F115" i="5"/>
  <c r="E115" i="5"/>
  <c r="D115" i="5"/>
  <c r="C115" i="5"/>
  <c r="B115" i="5"/>
  <c r="J112" i="5"/>
  <c r="I112" i="5"/>
  <c r="H112" i="5"/>
  <c r="G112" i="5"/>
  <c r="F112" i="5"/>
  <c r="E112" i="5"/>
  <c r="D112" i="5"/>
  <c r="C112" i="5"/>
  <c r="B112" i="5"/>
  <c r="J108" i="5"/>
  <c r="I108" i="5"/>
  <c r="H108" i="5"/>
  <c r="G108" i="5"/>
  <c r="F108" i="5"/>
  <c r="E108" i="5"/>
  <c r="D108" i="5"/>
  <c r="C108" i="5"/>
  <c r="B108" i="5"/>
  <c r="J106" i="5"/>
  <c r="I106" i="5"/>
  <c r="H106" i="5"/>
  <c r="G106" i="5"/>
  <c r="F106" i="5"/>
  <c r="E106" i="5"/>
  <c r="D106" i="5"/>
  <c r="C106" i="5"/>
  <c r="B106" i="5"/>
  <c r="J99" i="5"/>
  <c r="J98" i="5"/>
  <c r="I99" i="5"/>
  <c r="H99" i="5"/>
  <c r="H98" i="5"/>
  <c r="G99" i="5"/>
  <c r="F99" i="5"/>
  <c r="F98" i="5"/>
  <c r="E99" i="5"/>
  <c r="D99" i="5"/>
  <c r="D98" i="5"/>
  <c r="C99" i="5"/>
  <c r="C98" i="5"/>
  <c r="B99" i="5"/>
  <c r="B98" i="5"/>
  <c r="I98" i="5"/>
  <c r="E98" i="5"/>
  <c r="J96" i="5"/>
  <c r="I96" i="5"/>
  <c r="H96" i="5"/>
  <c r="G96" i="5"/>
  <c r="F96" i="5"/>
  <c r="E96" i="5"/>
  <c r="D96" i="5"/>
  <c r="C96" i="5"/>
  <c r="B96" i="5"/>
  <c r="J88" i="5"/>
  <c r="I88" i="5"/>
  <c r="H88" i="5"/>
  <c r="G88" i="5"/>
  <c r="F88" i="5"/>
  <c r="E88" i="5"/>
  <c r="D88" i="5"/>
  <c r="C88" i="5"/>
  <c r="B88" i="5"/>
  <c r="J83" i="5"/>
  <c r="I83" i="5"/>
  <c r="H83" i="5"/>
  <c r="G83" i="5"/>
  <c r="F83" i="5"/>
  <c r="E83" i="5"/>
  <c r="D83" i="5"/>
  <c r="C83" i="5"/>
  <c r="B83" i="5"/>
  <c r="J72" i="5"/>
  <c r="I72" i="5"/>
  <c r="H72" i="5"/>
  <c r="G72" i="5"/>
  <c r="F72" i="5"/>
  <c r="E72" i="5"/>
  <c r="D72" i="5"/>
  <c r="C72" i="5"/>
  <c r="B72" i="5"/>
  <c r="J64" i="5"/>
  <c r="J63" i="5"/>
  <c r="J62" i="5"/>
  <c r="I64" i="5"/>
  <c r="H64" i="5"/>
  <c r="G64" i="5"/>
  <c r="G63" i="5"/>
  <c r="F64" i="5"/>
  <c r="F63" i="5"/>
  <c r="F62" i="5"/>
  <c r="E64" i="5"/>
  <c r="D64" i="5"/>
  <c r="C64" i="5"/>
  <c r="B64" i="5"/>
  <c r="B63" i="5"/>
  <c r="B62" i="5"/>
  <c r="J60" i="5"/>
  <c r="I60" i="5"/>
  <c r="H60" i="5"/>
  <c r="G60" i="5"/>
  <c r="F60" i="5"/>
  <c r="E60" i="5"/>
  <c r="D60" i="5"/>
  <c r="C60" i="5"/>
  <c r="B60" i="5"/>
  <c r="J52" i="5"/>
  <c r="I52" i="5"/>
  <c r="H52" i="5"/>
  <c r="G52" i="5"/>
  <c r="F52" i="5"/>
  <c r="E52" i="5"/>
  <c r="D52" i="5"/>
  <c r="C52" i="5"/>
  <c r="B52" i="5"/>
  <c r="J46" i="5"/>
  <c r="I46" i="5"/>
  <c r="H46" i="5"/>
  <c r="G46" i="5"/>
  <c r="F46" i="5"/>
  <c r="E46" i="5"/>
  <c r="D46" i="5"/>
  <c r="C46" i="5"/>
  <c r="C45" i="5"/>
  <c r="B46" i="5"/>
  <c r="H45" i="5"/>
  <c r="B45" i="5"/>
  <c r="J43" i="5"/>
  <c r="I43" i="5"/>
  <c r="H43" i="5"/>
  <c r="G43" i="5"/>
  <c r="F43" i="5"/>
  <c r="E43" i="5"/>
  <c r="D43" i="5"/>
  <c r="C43" i="5"/>
  <c r="B43" i="5"/>
  <c r="J9" i="5"/>
  <c r="J8" i="5"/>
  <c r="I9" i="5"/>
  <c r="H9" i="5"/>
  <c r="H8" i="5"/>
  <c r="G9" i="5"/>
  <c r="F9" i="5"/>
  <c r="F8" i="5"/>
  <c r="E9" i="5"/>
  <c r="E8" i="5"/>
  <c r="D9" i="5"/>
  <c r="D8" i="5"/>
  <c r="C9" i="5"/>
  <c r="C8" i="5"/>
  <c r="C7" i="5"/>
  <c r="B9" i="5"/>
  <c r="B8" i="5"/>
  <c r="I8" i="5"/>
  <c r="J4" i="5"/>
  <c r="G45" i="7"/>
  <c r="C98" i="7"/>
  <c r="G98" i="7"/>
  <c r="B8" i="7"/>
  <c r="F8" i="7"/>
  <c r="D81" i="7"/>
  <c r="B81" i="7"/>
  <c r="F98" i="7"/>
  <c r="J8" i="7"/>
  <c r="I98" i="7"/>
  <c r="J45" i="7"/>
  <c r="C81" i="7"/>
  <c r="C80" i="7"/>
  <c r="G81" i="7"/>
  <c r="G80" i="7"/>
  <c r="E45" i="7"/>
  <c r="B45" i="7"/>
  <c r="F45" i="7"/>
  <c r="F7" i="7"/>
  <c r="D8" i="7"/>
  <c r="H8" i="7"/>
  <c r="I45" i="7"/>
  <c r="I7" i="7"/>
  <c r="F81" i="7"/>
  <c r="F80" i="7"/>
  <c r="D98" i="7"/>
  <c r="E7" i="7"/>
  <c r="J98" i="7"/>
  <c r="C45" i="7"/>
  <c r="C7" i="7"/>
  <c r="C6" i="7"/>
  <c r="H81" i="7"/>
  <c r="B98" i="7"/>
  <c r="B80" i="7"/>
  <c r="G7" i="7"/>
  <c r="G6" i="7"/>
  <c r="J81" i="7"/>
  <c r="B45" i="8"/>
  <c r="F45" i="8"/>
  <c r="J45" i="8"/>
  <c r="B7" i="8"/>
  <c r="D81" i="8"/>
  <c r="H81" i="8"/>
  <c r="D7" i="8"/>
  <c r="C45" i="8"/>
  <c r="G45" i="8"/>
  <c r="E81" i="8"/>
  <c r="J80" i="8"/>
  <c r="E98" i="8"/>
  <c r="I98" i="8"/>
  <c r="I80" i="8"/>
  <c r="C8" i="8"/>
  <c r="G8" i="8"/>
  <c r="H45" i="8"/>
  <c r="H7" i="8"/>
  <c r="C81" i="8"/>
  <c r="G98" i="8"/>
  <c r="G80" i="8"/>
  <c r="I8" i="8"/>
  <c r="D98" i="8"/>
  <c r="D80" i="8"/>
  <c r="D6" i="8"/>
  <c r="B6" i="12"/>
  <c r="E18" i="12"/>
  <c r="I18" i="12"/>
  <c r="C6" i="12"/>
  <c r="G6" i="12"/>
  <c r="E12" i="12"/>
  <c r="I12" i="12"/>
  <c r="B18" i="12"/>
  <c r="J18" i="12"/>
  <c r="E6" i="12"/>
  <c r="I6" i="12"/>
  <c r="F6" i="12"/>
  <c r="F12" i="12"/>
  <c r="F18" i="12"/>
  <c r="D12" i="12"/>
  <c r="H12" i="12"/>
  <c r="G12" i="12"/>
  <c r="C18" i="12"/>
  <c r="G18" i="12"/>
  <c r="E45" i="6"/>
  <c r="E8" i="6"/>
  <c r="I8" i="6"/>
  <c r="I7" i="6"/>
  <c r="C63" i="6"/>
  <c r="G63" i="6"/>
  <c r="B98" i="6"/>
  <c r="F98" i="6"/>
  <c r="J98" i="6"/>
  <c r="B8" i="6"/>
  <c r="F8" i="6"/>
  <c r="C45" i="6"/>
  <c r="C7" i="6"/>
  <c r="G45" i="6"/>
  <c r="G7" i="6"/>
  <c r="E98" i="6"/>
  <c r="E62" i="6"/>
  <c r="I98" i="6"/>
  <c r="E7" i="6"/>
  <c r="J8" i="6"/>
  <c r="G98" i="6"/>
  <c r="D45" i="5"/>
  <c r="G45" i="5"/>
  <c r="H7" i="5"/>
  <c r="J45" i="5"/>
  <c r="J7" i="5"/>
  <c r="J6" i="5"/>
  <c r="B7" i="5"/>
  <c r="B6" i="5"/>
  <c r="F45" i="5"/>
  <c r="F7" i="5"/>
  <c r="E63" i="5"/>
  <c r="E62" i="5"/>
  <c r="I63" i="5"/>
  <c r="I62" i="5"/>
  <c r="D7" i="5"/>
  <c r="C63" i="5"/>
  <c r="C62" i="5"/>
  <c r="C6" i="5"/>
  <c r="G98" i="5"/>
  <c r="G62" i="5"/>
  <c r="G8" i="5"/>
  <c r="G7" i="5"/>
  <c r="F6" i="5"/>
  <c r="D63" i="5"/>
  <c r="D62" i="5"/>
  <c r="D6" i="5"/>
  <c r="H63" i="5"/>
  <c r="H62" i="5"/>
  <c r="H6" i="5"/>
  <c r="D7" i="6"/>
  <c r="B45" i="6"/>
  <c r="B7" i="6"/>
  <c r="F45" i="6"/>
  <c r="F7" i="6"/>
  <c r="J45" i="6"/>
  <c r="G7" i="8"/>
  <c r="E45" i="5"/>
  <c r="E7" i="5"/>
  <c r="I45" i="5"/>
  <c r="I7" i="5"/>
  <c r="I6" i="5"/>
  <c r="H7" i="6"/>
  <c r="I62" i="6"/>
  <c r="I6" i="6"/>
  <c r="G62" i="6"/>
  <c r="C98" i="6"/>
  <c r="C62" i="6"/>
  <c r="B7" i="30"/>
  <c r="B63" i="6"/>
  <c r="B62" i="6"/>
  <c r="F63" i="6"/>
  <c r="F62" i="6"/>
  <c r="J63" i="6"/>
  <c r="J62" i="6"/>
  <c r="D80" i="7"/>
  <c r="C7" i="30"/>
  <c r="D7" i="48"/>
  <c r="D98" i="6"/>
  <c r="D62" i="6"/>
  <c r="H98" i="6"/>
  <c r="H62" i="6"/>
  <c r="H6" i="6"/>
  <c r="E81" i="7"/>
  <c r="I81" i="7"/>
  <c r="I80" i="7"/>
  <c r="F7" i="8"/>
  <c r="J7" i="8"/>
  <c r="J6" i="8"/>
  <c r="H98" i="8"/>
  <c r="H80" i="8"/>
  <c r="C98" i="8"/>
  <c r="C80" i="8"/>
  <c r="B81" i="30"/>
  <c r="F84" i="48"/>
  <c r="F6" i="48"/>
  <c r="D84" i="48"/>
  <c r="D45" i="7"/>
  <c r="D7" i="7"/>
  <c r="H45" i="7"/>
  <c r="H7" i="7"/>
  <c r="E98" i="7"/>
  <c r="H98" i="7"/>
  <c r="H80" i="7"/>
  <c r="B81" i="8"/>
  <c r="B80" i="8"/>
  <c r="B6" i="8"/>
  <c r="F81" i="8"/>
  <c r="F80" i="8"/>
  <c r="E80" i="8"/>
  <c r="C24" i="26"/>
  <c r="G24" i="26"/>
  <c r="B26" i="28"/>
  <c r="F26" i="28"/>
  <c r="J26" i="28"/>
  <c r="N26" i="28"/>
  <c r="B8" i="29"/>
  <c r="B7" i="29"/>
  <c r="D98" i="30"/>
  <c r="D81" i="30"/>
  <c r="D7" i="30"/>
  <c r="B9" i="31"/>
  <c r="B8" i="31"/>
  <c r="B12" i="43"/>
  <c r="F12" i="43"/>
  <c r="C18" i="43"/>
  <c r="G18" i="43"/>
  <c r="B18" i="46"/>
  <c r="F18" i="46"/>
  <c r="E6" i="48"/>
  <c r="D6" i="49"/>
  <c r="C81" i="30"/>
  <c r="B63" i="31"/>
  <c r="B62" i="31"/>
  <c r="F6" i="49"/>
  <c r="E45" i="8"/>
  <c r="E7" i="8"/>
  <c r="E6" i="8"/>
  <c r="I45" i="8"/>
  <c r="I7" i="8"/>
  <c r="I6" i="8"/>
  <c r="C20" i="21"/>
  <c r="G20" i="21"/>
  <c r="E84" i="49"/>
  <c r="E6" i="49"/>
  <c r="D84" i="49"/>
  <c r="B7" i="7"/>
  <c r="B6" i="7"/>
  <c r="J7" i="7"/>
  <c r="D6" i="7"/>
  <c r="F6" i="7"/>
  <c r="I6" i="7"/>
  <c r="J80" i="7"/>
  <c r="J6" i="7"/>
  <c r="C7" i="8"/>
  <c r="H6" i="8"/>
  <c r="C6" i="8"/>
  <c r="J7" i="6"/>
  <c r="C6" i="6"/>
  <c r="D6" i="6"/>
  <c r="E6" i="6"/>
  <c r="G6" i="5"/>
  <c r="E6" i="5"/>
  <c r="F6" i="8"/>
  <c r="D6" i="48"/>
  <c r="B7" i="31"/>
  <c r="F6" i="6"/>
  <c r="G6" i="6"/>
  <c r="E80" i="7"/>
  <c r="E6" i="7"/>
  <c r="J6" i="6"/>
  <c r="H6" i="7"/>
  <c r="B6" i="6"/>
  <c r="G6" i="8"/>
</calcChain>
</file>

<file path=xl/sharedStrings.xml><?xml version="1.0" encoding="utf-8"?>
<sst xmlns="http://schemas.openxmlformats.org/spreadsheetml/2006/main" count="1392" uniqueCount="359">
  <si>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</si>
  <si>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</si>
  <si>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</si>
  <si>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</si>
  <si>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</si>
  <si>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</si>
  <si>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</si>
  <si>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</si>
  <si>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</si>
  <si>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</si>
  <si>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2023.08.31-2023.12.31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</si>
  <si>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</si>
  <si>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</si>
  <si>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</si>
  <si>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</si>
  <si>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</si>
  <si>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</si>
  <si>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</si>
  <si>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</si>
  <si>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</si>
  <si>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</si>
  <si>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</si>
  <si>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</si>
  <si>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</si>
  <si>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</si>
  <si>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</si>
  <si>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</si>
  <si>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</si>
  <si>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</si>
  <si>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</si>
  <si>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</si>
  <si>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</si>
  <si>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</si>
  <si>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</si>
  <si>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</si>
  <si>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</si>
  <si>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</si>
  <si>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</si>
  <si>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</si>
  <si>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</si>
  <si>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</si>
  <si>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</si>
  <si>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</si>
  <si>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</si>
  <si>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</si>
  <si>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</si>
  <si>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</si>
  <si>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</si>
  <si>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</si>
  <si>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</si>
  <si>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</si>
  <si>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</si>
  <si>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</si>
  <si>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</si>
  <si>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</si>
  <si>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</si>
  <si>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</si>
  <si>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</si>
  <si>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</si>
  <si>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</si>
  <si>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</si>
  <si>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</si>
  <si>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</si>
  <si>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</si>
  <si>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31.08.2023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</si>
  <si>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</si>
  <si>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</si>
  <si>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</si>
  <si>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</si>
  <si>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</si>
  <si>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</si>
  <si>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</si>
  <si>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</si>
  <si>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</si>
  <si>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</si>
  <si>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</si>
  <si>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</si>
  <si>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</si>
  <si>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</si>
  <si>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</si>
  <si>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</si>
  <si>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</si>
  <si>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</si>
  <si>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>f584295c-9559-4248-bd98-59341bd0e40f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</si>
  <si>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</si>
  <si>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</si>
  <si>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</si>
  <si>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</si>
  <si>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</si>
  <si>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</si>
  <si>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</si>
  <si>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</si>
  <si>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</si>
  <si>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</si>
  <si>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</si>
  <si>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</si>
  <si>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</si>
  <si>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</si>
  <si>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</si>
  <si>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</si>
  <si>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</si>
  <si>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</si>
  <si>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</si>
  <si>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</si>
  <si>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</si>
  <si>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</si>
  <si>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</si>
  <si>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</si>
  <si>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</si>
  <si>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</si>
  <si>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</si>
  <si>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</si>
  <si>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</si>
  <si>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</si>
  <si>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</si>
  <si>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</si>
  <si>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</si>
  <si>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</si>
  <si>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</si>
  <si>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</si>
  <si>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</si>
  <si>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</si>
  <si>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</si>
  <si>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</si>
  <si>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</si>
  <si>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</si>
  <si>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</si>
  <si>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</si>
  <si>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</si>
  <si>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</si>
  <si>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</si>
  <si>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</si>
  <si>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</si>
  <si>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</si>
  <si>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</si>
  <si>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</si>
  <si>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</si>
  <si>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</si>
  <si>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</si>
  <si>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</si>
  <si>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</si>
  <si>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</si>
  <si>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</si>
  <si>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</si>
  <si>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</si>
  <si>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</si>
  <si>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</si>
  <si>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</si>
  <si>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</si>
  <si>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</si>
  <si>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</si>
  <si>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</si>
  <si>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</si>
  <si>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</si>
  <si>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</si>
  <si>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</si>
  <si>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В тому числі:</t>
  </si>
  <si>
    <t>2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</si>
  <si>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</si>
  <si>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</si>
  <si>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</si>
  <si>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</si>
  <si>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</si>
  <si>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</si>
  <si>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</si>
  <si>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</si>
  <si>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</si>
  <si>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</si>
  <si>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</si>
  <si>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</si>
  <si>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</si>
  <si>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</si>
  <si>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</si>
  <si>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</si>
  <si>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</si>
  <si>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</si>
  <si>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</si>
  <si>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</si>
  <si>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</si>
  <si>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</si>
  <si>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</si>
  <si>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</si>
  <si>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</si>
  <si>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</si>
  <si>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</si>
  <si>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</si>
  <si>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</si>
  <si>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</si>
  <si>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</si>
  <si>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</si>
  <si>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</si>
  <si>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</si>
  <si>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</si>
  <si>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</si>
  <si>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</si>
  <si>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</si>
  <si>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</si>
  <si>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</si>
  <si>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</si>
  <si>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</si>
  <si>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</si>
  <si>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</si>
  <si>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</si>
  <si>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</si>
  <si>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</si>
  <si>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</si>
  <si>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</si>
  <si>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</si>
  <si>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</si>
  <si>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</si>
  <si>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</si>
  <si>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</si>
  <si>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</si>
  <si>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</si>
  <si>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</si>
  <si>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</si>
  <si>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</si>
  <si>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</si>
  <si>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</si>
  <si>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</si>
  <si>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</si>
  <si>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</si>
  <si>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</si>
  <si>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</si>
  <si>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</si>
  <si>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</si>
  <si>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</si>
  <si>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</si>
  <si>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</si>
  <si>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</si>
  <si>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</si>
  <si>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</si>
  <si>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</si>
  <si>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</si>
  <si>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</si>
  <si>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</si>
  <si>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</si>
  <si>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</si>
  <si>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</si>
  <si>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</si>
  <si>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</si>
  <si>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</si>
  <si>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</si>
  <si>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</si>
  <si>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</si>
  <si>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</si>
  <si>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</si>
  <si>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</si>
  <si>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</si>
  <si>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</si>
  <si>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</si>
  <si>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</si>
  <si>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</si>
  <si>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</si>
  <si>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</si>
  <si>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</si>
  <si>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</si>
  <si>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</si>
  <si>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</si>
  <si>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</si>
  <si>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</si>
  <si>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</si>
  <si>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</si>
  <si>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</si>
  <si>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</si>
  <si>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</si>
  <si>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</si>
  <si>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</si>
  <si>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</si>
  <si>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</si>
  <si>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</si>
  <si>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</si>
  <si>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</si>
  <si>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</si>
  <si>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</si>
  <si>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</si>
  <si>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</si>
  <si>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</si>
  <si>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</si>
  <si>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</si>
  <si>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</si>
  <si>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</si>
  <si>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</si>
  <si>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</si>
  <si>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</si>
  <si>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</si>
  <si>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</si>
  <si>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</si>
  <si>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</si>
  <si>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</si>
  <si>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</si>
  <si>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</si>
  <si>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</si>
  <si>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</si>
  <si>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</si>
  <si>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</si>
  <si>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</si>
  <si>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</si>
  <si>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</si>
  <si>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</si>
  <si>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</si>
  <si>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</si>
  <si>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</si>
  <si>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</si>
  <si>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</si>
  <si>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</si>
  <si>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State debt and State guaranteed debt of  Ukraine for the current year</t>
  </si>
  <si>
    <t>billion, UAH</t>
  </si>
  <si>
    <t>USD, billion</t>
  </si>
  <si>
    <t>State debt and State guaranteed debt of Ukraine as of 31.08.2023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</si>
  <si>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</si>
  <si>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</si>
  <si>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</si>
  <si>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</si>
  <si>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</si>
  <si>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</si>
  <si>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</si>
  <si>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</si>
  <si>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</si>
  <si>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</si>
  <si>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units, billion</t>
  </si>
  <si>
    <t>GBP</t>
  </si>
  <si>
    <t>EUR</t>
  </si>
  <si>
    <t>CAD</t>
  </si>
  <si>
    <t>SDR</t>
  </si>
  <si>
    <t>JPY</t>
  </si>
  <si>
    <t xml:space="preserve">UAH </t>
  </si>
  <si>
    <t>State-Guaranteed debt</t>
  </si>
  <si>
    <t>State debt and State guaranteed debt  of Ukraine as of 31.08.2023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</si>
  <si>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</si>
  <si>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</si>
  <si>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</si>
  <si>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</si>
  <si>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</si>
  <si>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</si>
  <si>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</si>
  <si>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</si>
  <si>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</si>
  <si>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T-bills (9 - months)</t>
  </si>
  <si>
    <t>NBU</t>
  </si>
  <si>
    <t>1. IFO loans</t>
  </si>
  <si>
    <t>3. Other liabilities</t>
  </si>
  <si>
    <t>China Export-Import bank</t>
  </si>
  <si>
    <t>by borrowing market (creditors)</t>
  </si>
  <si>
    <t>3. Other  liabilities</t>
  </si>
  <si>
    <t>4.Securities issued on the external market</t>
  </si>
  <si>
    <t>5.  Other liabilities</t>
  </si>
  <si>
    <t>State debt and State guaranteed debt of Ukraine for the last 5 years</t>
  </si>
  <si>
    <t>T-bills (1 - month)</t>
  </si>
  <si>
    <t>T-bills (3 -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</si>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</sst>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;"/>
    <numFmt numFmtId="165" formatCode="0.0000"/>
    <numFmt numFmtId="166" formatCode="dd\.mm\.yyyy;@"/>
    <numFmt numFmtId="167" formatCode="#,##0.00_ ;\-#,##0.00\ 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7">
    <xf numFmtId="0" fontId="0" fillId="0" borderId="0" xfId="0"/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0" fontId="7" fillId="2" borderId="1" xfId="0" applyNumberFormat="1" applyFont="1" applyFill="1" applyBorder="1" applyAlignment="1"/>
    <xf numFmtId="49" fontId="8" fillId="0" borderId="1" xfId="0" applyNumberFormat="1" applyFont="1" applyBorder="1"/>
    <xf numFmtId="49" fontId="6" fillId="14" borderId="1" xfId="12" applyNumberFormat="1" applyFill="1" applyBorder="1" applyAlignment="1">
      <alignment horizontal="left" vertical="center"/>
    </xf>
    <xf numFmtId="49" fontId="8" fillId="3" borderId="1" xfId="3" applyNumberFormat="1" applyFont="1" applyFill="1" applyBorder="1" applyAlignment="1">
      <alignment horizontal="left" vertical="center"/>
    </xf>
    <xf numFmtId="0" fontId="9" fillId="0" borderId="0" xfId="0" applyFont="1"/>
    <xf numFmtId="4" fontId="10" fillId="4" borderId="1" xfId="0" applyNumberFormat="1" applyFont="1" applyFill="1" applyBorder="1" applyAlignment="1"/>
    <xf numFmtId="164" fontId="11" fillId="5" borderId="1" xfId="6" applyNumberFormat="1" applyFont="1" applyFill="1" applyBorder="1" applyAlignment="1">
      <alignment horizontal="right" vertical="center"/>
    </xf>
    <xf numFmtId="4" fontId="7" fillId="2" borderId="1" xfId="8" applyNumberFormat="1" applyFont="1" applyFill="1" applyBorder="1" applyAlignment="1">
      <alignment horizontal="right"/>
    </xf>
    <xf numFmtId="49" fontId="6" fillId="14" borderId="1" xfId="12" applyNumberFormat="1" applyFont="1" applyFill="1" applyBorder="1" applyAlignment="1">
      <alignment horizontal="left" vertical="center"/>
    </xf>
    <xf numFmtId="0" fontId="12" fillId="0" borderId="0" xfId="2" applyNumberFormat="1" applyFont="1" applyAlignment="1">
      <alignment horizontal="center" vertical="center"/>
    </xf>
    <xf numFmtId="165" fontId="6" fillId="12" borderId="1" xfId="11" applyNumberFormat="1" applyBorder="1" applyAlignment="1">
      <alignment horizontal="right"/>
    </xf>
    <xf numFmtId="164" fontId="11" fillId="2" borderId="1" xfId="0" applyNumberFormat="1" applyFont="1" applyFill="1" applyBorder="1" applyAlignment="1">
      <alignment horizontal="right" vertical="center"/>
    </xf>
    <xf numFmtId="49" fontId="11" fillId="2" borderId="1" xfId="7" applyNumberFormat="1" applyFont="1" applyFill="1" applyBorder="1" applyAlignment="1">
      <alignment horizontal="left" vertical="center" indent="3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8" fillId="0" borderId="0" xfId="1" applyFont="1"/>
    <xf numFmtId="49" fontId="15" fillId="6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/>
    <xf numFmtId="49" fontId="16" fillId="0" borderId="0" xfId="0" applyNumberFormat="1" applyFont="1"/>
    <xf numFmtId="0" fontId="9" fillId="0" borderId="0" xfId="0" applyNumberFormat="1" applyFont="1" applyAlignment="1">
      <alignment horizontal="center" vertical="center"/>
    </xf>
    <xf numFmtId="4" fontId="7" fillId="2" borderId="1" xfId="10" applyNumberFormat="1" applyFont="1" applyFill="1" applyBorder="1" applyAlignment="1">
      <alignment horizontal="right" vertical="center"/>
    </xf>
    <xf numFmtId="165" fontId="7" fillId="2" borderId="1" xfId="8" applyNumberFormat="1" applyFont="1" applyFill="1" applyBorder="1" applyAlignment="1">
      <alignment horizontal="right"/>
    </xf>
    <xf numFmtId="49" fontId="8" fillId="6" borderId="1" xfId="1" applyNumberFormat="1" applyFont="1" applyFill="1" applyBorder="1" applyAlignment="1">
      <alignment horizontal="center" vertical="center"/>
    </xf>
    <xf numFmtId="10" fontId="16" fillId="0" borderId="0" xfId="0" applyNumberFormat="1" applyFont="1" applyAlignment="1"/>
    <xf numFmtId="49" fontId="11" fillId="0" borderId="1" xfId="0" applyNumberFormat="1" applyFont="1" applyBorder="1" applyAlignment="1">
      <alignment horizontal="left" vertical="center"/>
    </xf>
    <xf numFmtId="10" fontId="6" fillId="15" borderId="1" xfId="13" applyNumberFormat="1" applyFont="1" applyFill="1" applyBorder="1" applyAlignment="1">
      <alignment horizontal="right"/>
    </xf>
    <xf numFmtId="0" fontId="14" fillId="0" borderId="0" xfId="0" applyFont="1"/>
    <xf numFmtId="49" fontId="7" fillId="2" borderId="1" xfId="10" applyNumberFormat="1" applyFont="1" applyFill="1" applyBorder="1" applyAlignment="1">
      <alignment horizontal="left" indent="1"/>
    </xf>
    <xf numFmtId="0" fontId="10" fillId="7" borderId="1" xfId="0" applyFont="1" applyFill="1" applyBorder="1" applyAlignment="1">
      <alignment horizontal="left" indent="1"/>
    </xf>
    <xf numFmtId="0" fontId="16" fillId="0" borderId="0" xfId="3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left" wrapText="1" indent="3"/>
    </xf>
    <xf numFmtId="4" fontId="17" fillId="7" borderId="1" xfId="0" applyNumberFormat="1" applyFont="1" applyFill="1" applyBorder="1" applyAlignment="1"/>
    <xf numFmtId="10" fontId="11" fillId="5" borderId="1" xfId="0" applyNumberFormat="1" applyFont="1" applyFill="1" applyBorder="1" applyAlignment="1"/>
    <xf numFmtId="0" fontId="8" fillId="0" borderId="0" xfId="1" applyNumberFormat="1" applyFont="1" applyAlignment="1">
      <alignment horizontal="center" vertical="center"/>
    </xf>
    <xf numFmtId="10" fontId="16" fillId="6" borderId="1" xfId="0" applyNumberFormat="1" applyFont="1" applyFill="1" applyBorder="1" applyAlignment="1"/>
    <xf numFmtId="0" fontId="7" fillId="2" borderId="1" xfId="0" applyFont="1" applyFill="1" applyBorder="1" applyAlignment="1">
      <alignment horizontal="left" indent="1"/>
    </xf>
    <xf numFmtId="10" fontId="16" fillId="0" borderId="0" xfId="0" applyNumberFormat="1" applyFont="1"/>
    <xf numFmtId="0" fontId="18" fillId="0" borderId="0" xfId="0" applyFont="1" applyAlignment="1"/>
    <xf numFmtId="0" fontId="16" fillId="0" borderId="0" xfId="0" applyFont="1" applyAlignment="1">
      <alignment wrapText="1"/>
    </xf>
    <xf numFmtId="49" fontId="19" fillId="6" borderId="1" xfId="4" applyNumberFormat="1" applyFont="1" applyFill="1" applyBorder="1" applyAlignment="1">
      <alignment horizontal="left" vertical="center" indent="2"/>
    </xf>
    <xf numFmtId="49" fontId="6" fillId="15" borderId="1" xfId="12" applyNumberFormat="1" applyFont="1" applyFill="1" applyBorder="1" applyAlignment="1">
      <alignment horizontal="left"/>
    </xf>
    <xf numFmtId="4" fontId="17" fillId="7" borderId="1" xfId="8" applyNumberFormat="1" applyFont="1" applyFill="1" applyBorder="1" applyAlignment="1"/>
    <xf numFmtId="10" fontId="8" fillId="6" borderId="1" xfId="1" applyNumberFormat="1" applyFont="1" applyFill="1" applyBorder="1" applyAlignment="1">
      <alignment horizontal="center" vertical="center"/>
    </xf>
    <xf numFmtId="10" fontId="13" fillId="15" borderId="1" xfId="12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indent="1"/>
    </xf>
    <xf numFmtId="49" fontId="20" fillId="16" borderId="1" xfId="2" applyNumberFormat="1" applyFont="1" applyFill="1" applyBorder="1" applyAlignment="1">
      <alignment horizontal="left" vertical="center" wrapText="1"/>
    </xf>
    <xf numFmtId="0" fontId="18" fillId="0" borderId="0" xfId="0" applyFont="1"/>
    <xf numFmtId="10" fontId="6" fillId="12" borderId="1" xfId="11" applyNumberFormat="1" applyBorder="1" applyAlignment="1">
      <alignment horizontal="right" vertical="center"/>
    </xf>
    <xf numFmtId="0" fontId="21" fillId="6" borderId="1" xfId="0" applyFont="1" applyFill="1" applyBorder="1" applyAlignment="1">
      <alignment horizontal="left" indent="4"/>
    </xf>
    <xf numFmtId="0" fontId="16" fillId="0" borderId="0" xfId="0" applyNumberFormat="1" applyFont="1" applyAlignment="1"/>
    <xf numFmtId="4" fontId="1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/>
    </xf>
    <xf numFmtId="164" fontId="13" fillId="15" borderId="1" xfId="12" applyNumberFormat="1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left" indent="2"/>
    </xf>
    <xf numFmtId="0" fontId="16" fillId="0" borderId="0" xfId="0" applyNumberFormat="1" applyFont="1"/>
    <xf numFmtId="4" fontId="16" fillId="6" borderId="1" xfId="5" applyNumberFormat="1" applyFont="1" applyFill="1" applyBorder="1" applyAlignment="1">
      <alignment horizontal="right" vertical="center"/>
    </xf>
    <xf numFmtId="10" fontId="19" fillId="6" borderId="1" xfId="0" applyNumberFormat="1" applyFont="1" applyFill="1" applyBorder="1" applyAlignment="1"/>
    <xf numFmtId="0" fontId="12" fillId="0" borderId="1" xfId="0" applyFont="1" applyBorder="1"/>
    <xf numFmtId="164" fontId="6" fillId="12" borderId="1" xfId="11" applyNumberFormat="1" applyBorder="1" applyAlignment="1">
      <alignment horizontal="right" vertical="center"/>
    </xf>
    <xf numFmtId="49" fontId="8" fillId="17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0" fontId="11" fillId="2" borderId="1" xfId="13" applyNumberFormat="1" applyFont="1" applyFill="1" applyBorder="1" applyAlignment="1">
      <alignment horizontal="right" vertical="center"/>
    </xf>
    <xf numFmtId="4" fontId="10" fillId="7" borderId="1" xfId="0" applyNumberFormat="1" applyFont="1" applyFill="1" applyBorder="1" applyAlignment="1"/>
    <xf numFmtId="10" fontId="6" fillId="14" borderId="1" xfId="12" applyNumberFormat="1" applyFill="1" applyBorder="1" applyAlignment="1">
      <alignment horizontal="right" vertical="center"/>
    </xf>
    <xf numFmtId="164" fontId="6" fillId="14" borderId="1" xfId="1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4" fontId="7" fillId="2" borderId="1" xfId="0" applyNumberFormat="1" applyFont="1" applyFill="1" applyBorder="1" applyAlignment="1"/>
    <xf numFmtId="4" fontId="16" fillId="0" borderId="0" xfId="0" applyNumberFormat="1" applyFont="1" applyAlignment="1"/>
    <xf numFmtId="164" fontId="21" fillId="6" borderId="1" xfId="0" applyNumberFormat="1" applyFont="1" applyFill="1" applyBorder="1" applyAlignment="1">
      <alignment horizontal="right"/>
    </xf>
    <xf numFmtId="0" fontId="20" fillId="16" borderId="1" xfId="2" applyNumberFormat="1" applyFont="1" applyFill="1" applyBorder="1" applyAlignment="1">
      <alignment horizontal="left" vertical="center" wrapText="1"/>
    </xf>
    <xf numFmtId="10" fontId="13" fillId="12" borderId="1" xfId="13" applyNumberFormat="1" applyFont="1" applyFill="1" applyBorder="1" applyAlignment="1">
      <alignment horizontal="right" vertical="center"/>
    </xf>
    <xf numFmtId="10" fontId="21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/>
    <xf numFmtId="4" fontId="21" fillId="6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4" fontId="16" fillId="0" borderId="0" xfId="0" applyNumberFormat="1" applyFont="1"/>
    <xf numFmtId="165" fontId="7" fillId="2" borderId="1" xfId="0" applyNumberFormat="1" applyFont="1" applyFill="1" applyBorder="1" applyAlignment="1"/>
    <xf numFmtId="165" fontId="16" fillId="0" borderId="0" xfId="0" applyNumberFormat="1" applyFont="1" applyAlignment="1"/>
    <xf numFmtId="4" fontId="8" fillId="6" borderId="1" xfId="1" applyNumberFormat="1" applyFont="1" applyFill="1" applyBorder="1" applyAlignment="1">
      <alignment horizontal="center" vertical="center"/>
    </xf>
    <xf numFmtId="4" fontId="13" fillId="15" borderId="1" xfId="12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49" fontId="13" fillId="12" borderId="1" xfId="11" applyNumberFormat="1" applyFont="1" applyBorder="1" applyAlignment="1">
      <alignment horizontal="left" vertical="center"/>
    </xf>
    <xf numFmtId="0" fontId="16" fillId="0" borderId="1" xfId="0" applyFont="1" applyBorder="1"/>
    <xf numFmtId="4" fontId="6" fillId="12" borderId="1" xfId="11" applyNumberFormat="1" applyBorder="1" applyAlignment="1">
      <alignment horizontal="right" vertical="center"/>
    </xf>
    <xf numFmtId="49" fontId="16" fillId="6" borderId="1" xfId="5" applyNumberFormat="1" applyFont="1" applyFill="1" applyBorder="1" applyAlignment="1">
      <alignment horizontal="left" vertical="center" indent="3"/>
    </xf>
    <xf numFmtId="164" fontId="6" fillId="15" borderId="1" xfId="12" applyNumberFormat="1" applyFont="1" applyFill="1" applyBorder="1" applyAlignment="1">
      <alignment horizontal="right"/>
    </xf>
    <xf numFmtId="165" fontId="16" fillId="0" borderId="0" xfId="0" applyNumberFormat="1" applyFont="1"/>
    <xf numFmtId="49" fontId="19" fillId="2" borderId="1" xfId="10" applyNumberFormat="1" applyFont="1" applyFill="1" applyBorder="1" applyAlignment="1">
      <alignment horizontal="left" vertical="center" wrapText="1" indent="2"/>
    </xf>
    <xf numFmtId="10" fontId="6" fillId="15" borderId="1" xfId="12" applyNumberFormat="1" applyFont="1" applyFill="1" applyBorder="1" applyAlignment="1">
      <alignment horizontal="right"/>
    </xf>
    <xf numFmtId="10" fontId="13" fillId="14" borderId="1" xfId="13" applyNumberFormat="1" applyFont="1" applyFill="1" applyBorder="1" applyAlignment="1">
      <alignment horizontal="right" vertical="center"/>
    </xf>
    <xf numFmtId="4" fontId="16" fillId="6" borderId="1" xfId="0" applyNumberFormat="1" applyFont="1" applyFill="1" applyBorder="1" applyAlignment="1"/>
    <xf numFmtId="0" fontId="16" fillId="0" borderId="0" xfId="5" applyNumberFormat="1" applyFont="1" applyAlignment="1">
      <alignment horizontal="center" vertical="center"/>
    </xf>
    <xf numFmtId="165" fontId="8" fillId="6" borderId="1" xfId="1" applyNumberFormat="1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indent="1"/>
    </xf>
    <xf numFmtId="164" fontId="19" fillId="2" borderId="1" xfId="10" applyNumberFormat="1" applyFont="1" applyFill="1" applyBorder="1" applyAlignment="1">
      <alignment horizontal="right" vertical="center"/>
    </xf>
    <xf numFmtId="49" fontId="23" fillId="12" borderId="1" xfId="11" applyNumberFormat="1" applyFont="1" applyBorder="1" applyAlignment="1">
      <alignment horizontal="left" vertical="center"/>
    </xf>
    <xf numFmtId="0" fontId="12" fillId="0" borderId="0" xfId="2" applyNumberFormat="1" applyFont="1" applyAlignment="1"/>
    <xf numFmtId="49" fontId="13" fillId="14" borderId="1" xfId="12" applyNumberFormat="1" applyFont="1" applyFill="1" applyBorder="1" applyAlignment="1">
      <alignment horizontal="left" vertical="center"/>
    </xf>
    <xf numFmtId="4" fontId="6" fillId="14" borderId="1" xfId="12" applyNumberForma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49" fontId="24" fillId="6" borderId="1" xfId="0" applyNumberFormat="1" applyFont="1" applyFill="1" applyBorder="1" applyAlignment="1">
      <alignment horizontal="left" vertical="center" indent="1"/>
    </xf>
    <xf numFmtId="164" fontId="7" fillId="2" borderId="1" xfId="10" applyNumberFormat="1" applyFont="1" applyFill="1" applyBorder="1" applyAlignment="1">
      <alignment horizontal="right"/>
    </xf>
    <xf numFmtId="49" fontId="23" fillId="12" borderId="1" xfId="11" applyNumberFormat="1" applyFont="1" applyBorder="1"/>
    <xf numFmtId="0" fontId="12" fillId="0" borderId="0" xfId="2" applyNumberFormat="1" applyFont="1"/>
    <xf numFmtId="10" fontId="7" fillId="2" borderId="1" xfId="1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vertical="center" indent="3"/>
    </xf>
    <xf numFmtId="164" fontId="10" fillId="4" borderId="1" xfId="12" applyNumberFormat="1" applyFont="1" applyFill="1" applyBorder="1" applyAlignment="1">
      <alignment horizontal="right" vertical="center"/>
    </xf>
    <xf numFmtId="0" fontId="25" fillId="0" borderId="0" xfId="2" applyNumberFormat="1" applyFont="1" applyAlignment="1">
      <alignment horizontal="center" vertical="center"/>
    </xf>
    <xf numFmtId="166" fontId="0" fillId="0" borderId="0" xfId="0" applyNumberFormat="1"/>
    <xf numFmtId="0" fontId="26" fillId="0" borderId="0" xfId="2" applyNumberFormat="1" applyFont="1" applyFill="1" applyAlignment="1">
      <alignment horizontal="center" vertical="center"/>
    </xf>
    <xf numFmtId="10" fontId="11" fillId="5" borderId="1" xfId="13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/>
    <xf numFmtId="49" fontId="10" fillId="4" borderId="1" xfId="12" applyNumberFormat="1" applyFont="1" applyFill="1" applyBorder="1" applyAlignment="1">
      <alignment horizontal="left" vertical="center" wrapText="1" indent="1"/>
    </xf>
    <xf numFmtId="10" fontId="21" fillId="6" borderId="1" xfId="13" applyNumberFormat="1" applyFont="1" applyFill="1" applyBorder="1" applyAlignment="1">
      <alignment horizontal="right"/>
    </xf>
    <xf numFmtId="0" fontId="16" fillId="0" borderId="0" xfId="3" applyNumberFormat="1" applyFont="1" applyAlignment="1"/>
    <xf numFmtId="165" fontId="6" fillId="12" borderId="1" xfId="11" applyNumberFormat="1" applyBorder="1" applyAlignment="1">
      <alignment horizontal="right" vertical="center"/>
    </xf>
    <xf numFmtId="4" fontId="21" fillId="6" borderId="1" xfId="0" applyNumberFormat="1" applyFont="1" applyFill="1" applyBorder="1" applyAlignment="1">
      <alignment horizontal="right"/>
    </xf>
    <xf numFmtId="0" fontId="21" fillId="6" borderId="1" xfId="0" applyFont="1" applyFill="1" applyBorder="1" applyAlignment="1">
      <alignment horizontal="left" indent="2"/>
    </xf>
    <xf numFmtId="49" fontId="7" fillId="2" borderId="1" xfId="8" applyNumberFormat="1" applyFont="1" applyFill="1" applyBorder="1" applyAlignment="1">
      <alignment horizontal="left" indent="1"/>
    </xf>
    <xf numFmtId="0" fontId="16" fillId="6" borderId="1" xfId="5" applyNumberFormat="1" applyFont="1" applyFill="1" applyBorder="1" applyAlignment="1">
      <alignment horizontal="left" vertical="center" indent="3"/>
    </xf>
    <xf numFmtId="166" fontId="8" fillId="0" borderId="1" xfId="1" applyNumberFormat="1" applyFont="1" applyBorder="1" applyAlignment="1">
      <alignment horizontal="center" vertical="center"/>
    </xf>
    <xf numFmtId="0" fontId="12" fillId="0" borderId="0" xfId="0" applyFont="1" applyAlignment="1"/>
    <xf numFmtId="49" fontId="21" fillId="6" borderId="1" xfId="0" applyNumberFormat="1" applyFont="1" applyFill="1" applyBorder="1" applyAlignment="1">
      <alignment horizontal="left" vertical="center"/>
    </xf>
    <xf numFmtId="0" fontId="16" fillId="0" borderId="0" xfId="3" applyNumberFormat="1" applyFont="1"/>
    <xf numFmtId="164" fontId="19" fillId="2" borderId="1" xfId="9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indent="2"/>
    </xf>
    <xf numFmtId="10" fontId="8" fillId="6" borderId="1" xfId="1" applyNumberFormat="1" applyFont="1" applyFill="1" applyBorder="1" applyAlignment="1"/>
    <xf numFmtId="49" fontId="16" fillId="0" borderId="1" xfId="0" applyNumberFormat="1" applyFont="1" applyBorder="1" applyAlignment="1">
      <alignment horizontal="left" vertical="center" indent="1"/>
    </xf>
    <xf numFmtId="10" fontId="16" fillId="6" borderId="1" xfId="4" applyNumberFormat="1" applyFont="1" applyFill="1" applyBorder="1" applyAlignment="1">
      <alignment horizontal="right" vertical="center"/>
    </xf>
    <xf numFmtId="49" fontId="8" fillId="6" borderId="1" xfId="1" applyNumberFormat="1" applyFont="1" applyFill="1" applyBorder="1" applyAlignment="1">
      <alignment horizontal="center" vertical="center" wrapText="1"/>
    </xf>
    <xf numFmtId="10" fontId="19" fillId="3" borderId="1" xfId="0" applyNumberFormat="1" applyFont="1" applyFill="1" applyBorder="1" applyAlignment="1"/>
    <xf numFmtId="0" fontId="12" fillId="0" borderId="0" xfId="0" applyFont="1"/>
    <xf numFmtId="0" fontId="17" fillId="7" borderId="1" xfId="0" applyFont="1" applyFill="1" applyBorder="1" applyAlignment="1"/>
    <xf numFmtId="164" fontId="10" fillId="7" borderId="1" xfId="1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7" fillId="2" borderId="1" xfId="10" applyNumberFormat="1" applyFont="1" applyFill="1" applyBorder="1" applyAlignment="1">
      <alignment horizontal="left" vertical="center" indent="1"/>
    </xf>
    <xf numFmtId="49" fontId="6" fillId="12" borderId="1" xfId="11" applyNumberFormat="1" applyBorder="1" applyAlignment="1">
      <alignment horizontal="left"/>
    </xf>
    <xf numFmtId="4" fontId="6" fillId="15" borderId="1" xfId="12" applyNumberFormat="1" applyFont="1" applyFill="1" applyBorder="1" applyAlignment="1">
      <alignment horizontal="right"/>
    </xf>
    <xf numFmtId="164" fontId="13" fillId="12" borderId="1" xfId="11" applyNumberFormat="1" applyFont="1" applyBorder="1" applyAlignment="1">
      <alignment horizontal="right" vertical="center"/>
    </xf>
    <xf numFmtId="0" fontId="17" fillId="7" borderId="1" xfId="8" applyFont="1" applyFill="1" applyBorder="1" applyAlignment="1"/>
    <xf numFmtId="10" fontId="21" fillId="6" borderId="1" xfId="0" applyNumberFormat="1" applyFont="1" applyFill="1" applyBorder="1" applyAlignment="1"/>
    <xf numFmtId="0" fontId="8" fillId="0" borderId="0" xfId="1" applyNumberFormat="1" applyFont="1" applyAlignment="1"/>
    <xf numFmtId="0" fontId="19" fillId="3" borderId="1" xfId="0" applyFont="1" applyFill="1" applyBorder="1" applyAlignment="1">
      <alignment horizontal="left" indent="1"/>
    </xf>
    <xf numFmtId="10" fontId="13" fillId="14" borderId="1" xfId="12" applyNumberFormat="1" applyFont="1" applyFill="1" applyBorder="1" applyAlignment="1">
      <alignment horizontal="right" vertical="center"/>
    </xf>
    <xf numFmtId="164" fontId="19" fillId="6" borderId="1" xfId="4" applyNumberFormat="1" applyFont="1" applyFill="1" applyBorder="1" applyAlignment="1">
      <alignment horizontal="right" vertical="center"/>
    </xf>
    <xf numFmtId="0" fontId="8" fillId="0" borderId="0" xfId="1" applyNumberFormat="1" applyFont="1"/>
    <xf numFmtId="0" fontId="21" fillId="6" borderId="1" xfId="0" applyFont="1" applyFill="1" applyBorder="1" applyAlignment="1">
      <alignment horizontal="left" indent="1"/>
    </xf>
    <xf numFmtId="0" fontId="14" fillId="0" borderId="0" xfId="0" applyFont="1" applyAlignment="1">
      <alignment horizontal="center" vertical="center"/>
    </xf>
    <xf numFmtId="165" fontId="21" fillId="6" borderId="1" xfId="0" applyNumberFormat="1" applyFont="1" applyFill="1" applyBorder="1" applyAlignment="1">
      <alignment horizontal="right"/>
    </xf>
    <xf numFmtId="49" fontId="27" fillId="3" borderId="1" xfId="2" applyNumberFormat="1" applyFont="1" applyFill="1" applyBorder="1" applyAlignment="1">
      <alignment horizontal="left" vertical="center"/>
    </xf>
    <xf numFmtId="49" fontId="8" fillId="6" borderId="1" xfId="4" applyNumberFormat="1" applyFont="1" applyFill="1" applyBorder="1" applyAlignment="1">
      <alignment horizontal="left" vertical="center"/>
    </xf>
    <xf numFmtId="164" fontId="23" fillId="12" borderId="1" xfId="11" applyNumberFormat="1" applyFont="1" applyBorder="1" applyAlignment="1">
      <alignment horizontal="right" vertical="center"/>
    </xf>
    <xf numFmtId="10" fontId="12" fillId="0" borderId="0" xfId="0" applyNumberFormat="1" applyFont="1" applyAlignment="1">
      <alignment horizontal="right"/>
    </xf>
    <xf numFmtId="49" fontId="15" fillId="6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/>
    <xf numFmtId="4" fontId="14" fillId="0" borderId="0" xfId="0" applyNumberFormat="1" applyFont="1" applyAlignment="1"/>
    <xf numFmtId="49" fontId="10" fillId="7" borderId="1" xfId="11" applyNumberFormat="1" applyFont="1" applyFill="1" applyBorder="1" applyAlignment="1">
      <alignment horizontal="left" vertical="center" wrapText="1" indent="1"/>
    </xf>
    <xf numFmtId="49" fontId="0" fillId="0" borderId="0" xfId="0" applyNumberFormat="1"/>
    <xf numFmtId="4" fontId="7" fillId="2" borderId="1" xfId="10" applyNumberFormat="1" applyFont="1" applyFill="1" applyBorder="1" applyAlignment="1">
      <alignment horizontal="right"/>
    </xf>
    <xf numFmtId="49" fontId="12" fillId="0" borderId="0" xfId="0" applyNumberFormat="1" applyFont="1" applyAlignment="1">
      <alignment horizontal="right"/>
    </xf>
    <xf numFmtId="0" fontId="19" fillId="6" borderId="1" xfId="0" applyFont="1" applyFill="1" applyBorder="1" applyAlignment="1">
      <alignment horizontal="left" wrapText="1" indent="2"/>
    </xf>
    <xf numFmtId="10" fontId="19" fillId="6" borderId="1" xfId="13" applyNumberFormat="1" applyFont="1" applyFill="1" applyBorder="1" applyAlignment="1">
      <alignment horizontal="right" vertical="center"/>
    </xf>
    <xf numFmtId="164" fontId="13" fillId="14" borderId="1" xfId="12" applyNumberFormat="1" applyFont="1" applyFill="1" applyBorder="1" applyAlignment="1">
      <alignment horizontal="right" vertical="center"/>
    </xf>
    <xf numFmtId="0" fontId="23" fillId="0" borderId="0" xfId="3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8" fillId="17" borderId="1" xfId="1" applyNumberFormat="1" applyFont="1" applyFill="1" applyBorder="1" applyAlignment="1">
      <alignment horizontal="center" vertical="center" wrapText="1"/>
    </xf>
    <xf numFmtId="49" fontId="19" fillId="3" borderId="1" xfId="3" applyNumberFormat="1" applyFont="1" applyFill="1" applyBorder="1" applyAlignment="1">
      <alignment horizontal="left" vertical="center" indent="1"/>
    </xf>
    <xf numFmtId="0" fontId="21" fillId="6" borderId="1" xfId="0" applyFont="1" applyFill="1" applyBorder="1" applyAlignment="1">
      <alignment horizontal="right" indent="2"/>
    </xf>
    <xf numFmtId="4" fontId="9" fillId="0" borderId="0" xfId="0" applyNumberFormat="1" applyFont="1"/>
    <xf numFmtId="0" fontId="11" fillId="2" borderId="1" xfId="0" applyFont="1" applyFill="1" applyBorder="1" applyAlignment="1">
      <alignment horizontal="left" indent="3"/>
    </xf>
    <xf numFmtId="4" fontId="23" fillId="12" borderId="1" xfId="11" applyNumberFormat="1" applyFont="1" applyBorder="1"/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10" fontId="8" fillId="6" borderId="1" xfId="1" applyNumberFormat="1" applyFont="1" applyFill="1" applyBorder="1" applyAlignment="1">
      <alignment horizontal="center"/>
    </xf>
    <xf numFmtId="4" fontId="8" fillId="6" borderId="1" xfId="1" applyNumberFormat="1" applyFont="1" applyFill="1" applyBorder="1" applyAlignment="1"/>
    <xf numFmtId="4" fontId="16" fillId="6" borderId="1" xfId="4" applyNumberFormat="1" applyFont="1" applyFill="1" applyBorder="1" applyAlignment="1">
      <alignment horizontal="right" vertical="center"/>
    </xf>
    <xf numFmtId="164" fontId="11" fillId="2" borderId="1" xfId="7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 applyAlignment="1"/>
    <xf numFmtId="0" fontId="1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164" fontId="21" fillId="6" borderId="1" xfId="0" applyNumberFormat="1" applyFont="1" applyFill="1" applyBorder="1" applyAlignment="1">
      <alignment horizontal="right" vertical="center"/>
    </xf>
    <xf numFmtId="0" fontId="16" fillId="0" borderId="0" xfId="0" applyFont="1"/>
    <xf numFmtId="10" fontId="16" fillId="0" borderId="1" xfId="0" applyNumberFormat="1" applyFont="1" applyBorder="1"/>
    <xf numFmtId="0" fontId="8" fillId="0" borderId="1" xfId="1" applyFont="1" applyBorder="1"/>
    <xf numFmtId="10" fontId="21" fillId="6" borderId="1" xfId="0" applyNumberFormat="1" applyFont="1" applyFill="1" applyBorder="1" applyAlignment="1">
      <alignment horizontal="right" vertical="center"/>
    </xf>
    <xf numFmtId="4" fontId="21" fillId="6" borderId="1" xfId="0" applyNumberFormat="1" applyFont="1" applyFill="1" applyBorder="1" applyAlignment="1"/>
    <xf numFmtId="4" fontId="13" fillId="12" borderId="1" xfId="11" applyNumberFormat="1" applyFont="1" applyBorder="1" applyAlignment="1">
      <alignment horizontal="right" vertical="center"/>
    </xf>
    <xf numFmtId="4" fontId="19" fillId="2" borderId="1" xfId="0" applyNumberFormat="1" applyFont="1" applyFill="1" applyBorder="1" applyAlignment="1"/>
    <xf numFmtId="10" fontId="24" fillId="6" borderId="1" xfId="0" applyNumberFormat="1" applyFont="1" applyFill="1" applyBorder="1" applyAlignment="1">
      <alignment horizontal="right" vertical="center"/>
    </xf>
    <xf numFmtId="10" fontId="6" fillId="12" borderId="1" xfId="11" applyNumberFormat="1" applyBorder="1" applyAlignment="1">
      <alignment horizontal="right"/>
    </xf>
    <xf numFmtId="165" fontId="21" fillId="6" borderId="1" xfId="0" applyNumberFormat="1" applyFont="1" applyFill="1" applyBorder="1" applyAlignment="1"/>
    <xf numFmtId="49" fontId="21" fillId="6" borderId="1" xfId="0" applyNumberFormat="1" applyFont="1" applyFill="1" applyBorder="1" applyAlignment="1">
      <alignment horizontal="left" indent="2"/>
    </xf>
    <xf numFmtId="4" fontId="23" fillId="12" borderId="1" xfId="11" applyNumberFormat="1" applyFont="1" applyBorder="1" applyAlignment="1">
      <alignment horizontal="right" vertical="center"/>
    </xf>
    <xf numFmtId="164" fontId="7" fillId="2" borderId="1" xfId="8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/>
    <xf numFmtId="49" fontId="23" fillId="12" borderId="1" xfId="11" applyNumberFormat="1" applyFont="1" applyBorder="1" applyAlignment="1">
      <alignment horizontal="left" vertical="center" wrapText="1"/>
    </xf>
    <xf numFmtId="10" fontId="7" fillId="2" borderId="1" xfId="8" applyNumberFormat="1" applyFont="1" applyFill="1" applyBorder="1" applyAlignment="1">
      <alignment horizontal="right"/>
    </xf>
    <xf numFmtId="166" fontId="8" fillId="0" borderId="1" xfId="0" applyNumberFormat="1" applyFont="1" applyBorder="1"/>
    <xf numFmtId="4" fontId="13" fillId="14" borderId="1" xfId="12" applyNumberFormat="1" applyFont="1" applyFill="1" applyBorder="1" applyAlignment="1">
      <alignment horizontal="right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indent="1"/>
    </xf>
    <xf numFmtId="0" fontId="16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10" fontId="11" fillId="2" borderId="1" xfId="0" applyNumberFormat="1" applyFont="1" applyFill="1" applyBorder="1" applyAlignment="1"/>
    <xf numFmtId="4" fontId="8" fillId="6" borderId="1" xfId="1" applyNumberFormat="1" applyFont="1" applyFill="1" applyBorder="1" applyAlignment="1">
      <alignment horizontal="center"/>
    </xf>
    <xf numFmtId="10" fontId="19" fillId="3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0" fontId="6" fillId="12" borderId="1" xfId="13" applyNumberFormat="1" applyFont="1" applyFill="1" applyBorder="1" applyAlignment="1">
      <alignment horizontal="right" vertical="center"/>
    </xf>
    <xf numFmtId="10" fontId="7" fillId="2" borderId="1" xfId="10" applyNumberFormat="1" applyFont="1" applyFill="1" applyBorder="1" applyAlignment="1">
      <alignment horizontal="right" vertical="center"/>
    </xf>
    <xf numFmtId="0" fontId="25" fillId="0" borderId="0" xfId="2" applyNumberFormat="1" applyFont="1" applyAlignment="1"/>
    <xf numFmtId="0" fontId="12" fillId="0" borderId="1" xfId="0" applyFont="1" applyBorder="1" applyAlignment="1">
      <alignment horizontal="right"/>
    </xf>
    <xf numFmtId="0" fontId="16" fillId="6" borderId="1" xfId="0" applyFont="1" applyFill="1" applyBorder="1" applyAlignment="1">
      <alignment horizontal="left" indent="3"/>
    </xf>
    <xf numFmtId="166" fontId="8" fillId="6" borderId="1" xfId="1" applyNumberFormat="1" applyFont="1" applyFill="1" applyBorder="1" applyAlignment="1">
      <alignment horizontal="center" vertical="center"/>
    </xf>
    <xf numFmtId="10" fontId="21" fillId="6" borderId="1" xfId="13" applyNumberFormat="1" applyFont="1" applyFill="1" applyBorder="1" applyAlignment="1">
      <alignment horizontal="right" vertical="center"/>
    </xf>
    <xf numFmtId="4" fontId="21" fillId="6" borderId="1" xfId="0" applyNumberFormat="1" applyFont="1" applyFill="1" applyBorder="1" applyAlignment="1">
      <alignment horizontal="right" vertical="center"/>
    </xf>
    <xf numFmtId="164" fontId="20" fillId="16" borderId="1" xfId="2" applyNumberFormat="1" applyFont="1" applyFill="1" applyBorder="1" applyAlignment="1">
      <alignment horizontal="right" vertical="center"/>
    </xf>
    <xf numFmtId="10" fontId="13" fillId="15" borderId="1" xfId="13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horizontal="right"/>
    </xf>
    <xf numFmtId="0" fontId="25" fillId="0" borderId="0" xfId="2" applyNumberFormat="1" applyFont="1"/>
    <xf numFmtId="49" fontId="21" fillId="6" borderId="1" xfId="0" applyNumberFormat="1" applyFont="1" applyFill="1" applyBorder="1" applyAlignment="1">
      <alignment horizontal="left" indent="1"/>
    </xf>
    <xf numFmtId="0" fontId="16" fillId="0" borderId="0" xfId="4" applyNumberFormat="1" applyFont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indent="4"/>
    </xf>
    <xf numFmtId="10" fontId="16" fillId="6" borderId="1" xfId="5" applyNumberFormat="1" applyFont="1" applyFill="1" applyBorder="1" applyAlignment="1">
      <alignment horizontal="right" vertical="center"/>
    </xf>
    <xf numFmtId="49" fontId="8" fillId="6" borderId="1" xfId="1" applyNumberFormat="1" applyFont="1" applyFill="1" applyBorder="1" applyAlignment="1">
      <alignment horizontal="left" vertical="center" wrapText="1"/>
    </xf>
    <xf numFmtId="49" fontId="8" fillId="6" borderId="1" xfId="1" applyNumberFormat="1" applyFont="1" applyFill="1" applyBorder="1" applyAlignment="1">
      <alignment wrapText="1"/>
    </xf>
    <xf numFmtId="4" fontId="24" fillId="6" borderId="1" xfId="0" applyNumberFormat="1" applyFont="1" applyFill="1" applyBorder="1" applyAlignment="1">
      <alignment horizontal="right" vertical="center"/>
    </xf>
    <xf numFmtId="4" fontId="6" fillId="12" borderId="1" xfId="11" applyNumberFormat="1" applyBorder="1" applyAlignment="1">
      <alignment horizontal="right"/>
    </xf>
    <xf numFmtId="0" fontId="9" fillId="0" borderId="0" xfId="0" applyFont="1" applyAlignment="1"/>
    <xf numFmtId="10" fontId="6" fillId="14" borderId="1" xfId="13" applyNumberFormat="1" applyFont="1" applyFill="1" applyBorder="1" applyAlignment="1">
      <alignment horizontal="right" vertical="center"/>
    </xf>
    <xf numFmtId="49" fontId="13" fillId="15" borderId="1" xfId="12" applyNumberFormat="1" applyFont="1" applyFill="1" applyBorder="1" applyAlignment="1">
      <alignment horizontal="left" vertical="center"/>
    </xf>
    <xf numFmtId="165" fontId="21" fillId="6" borderId="1" xfId="0" applyNumberFormat="1" applyFont="1" applyFill="1" applyBorder="1" applyAlignment="1">
      <alignment horizontal="right" vertical="center"/>
    </xf>
    <xf numFmtId="10" fontId="7" fillId="2" borderId="1" xfId="13" applyNumberFormat="1" applyFont="1" applyFill="1" applyBorder="1" applyAlignment="1">
      <alignment horizontal="right"/>
    </xf>
    <xf numFmtId="4" fontId="16" fillId="0" borderId="1" xfId="0" applyNumberFormat="1" applyFont="1" applyBorder="1"/>
    <xf numFmtId="0" fontId="8" fillId="0" borderId="0" xfId="0" applyFont="1"/>
    <xf numFmtId="164" fontId="19" fillId="3" borderId="1" xfId="3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 vertical="center"/>
    </xf>
    <xf numFmtId="0" fontId="19" fillId="3" borderId="1" xfId="0" applyFont="1" applyFill="1" applyBorder="1" applyAlignment="1">
      <alignment horizontal="left" wrapText="1" indent="1"/>
    </xf>
    <xf numFmtId="49" fontId="17" fillId="3" borderId="1" xfId="11" applyNumberFormat="1" applyFont="1" applyFill="1" applyBorder="1" applyAlignment="1">
      <alignment horizontal="left" vertical="center"/>
    </xf>
    <xf numFmtId="4" fontId="17" fillId="3" borderId="1" xfId="11" applyNumberFormat="1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horizontal="right" vertical="center"/>
    </xf>
    <xf numFmtId="167" fontId="12" fillId="0" borderId="0" xfId="2" applyNumberFormat="1" applyFont="1" applyAlignment="1">
      <alignment horizontal="center" vertical="center"/>
    </xf>
    <xf numFmtId="166" fontId="15" fillId="6" borderId="2" xfId="0" applyNumberFormat="1" applyFont="1" applyFill="1" applyBorder="1" applyAlignment="1">
      <alignment horizontal="center" vertical="center"/>
    </xf>
    <xf numFmtId="166" fontId="15" fillId="6" borderId="3" xfId="0" applyNumberFormat="1" applyFont="1" applyFill="1" applyBorder="1" applyAlignment="1">
      <alignment horizontal="center" vertical="center"/>
    </xf>
    <xf numFmtId="166" fontId="15" fillId="6" borderId="4" xfId="0" applyNumberFormat="1" applyFont="1" applyFill="1" applyBorder="1" applyAlignment="1">
      <alignment horizontal="center" vertical="center"/>
    </xf>
    <xf numFmtId="14" fontId="15" fillId="6" borderId="2" xfId="0" applyNumberFormat="1" applyFont="1" applyFill="1" applyBorder="1" applyAlignment="1">
      <alignment horizontal="center" vertical="center"/>
    </xf>
    <xf numFmtId="14" fontId="15" fillId="6" borderId="3" xfId="0" applyNumberFormat="1" applyFont="1" applyFill="1" applyBorder="1" applyAlignment="1">
      <alignment horizontal="center" vertical="center"/>
    </xf>
    <xf numFmtId="14" fontId="15" fillId="6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5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164" fontId="11" fillId="2" borderId="1" xfId="7" applyNumberFormat="1" applyFont="1" applyFill="1" applyBorder="1" applyAlignment="1">
      <alignment horizontal="left" vertical="center"/>
    </xf>
    <xf numFmtId="0" fontId="32" fillId="23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  <c:pt idx="7">
                  <c:v>4521.0893125098601</c:v>
                </c:pt>
                <c:pt idx="8">
                  <c:v>4555.6883448342796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4-4134-9D74-88B064E9C6AF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  <c:pt idx="6">
                  <c:v>337.87916167102998</c:v>
                </c:pt>
                <c:pt idx="7">
                  <c:v>339.50539230048003</c:v>
                </c:pt>
                <c:pt idx="8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4-4134-9D74-88B064E9C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31135"/>
        <c:axId val="1"/>
        <c:axId val="0"/>
      </c:bar3DChart>
      <c:dateAx>
        <c:axId val="3954311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31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DA-4137-B32D-835E0D700A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DA-4137-B32D-835E0D700A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DA-4137-B32D-835E0D700A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DA-4137-B32D-835E0D700AA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DA-4137-B32D-835E0D700AA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ADA-4137-B32D-835E0D700A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DA-4137-B32D-835E0D700A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DA-4137-B32D-835E0D700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D5-4F06-981D-7D0674E636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D5-4F06-981D-7D0674E636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D5-4F06-981D-7D0674E636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D5-4F06-981D-7D0674E636F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FD5-4F06-981D-7D0674E636F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FD5-4F06-981D-7D0674E636F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FD5-4F06-981D-7D0674E636F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2.325669423E-2</c:v>
                </c:pt>
                <c:pt idx="1">
                  <c:v>31.939503959589999</c:v>
                </c:pt>
                <c:pt idx="2">
                  <c:v>37.59298173482</c:v>
                </c:pt>
                <c:pt idx="3">
                  <c:v>3.207370531</c:v>
                </c:pt>
                <c:pt idx="4">
                  <c:v>13.9405043998</c:v>
                </c:pt>
                <c:pt idx="5">
                  <c:v>36.96432161864</c:v>
                </c:pt>
                <c:pt idx="6">
                  <c:v>0.91129966677999996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D5-4F06-981D-7D0674E6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9C-4823-9324-5D78C2C129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9C-4823-9324-5D78C2C129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9C-4823-9324-5D78C2C129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9C-4823-9324-5D78C2C129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9C-4823-9324-5D78C2C129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C9C-4823-9324-5D78C2C129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C9C-4823-9324-5D78C2C129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C9C-4823-9324-5D78C2C129F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C-4823-9324-5D78C2C129F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40.470766676060002</c:v>
                </c:pt>
                <c:pt idx="1">
                  <c:v>1.7533574275699999</c:v>
                </c:pt>
                <c:pt idx="2">
                  <c:v>2.6105729999999998E-5</c:v>
                </c:pt>
                <c:pt idx="3">
                  <c:v>24.23385539009</c:v>
                </c:pt>
                <c:pt idx="4">
                  <c:v>2.5871789804500001</c:v>
                </c:pt>
                <c:pt idx="5">
                  <c:v>53.81354689015</c:v>
                </c:pt>
                <c:pt idx="6">
                  <c:v>6.7632683459600003</c:v>
                </c:pt>
                <c:pt idx="7">
                  <c:v>4.3059013838500002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9C-4823-9324-5D78C2C12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3-4DD8-BDC6-C180E759D4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3-4DD8-BDC6-C180E759D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23-4DD8-BDC6-C180E759D4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23-4DD8-BDC6-C180E759D4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D23-4DD8-BDC6-C180E759D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D23-4DD8-BDC6-C180E759D4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D23-4DD8-BDC6-C180E759D4C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23-4DD8-BDC6-C180E759D4C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40.225337220189999</c:v>
                </c:pt>
                <c:pt idx="1">
                  <c:v>4.5206995389999997E-2</c:v>
                </c:pt>
                <c:pt idx="2">
                  <c:v>22.708855390090001</c:v>
                </c:pt>
                <c:pt idx="3">
                  <c:v>1.56578183095</c:v>
                </c:pt>
                <c:pt idx="4">
                  <c:v>49.09446292498</c:v>
                </c:pt>
                <c:pt idx="5">
                  <c:v>6.74200779346</c:v>
                </c:pt>
                <c:pt idx="6">
                  <c:v>4.1975864498000002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23-4DD8-BDC6-C180E759D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E0-490F-B6F7-F2351ABC7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E0-490F-B6F7-F2351ABC7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E0-490F-B6F7-F2351ABC7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9E0-490F-B6F7-F2351ABC7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9E0-490F-B6F7-F2351ABC7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9E0-490F-B6F7-F2351ABC7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9E0-490F-B6F7-F2351ABC7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9E0-490F-B6F7-F2351ABC7D5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E0-490F-B6F7-F2351ABC7D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0.24542945587000001</c:v>
                </c:pt>
                <c:pt idx="1">
                  <c:v>1.7081504321800001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1.0213971495</c:v>
                </c:pt>
                <c:pt idx="5">
                  <c:v>4.7190839651700003</c:v>
                </c:pt>
                <c:pt idx="6">
                  <c:v>2.1260552499999998E-2</c:v>
                </c:pt>
                <c:pt idx="7">
                  <c:v>0.10831493405000001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0-490F-B6F7-F2351ABC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5-46D9-928B-DF43F95114C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5-46D9-928B-DF43F951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56831"/>
        <c:axId val="1"/>
        <c:axId val="0"/>
      </c:bar3DChart>
      <c:dateAx>
        <c:axId val="3974568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74568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C-4D6B-96D0-F8984F973674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C-4D6B-96D0-F8984F97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4639"/>
        <c:axId val="1"/>
        <c:axId val="0"/>
      </c:bar3DChart>
      <c:dateAx>
        <c:axId val="3965546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46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0.31527500000000003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7-489A-8A92-FBC209EC067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0.68472500000000003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7-489A-8A92-FBC209EC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5471"/>
        <c:axId val="1"/>
        <c:axId val="0"/>
      </c:bar3DChart>
      <c:dateAx>
        <c:axId val="3965554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54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D-451D-97E2-A922FF3F0FA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D-451D-97E2-A922FF3F0FA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D-451D-97E2-A922FF3F0FA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D-451D-97E2-A922FF3F0FA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D-451D-97E2-A922FF3F0FA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4897.5558478063203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FD-451D-97E2-A922FF3F0FA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FD-451D-97E2-A922FF3F0FA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FD-451D-97E2-A922FF3F0FA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FD-451D-97E2-A922FF3F0FA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FD-451D-97E2-A922FF3F0FA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FD-451D-97E2-A922FF3F0FA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FD-451D-97E2-A922FF3F0FA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FD-451D-97E2-A922FF3F0FA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FD-451D-97E2-A922FF3F0FA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FD-451D-97E2-A922FF3F0FA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FD-451D-97E2-A922FF3F0FA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FD-451D-97E2-A922FF3F0FA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FD-451D-97E2-A922FF3F0FA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FD-451D-97E2-A922FF3F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62239"/>
        <c:axId val="1"/>
        <c:axId val="0"/>
      </c:bar3DChart>
      <c:dateAx>
        <c:axId val="3974622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74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6-4332-84FA-FB06BB92B65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6-4332-84FA-FB06BB92B65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46-4332-84FA-FB06BB92B65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6-4332-84FA-FB06BB92B65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46-4332-84FA-FB06BB92B65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6-4332-84FA-FB06BB92B65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133.92790119986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6-4332-84FA-FB06BB92B65A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46-4332-84FA-FB06BB92B65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46-4332-84FA-FB06BB92B65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46-4332-84FA-FB06BB92B65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46-4332-84FA-FB06BB92B65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46-4332-84FA-FB06BB92B65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46-4332-84FA-FB06BB92B65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46-4332-84FA-FB06BB92B65A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46-4332-84FA-FB06BB92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457663"/>
        <c:axId val="1"/>
        <c:axId val="0"/>
      </c:bar3DChart>
      <c:dateAx>
        <c:axId val="3974576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974576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110.61838573606001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  <c:pt idx="7">
                  <c:v>123.63309813678001</c:v>
                </c:pt>
                <c:pt idx="8">
                  <c:v>124.57923860486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0-4901-9C16-7EF3D9A5C10B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  <c:pt idx="6">
                  <c:v>9.2395979521099996</c:v>
                </c:pt>
                <c:pt idx="7">
                  <c:v>9.2840686354099997</c:v>
                </c:pt>
                <c:pt idx="8">
                  <c:v>9.3486625950000004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0-4901-9C16-7EF3D9A5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28223"/>
        <c:axId val="1"/>
        <c:axId val="0"/>
      </c:bar3DChart>
      <c:dateAx>
        <c:axId val="3954282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28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A8-4158-BFE3-B52936BAA74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8-4158-BFE3-B52936BAA74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A8-4158-BFE3-B52936BAA74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8-4158-BFE3-B52936BAA74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8-4158-BFE3-B52936BAA74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4897.5558478063194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8-4158-BFE3-B52936BAA74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8-4158-BFE3-B52936BAA74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A8-4158-BFE3-B52936BAA74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8-4158-BFE3-B52936BAA74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A8-4158-BFE3-B52936BAA74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A8-4158-BFE3-B52936BAA74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4555.6883448342796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A8-4158-BFE3-B52936BAA74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A8-4158-BFE3-B52936BAA74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A8-4158-BFE3-B52936BAA74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A8-4158-BFE3-B52936BAA74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A8-4158-BFE3-B52936BAA74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A8-4158-BFE3-B52936BAA74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A8-4158-BFE3-B52936BAA7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A8-4158-BFE3-B52936BA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5055"/>
        <c:axId val="1"/>
        <c:axId val="0"/>
      </c:bar3DChart>
      <c:dateAx>
        <c:axId val="3965550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6555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D-4137-838A-720AC18D82E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D-4137-838A-720AC18D82E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ED-4137-838A-720AC18D82E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ED-4137-838A-720AC18D82E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ED-4137-838A-720AC18D82E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ED-4137-838A-720AC18D82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133.92790119986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ED-4137-838A-720AC18D82EB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ED-4137-838A-720AC18D82E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ED-4137-838A-720AC18D82E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ED-4137-838A-720AC18D82E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ED-4137-838A-720AC18D82E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ED-4137-838A-720AC18D82E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ED-4137-838A-720AC18D82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124.57923860486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ED-4137-838A-720AC18D82EB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45169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9.3486625950000004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ED-4137-838A-720AC18D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52143"/>
        <c:axId val="1"/>
        <c:axId val="0"/>
      </c:bar3DChart>
      <c:dateAx>
        <c:axId val="39655214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965521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67-4517-8D3E-B81BC764EB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67-4517-8D3E-B81BC764EBE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7-4517-8D3E-B81BC764EBE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4555.6883448342796</c:v>
                </c:pt>
                <c:pt idx="1">
                  <c:v>341.86750297203997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7-4517-8D3E-B81BC764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38-4529-805D-054E291C88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38-4529-805D-054E291C88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638-4529-805D-054E291C8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2023.08.31-2023.12.31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3.0450412696</c:v>
                </c:pt>
                <c:pt idx="1">
                  <c:v>37.598703902140002</c:v>
                </c:pt>
                <c:pt idx="2">
                  <c:v>93.284156028119995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8-4529-805D-054E291C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E-4199-B2AF-374829BF47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9E-4199-B2AF-374829BF47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9E-4199-B2AF-374829BF47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9E-4199-B2AF-374829BF47F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13,893%; 7,42р.</c:v>
                </c:pt>
                <c:pt idx="1">
                  <c:v>      Державний зовнішній борг; 3,472%; 15,86р.</c:v>
                </c:pt>
                <c:pt idx="2">
                  <c:v>      Гарантований внутрішній борг; 10,829%; 5,54р.</c:v>
                </c:pt>
                <c:pt idx="3">
                  <c:v>      Гарантований зовнішній борг; 6,206%; 11,33р.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1472406673.53</c:v>
                </c:pt>
                <c:pt idx="1">
                  <c:v>2961136193.6900001</c:v>
                </c:pt>
                <c:pt idx="2">
                  <c:v>70527509.859999999</c:v>
                </c:pt>
                <c:pt idx="3">
                  <c:v>268516824.56999999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E-4199-B2AF-374829BF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9-4D5A-9BE4-53144D5D29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9-4D5A-9BE4-53144D5D29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29-4D5A-9BE4-53144D5D29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29-4D5A-9BE4-53144D5D29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29-4D5A-9BE4-53144D5D29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229-4D5A-9BE4-53144D5D29E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229-4D5A-9BE4-53144D5D29E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229-4D5A-9BE4-53144D5D29E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229-4D5A-9BE4-53144D5D29E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229-4D5A-9BE4-53144D5D29E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229-4D5A-9BE4-53144D5D29E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229-4D5A-9BE4-53144D5D29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229-4D5A-9BE4-53144D5D29E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229-4D5A-9BE4-53144D5D29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229-4D5A-9BE4-53144D5D29E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229-4D5A-9BE4-53144D5D29E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229-4D5A-9BE4-53144D5D29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229-4D5A-9BE4-53144D5D29E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229-4D5A-9BE4-53144D5D29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229-4D5A-9BE4-53144D5D29E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229-4D5A-9BE4-53144D5D29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229-4D5A-9BE4-53144D5D29E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229-4D5A-9BE4-53144D5D29E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229-4D5A-9BE4-53144D5D29E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229-4D5A-9BE4-53144D5D29E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229-4D5A-9BE4-53144D5D29E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229-4D5A-9BE4-53144D5D29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229-4D5A-9BE4-53144D5D29E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229-4D5A-9BE4-53144D5D29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229-4D5A-9BE4-53144D5D29E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229-4D5A-9BE4-53144D5D29E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229-4D5A-9BE4-53144D5D29E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229-4D5A-9BE4-53144D5D29E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229-4D5A-9BE4-53144D5D29E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229-4D5A-9BE4-53144D5D29E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9,405%; 7,99р.</c:v>
                </c:pt>
                <c:pt idx="2">
                  <c:v>            ОВДП (11 - річні); 11,252%; 11р.</c:v>
                </c:pt>
                <c:pt idx="3">
                  <c:v>            ОВДП (12 - місячні); 0%; 0,82р.</c:v>
                </c:pt>
                <c:pt idx="4">
                  <c:v>            ОВДП (12 - річні); 11,93%;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14,806%; 16,9р.</c:v>
                </c:pt>
                <c:pt idx="10">
                  <c:v>            ОВДП (18 - місячні); 14,005%; 1,23р.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17,43%; 1,73р.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15,797%; 2,08р.</c:v>
                </c:pt>
                <c:pt idx="26">
                  <c:v>            ОВДП (30 - річні); 20,162%;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3,3р.</c:v>
                </c:pt>
                <c:pt idx="29">
                  <c:v>            ОВДП (6 - місячні); 0%; 0,41р.</c:v>
                </c:pt>
                <c:pt idx="30">
                  <c:v>            ОВДП (6 - річні); 15,84%; 5,39р.</c:v>
                </c:pt>
                <c:pt idx="31">
                  <c:v>            ОВДП (7 - річні); 10,002%;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0,62р.</c:v>
                </c:pt>
                <c:pt idx="34">
                  <c:v>            ОВДП (9 - річні); 11,683%;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63096681</c:v>
                </c:pt>
                <c:pt idx="2">
                  <c:v>17533000</c:v>
                </c:pt>
                <c:pt idx="3">
                  <c:v>73296420.980000004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61877638.969999999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153948573.68000001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90248632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14219846.380000001</c:v>
                </c:pt>
                <c:pt idx="30">
                  <c:v>41080407</c:v>
                </c:pt>
                <c:pt idx="31">
                  <c:v>17781691</c:v>
                </c:pt>
                <c:pt idx="32">
                  <c:v>2500000</c:v>
                </c:pt>
                <c:pt idx="33">
                  <c:v>29144880.969999999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229-4D5A-9BE4-53144D5D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D9-43F9-B1D9-9FADE2A843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D9-43F9-B1D9-9FADE2A843D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0.93019600000000002</c:v>
                </c:pt>
                <c:pt idx="1">
                  <c:v>6.9804000000000005E-2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9-43F9-B1D9-9FADE2A84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C2-4012-ADFC-CC28C2875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C2-4012-ADFC-CC28C2875D1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0.31527500000000003</c:v>
                </c:pt>
                <c:pt idx="1">
                  <c:v>0.68472500000000003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2-4012-ADFC-CC28C287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  <c:pt idx="6">
                  <c:v>1526.2001940004</c:v>
                </c:pt>
                <c:pt idx="7">
                  <c:v>1541.40812421549</c:v>
                </c:pt>
                <c:pt idx="8">
                  <c:v>1544.0780593345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FB3-BB60-2622A0EC794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3041.2935413666601</c:v>
                </c:pt>
                <c:pt idx="5">
                  <c:v>3071.1009859844298</c:v>
                </c:pt>
                <c:pt idx="6">
                  <c:v>3188.1618037859498</c:v>
                </c:pt>
                <c:pt idx="7">
                  <c:v>3319.1865805948501</c:v>
                </c:pt>
                <c:pt idx="8">
                  <c:v>3353.4777884718201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B-4FB3-BB60-2622A0EC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429055"/>
        <c:axId val="1"/>
        <c:axId val="0"/>
      </c:bar3DChart>
      <c:catAx>
        <c:axId val="39542905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5429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  <c:pt idx="6">
                  <c:v>41.735264516900003</c:v>
                </c:pt>
                <c:pt idx="7">
                  <c:v>42.151138523999997</c:v>
                </c:pt>
                <c:pt idx="8">
                  <c:v>42.224150209359998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A-41EE-9EA4-7421B93AB14E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78.551040717630002</c:v>
                </c:pt>
                <c:pt idx="4">
                  <c:v>83.16680270418</c:v>
                </c:pt>
                <c:pt idx="5">
                  <c:v>83.981913061599997</c:v>
                </c:pt>
                <c:pt idx="6">
                  <c:v>87.183042385709996</c:v>
                </c:pt>
                <c:pt idx="7">
                  <c:v>90.766028248189997</c:v>
                </c:pt>
                <c:pt idx="8">
                  <c:v>91.703750990499998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A-41EE-9EA4-7421B93AB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6547983"/>
        <c:axId val="1"/>
        <c:axId val="0"/>
      </c:bar3DChart>
      <c:catAx>
        <c:axId val="39654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396547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09-412E-9447-38E2D7542A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09-412E-9447-38E2D7542A1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46.432549646200002</c:v>
                </c:pt>
                <c:pt idx="1">
                  <c:v>87.495351553660001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9-412E-9447-38E2D754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31.08.2023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A3-4088-B71D-D10D95895F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A3-4088-B71D-D10D95895F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A3-4088-B71D-D10D95895F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A3-4088-B71D-D10D95895F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A3-4088-B71D-D10D95895F6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DA3-4088-B71D-D10D95895F6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DA3-4088-B71D-D10D95895F6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DA3-4088-B71D-D10D95895F6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DA3-4088-B71D-D10D95895F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UIRD 3m USD</c:v>
                </c:pt>
                <c:pt idx="4">
                  <c:v>Consumer Price Index (СРІ)</c:v>
                </c:pt>
                <c:pt idx="5">
                  <c:v>NBU rate</c:v>
                </c:pt>
                <c:pt idx="6">
                  <c:v>IMF rate</c:v>
                </c:pt>
                <c:pt idx="7">
                  <c:v>Ukrainian Index of Retail Deposit Rates</c:v>
                </c:pt>
                <c:pt idx="8">
                  <c:v>Fixed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5.2965932799799997</c:v>
                </c:pt>
                <c:pt idx="1">
                  <c:v>10.352324146180001</c:v>
                </c:pt>
                <c:pt idx="2">
                  <c:v>0.91129966677999996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8.6274008809799998</c:v>
                </c:pt>
                <c:pt idx="6">
                  <c:v>16.834825394589998</c:v>
                </c:pt>
                <c:pt idx="7">
                  <c:v>0.40787679083</c:v>
                </c:pt>
                <c:pt idx="8">
                  <c:v>87.495351553660001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A3-4088-B71D-D10D9589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31.08.2023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9-4D5E-B212-FE7612F616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9-4D5E-B212-FE7612F616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89-4D5E-B212-FE7612F616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89-4D5E-B212-FE7612F616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89-4D5E-B212-FE7612F616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989-4D5E-B212-FE7612F616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989-4D5E-B212-FE7612F6162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4.1714454240099998</c:v>
                </c:pt>
                <c:pt idx="1">
                  <c:v>9.0360910039700002</c:v>
                </c:pt>
                <c:pt idx="2" formatCode="#,##0.00">
                  <c:v>0.91129966677999996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13.9405043998</c:v>
                </c:pt>
                <c:pt idx="6" formatCode="#,##0.00">
                  <c:v>84.893176414519999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89-4D5E-B212-FE7612F61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1" customWidth="1"/>
    <col min="2" max="10" width="16.26953125" style="179" customWidth="1"/>
    <col min="11" max="16384" width="9.1796875" style="11"/>
  </cols>
  <sheetData>
    <row r="1" spans="1:15" s="192" customFormat="1" ht="13" x14ac:dyDescent="0.3">
      <c r="B1" s="85"/>
      <c r="C1" s="85"/>
      <c r="D1" s="85"/>
      <c r="E1" s="85"/>
      <c r="F1" s="85"/>
      <c r="G1" s="85"/>
      <c r="H1" s="85"/>
      <c r="I1" s="85"/>
      <c r="J1" s="85"/>
    </row>
    <row r="2" spans="1:15" s="53" customFormat="1" ht="18.5" x14ac:dyDescent="0.45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84"/>
      <c r="L2" s="84"/>
      <c r="M2" s="84"/>
      <c r="N2" s="84"/>
      <c r="O2" s="84"/>
    </row>
    <row r="3" spans="1:15" s="192" customFormat="1" ht="13" x14ac:dyDescent="0.3">
      <c r="B3" s="76"/>
      <c r="C3" s="76"/>
      <c r="D3" s="76"/>
      <c r="E3" s="76"/>
      <c r="F3" s="76"/>
      <c r="G3" s="76"/>
      <c r="H3" s="76"/>
      <c r="I3" s="76"/>
      <c r="J3" s="76"/>
      <c r="K3" s="182"/>
      <c r="L3" s="182"/>
      <c r="M3" s="182"/>
    </row>
    <row r="4" spans="1:15" s="68" customFormat="1" ht="13" x14ac:dyDescent="0.3">
      <c r="B4" s="213"/>
      <c r="C4" s="213"/>
      <c r="D4" s="213"/>
      <c r="E4" s="213"/>
      <c r="F4" s="213"/>
      <c r="G4" s="213"/>
      <c r="H4" s="213"/>
      <c r="I4" s="213"/>
      <c r="J4" s="213" t="str">
        <f>VALUAH</f>
        <v>млрд. грн</v>
      </c>
    </row>
    <row r="5" spans="1:15" s="174" customFormat="1" ht="13" x14ac:dyDescent="0.25">
      <c r="A5" s="139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223">
        <v>45169</v>
      </c>
    </row>
    <row r="6" spans="1:15" s="16" customFormat="1" ht="31" x14ac:dyDescent="0.25">
      <c r="A6" s="52" t="s">
        <v>146</v>
      </c>
      <c r="B6" s="226">
        <f t="shared" ref="B6:J6" si="0">B$62+B$7</f>
        <v>4075.4500576400706</v>
      </c>
      <c r="C6" s="226">
        <f t="shared" si="0"/>
        <v>4266.4444728775707</v>
      </c>
      <c r="D6" s="226">
        <f t="shared" si="0"/>
        <v>4243.6864570672305</v>
      </c>
      <c r="E6" s="226">
        <f t="shared" si="0"/>
        <v>4386.5683003105805</v>
      </c>
      <c r="F6" s="226">
        <f t="shared" si="0"/>
        <v>4546.8280830843405</v>
      </c>
      <c r="G6" s="226">
        <f t="shared" si="0"/>
        <v>4593.4941187280201</v>
      </c>
      <c r="H6" s="226">
        <f t="shared" si="0"/>
        <v>4714.36199778635</v>
      </c>
      <c r="I6" s="226">
        <f t="shared" si="0"/>
        <v>4860.5947048103408</v>
      </c>
      <c r="J6" s="226">
        <f t="shared" si="0"/>
        <v>4897.5558478063194</v>
      </c>
    </row>
    <row r="7" spans="1:15" s="173" customFormat="1" ht="14.5" x14ac:dyDescent="0.25">
      <c r="A7" s="122" t="s">
        <v>47</v>
      </c>
      <c r="B7" s="116">
        <f t="shared" ref="B7:J7" si="1">B$8+B$45</f>
        <v>1461.8881836600103</v>
      </c>
      <c r="C7" s="116">
        <f t="shared" si="1"/>
        <v>1492.4502412735703</v>
      </c>
      <c r="D7" s="116">
        <f t="shared" si="1"/>
        <v>1502.76225907669</v>
      </c>
      <c r="E7" s="116">
        <f t="shared" si="1"/>
        <v>1514.0667127234606</v>
      </c>
      <c r="F7" s="116">
        <f t="shared" si="1"/>
        <v>1505.5345417176807</v>
      </c>
      <c r="G7" s="116">
        <f t="shared" si="1"/>
        <v>1522.3931327435901</v>
      </c>
      <c r="H7" s="116">
        <f t="shared" si="1"/>
        <v>1526.2001940004</v>
      </c>
      <c r="I7" s="116">
        <f t="shared" si="1"/>
        <v>1541.4081242154903</v>
      </c>
      <c r="J7" s="116">
        <f t="shared" si="1"/>
        <v>1544.0780593345003</v>
      </c>
    </row>
    <row r="8" spans="1:15" s="231" customFormat="1" ht="14.5" outlineLevel="1" x14ac:dyDescent="0.25">
      <c r="A8" s="97" t="s">
        <v>62</v>
      </c>
      <c r="B8" s="104">
        <f t="shared" ref="B8:J8" si="2">B$9+B$43</f>
        <v>1389.6902523549404</v>
      </c>
      <c r="C8" s="104">
        <f t="shared" si="2"/>
        <v>1420.4619873613403</v>
      </c>
      <c r="D8" s="104">
        <f t="shared" si="2"/>
        <v>1431.3214009277401</v>
      </c>
      <c r="E8" s="104">
        <f t="shared" si="2"/>
        <v>1444.7466166493205</v>
      </c>
      <c r="F8" s="104">
        <f t="shared" si="2"/>
        <v>1436.7151325735206</v>
      </c>
      <c r="G8" s="104">
        <f t="shared" si="2"/>
        <v>1452.7460593247201</v>
      </c>
      <c r="H8" s="104">
        <f t="shared" si="2"/>
        <v>1454.9498949168999</v>
      </c>
      <c r="I8" s="104">
        <f t="shared" si="2"/>
        <v>1470.7542204037002</v>
      </c>
      <c r="J8" s="104">
        <f t="shared" si="2"/>
        <v>1472.6374231902003</v>
      </c>
    </row>
    <row r="9" spans="1:15" s="101" customFormat="1" ht="13" outlineLevel="2" x14ac:dyDescent="0.25">
      <c r="A9" s="94" t="s">
        <v>187</v>
      </c>
      <c r="B9" s="62">
        <f t="shared" ref="B9:J9" si="3">SUM(B$10:B$42)</f>
        <v>1387.9709695622005</v>
      </c>
      <c r="C9" s="62">
        <f t="shared" si="3"/>
        <v>1418.7427045686004</v>
      </c>
      <c r="D9" s="62">
        <f t="shared" si="3"/>
        <v>1429.6021181350002</v>
      </c>
      <c r="E9" s="62">
        <f t="shared" si="3"/>
        <v>1443.0603969872004</v>
      </c>
      <c r="F9" s="62">
        <f t="shared" si="3"/>
        <v>1435.0289129114005</v>
      </c>
      <c r="G9" s="62">
        <f t="shared" si="3"/>
        <v>1451.0598396626001</v>
      </c>
      <c r="H9" s="62">
        <f t="shared" si="3"/>
        <v>1453.2967383854</v>
      </c>
      <c r="I9" s="62">
        <f t="shared" si="3"/>
        <v>1469.1010638722003</v>
      </c>
      <c r="J9" s="62">
        <f t="shared" si="3"/>
        <v>1470.9842666587003</v>
      </c>
    </row>
    <row r="10" spans="1:15" s="26" customFormat="1" ht="13" outlineLevel="3" x14ac:dyDescent="0.25">
      <c r="A10" s="232" t="s">
        <v>138</v>
      </c>
      <c r="B10" s="225">
        <v>81.333449999999999</v>
      </c>
      <c r="C10" s="225">
        <v>81.333449999999999</v>
      </c>
      <c r="D10" s="225">
        <v>81.333449999999999</v>
      </c>
      <c r="E10" s="225">
        <v>81.323449999999994</v>
      </c>
      <c r="F10" s="225">
        <v>81.323449999999994</v>
      </c>
      <c r="G10" s="225">
        <v>81.323449999999994</v>
      </c>
      <c r="H10" s="225">
        <v>82.045950000000005</v>
      </c>
      <c r="I10" s="225">
        <v>83.223194000000007</v>
      </c>
      <c r="J10" s="225">
        <v>63.096680999999997</v>
      </c>
    </row>
    <row r="11" spans="1:15" ht="13" outlineLevel="3" x14ac:dyDescent="0.3">
      <c r="A11" s="55" t="s">
        <v>196</v>
      </c>
      <c r="B11" s="196">
        <v>17.533000000000001</v>
      </c>
      <c r="C11" s="196">
        <v>17.533000000000001</v>
      </c>
      <c r="D11" s="196">
        <v>17.533000000000001</v>
      </c>
      <c r="E11" s="196">
        <v>17.533000000000001</v>
      </c>
      <c r="F11" s="196">
        <v>17.533000000000001</v>
      </c>
      <c r="G11" s="196">
        <v>17.533000000000001</v>
      </c>
      <c r="H11" s="196">
        <v>17.533000000000001</v>
      </c>
      <c r="I11" s="196">
        <v>17.533000000000001</v>
      </c>
      <c r="J11" s="196">
        <v>17.533000000000001</v>
      </c>
      <c r="K11" s="238"/>
      <c r="L11" s="238"/>
      <c r="M11" s="238"/>
    </row>
    <row r="12" spans="1:15" ht="13" outlineLevel="3" x14ac:dyDescent="0.3">
      <c r="A12" s="55" t="s">
        <v>31</v>
      </c>
      <c r="B12" s="196">
        <v>53.805816397400001</v>
      </c>
      <c r="C12" s="196">
        <v>60.100565103400001</v>
      </c>
      <c r="D12" s="196">
        <v>59.919900869400003</v>
      </c>
      <c r="E12" s="196">
        <v>36.428837740600002</v>
      </c>
      <c r="F12" s="196">
        <v>45.627005399700003</v>
      </c>
      <c r="G12" s="196">
        <v>65.804164349399997</v>
      </c>
      <c r="H12" s="196">
        <v>64.836286087800005</v>
      </c>
      <c r="I12" s="196">
        <v>72.684683448800001</v>
      </c>
      <c r="J12" s="196">
        <v>73.374790963500004</v>
      </c>
      <c r="K12" s="238"/>
      <c r="L12" s="238"/>
      <c r="M12" s="238"/>
    </row>
    <row r="13" spans="1:15" ht="13" outlineLevel="3" x14ac:dyDescent="0.3">
      <c r="A13" s="55" t="s">
        <v>34</v>
      </c>
      <c r="B13" s="196">
        <v>50</v>
      </c>
      <c r="C13" s="196">
        <v>50</v>
      </c>
      <c r="D13" s="196">
        <v>50</v>
      </c>
      <c r="E13" s="196">
        <v>50</v>
      </c>
      <c r="F13" s="196">
        <v>50</v>
      </c>
      <c r="G13" s="196">
        <v>50</v>
      </c>
      <c r="H13" s="196">
        <v>50</v>
      </c>
      <c r="I13" s="196">
        <v>50</v>
      </c>
      <c r="J13" s="196">
        <v>50</v>
      </c>
      <c r="K13" s="238"/>
      <c r="L13" s="238"/>
      <c r="M13" s="238"/>
    </row>
    <row r="14" spans="1:15" ht="13" outlineLevel="3" x14ac:dyDescent="0.3">
      <c r="A14" s="55" t="s">
        <v>82</v>
      </c>
      <c r="B14" s="196">
        <v>28.700001</v>
      </c>
      <c r="C14" s="196">
        <v>28.700001</v>
      </c>
      <c r="D14" s="196">
        <v>28.700001</v>
      </c>
      <c r="E14" s="196">
        <v>28.700001</v>
      </c>
      <c r="F14" s="196">
        <v>28.700001</v>
      </c>
      <c r="G14" s="196">
        <v>28.700001</v>
      </c>
      <c r="H14" s="196">
        <v>28.700001</v>
      </c>
      <c r="I14" s="196">
        <v>28.700001</v>
      </c>
      <c r="J14" s="196">
        <v>28.700001</v>
      </c>
      <c r="K14" s="238"/>
      <c r="L14" s="238"/>
      <c r="M14" s="238"/>
    </row>
    <row r="15" spans="1:15" ht="13" outlineLevel="3" x14ac:dyDescent="0.3">
      <c r="A15" s="55" t="s">
        <v>129</v>
      </c>
      <c r="B15" s="196">
        <v>46.9</v>
      </c>
      <c r="C15" s="196">
        <v>46.9</v>
      </c>
      <c r="D15" s="196">
        <v>46.9</v>
      </c>
      <c r="E15" s="196">
        <v>46.9</v>
      </c>
      <c r="F15" s="196">
        <v>46.9</v>
      </c>
      <c r="G15" s="196">
        <v>46.9</v>
      </c>
      <c r="H15" s="196">
        <v>46.9</v>
      </c>
      <c r="I15" s="196">
        <v>46.9</v>
      </c>
      <c r="J15" s="196">
        <v>46.9</v>
      </c>
      <c r="K15" s="238"/>
      <c r="L15" s="238"/>
      <c r="M15" s="238"/>
    </row>
    <row r="16" spans="1:15" ht="13" outlineLevel="3" x14ac:dyDescent="0.3">
      <c r="A16" s="55" t="s">
        <v>188</v>
      </c>
      <c r="B16" s="196">
        <v>237.101957</v>
      </c>
      <c r="C16" s="196">
        <v>237.101957</v>
      </c>
      <c r="D16" s="196">
        <v>237.101957</v>
      </c>
      <c r="E16" s="196">
        <v>237.101957</v>
      </c>
      <c r="F16" s="196">
        <v>237.101957</v>
      </c>
      <c r="G16" s="196">
        <v>237.101957</v>
      </c>
      <c r="H16" s="196">
        <v>237.101957</v>
      </c>
      <c r="I16" s="196">
        <v>237.101957</v>
      </c>
      <c r="J16" s="196">
        <v>237.101957</v>
      </c>
      <c r="K16" s="238"/>
      <c r="L16" s="238"/>
      <c r="M16" s="238"/>
    </row>
    <row r="17" spans="1:13" ht="13" outlineLevel="3" x14ac:dyDescent="0.3">
      <c r="A17" s="55" t="s">
        <v>27</v>
      </c>
      <c r="B17" s="196">
        <v>12.097744</v>
      </c>
      <c r="C17" s="196">
        <v>12.097744</v>
      </c>
      <c r="D17" s="196">
        <v>12.097744</v>
      </c>
      <c r="E17" s="196">
        <v>12.097744</v>
      </c>
      <c r="F17" s="196">
        <v>12.097744</v>
      </c>
      <c r="G17" s="196">
        <v>12.097744</v>
      </c>
      <c r="H17" s="196">
        <v>12.097744</v>
      </c>
      <c r="I17" s="196">
        <v>12.097744</v>
      </c>
      <c r="J17" s="196">
        <v>12.097744</v>
      </c>
      <c r="K17" s="238"/>
      <c r="L17" s="238"/>
      <c r="M17" s="238"/>
    </row>
    <row r="18" spans="1:13" ht="13" outlineLevel="3" x14ac:dyDescent="0.3">
      <c r="A18" s="55" t="s">
        <v>74</v>
      </c>
      <c r="B18" s="196">
        <v>27.097743999999999</v>
      </c>
      <c r="C18" s="196">
        <v>27.097743999999999</v>
      </c>
      <c r="D18" s="196">
        <v>27.097743999999999</v>
      </c>
      <c r="E18" s="196">
        <v>27.097743999999999</v>
      </c>
      <c r="F18" s="196">
        <v>27.097743999999999</v>
      </c>
      <c r="G18" s="196">
        <v>27.097743999999999</v>
      </c>
      <c r="H18" s="196">
        <v>27.097743999999999</v>
      </c>
      <c r="I18" s="196">
        <v>27.097743999999999</v>
      </c>
      <c r="J18" s="196">
        <v>27.097743999999999</v>
      </c>
      <c r="K18" s="238"/>
      <c r="L18" s="238"/>
      <c r="M18" s="238"/>
    </row>
    <row r="19" spans="1:13" ht="13" outlineLevel="3" x14ac:dyDescent="0.3">
      <c r="A19" s="55" t="s">
        <v>161</v>
      </c>
      <c r="B19" s="196">
        <v>69.614992801400007</v>
      </c>
      <c r="C19" s="196">
        <v>91.313176936199994</v>
      </c>
      <c r="D19" s="196">
        <v>91.938075141400006</v>
      </c>
      <c r="E19" s="196">
        <v>92.732437781200005</v>
      </c>
      <c r="F19" s="196">
        <v>87.239619085499996</v>
      </c>
      <c r="G19" s="196">
        <v>83.802277715800003</v>
      </c>
      <c r="H19" s="196">
        <v>61.999539615400003</v>
      </c>
      <c r="I19" s="196">
        <v>62.064388947600001</v>
      </c>
      <c r="J19" s="196">
        <v>61.946638860699998</v>
      </c>
      <c r="K19" s="238"/>
      <c r="L19" s="238"/>
      <c r="M19" s="238"/>
    </row>
    <row r="20" spans="1:13" ht="13" outlineLevel="3" x14ac:dyDescent="0.3">
      <c r="A20" s="55" t="s">
        <v>122</v>
      </c>
      <c r="B20" s="196">
        <v>12.097744</v>
      </c>
      <c r="C20" s="196">
        <v>12.097744</v>
      </c>
      <c r="D20" s="196">
        <v>12.097744</v>
      </c>
      <c r="E20" s="196">
        <v>12.097744</v>
      </c>
      <c r="F20" s="196">
        <v>12.097744</v>
      </c>
      <c r="G20" s="196">
        <v>12.097744</v>
      </c>
      <c r="H20" s="196">
        <v>12.097744</v>
      </c>
      <c r="I20" s="196">
        <v>12.097744</v>
      </c>
      <c r="J20" s="196">
        <v>12.097744</v>
      </c>
      <c r="K20" s="238"/>
      <c r="L20" s="238"/>
      <c r="M20" s="238"/>
    </row>
    <row r="21" spans="1:13" ht="13" outlineLevel="3" x14ac:dyDescent="0.3">
      <c r="A21" s="55" t="s">
        <v>183</v>
      </c>
      <c r="B21" s="196">
        <v>12.097744</v>
      </c>
      <c r="C21" s="196">
        <v>12.097744</v>
      </c>
      <c r="D21" s="196">
        <v>12.097744</v>
      </c>
      <c r="E21" s="196">
        <v>12.097744</v>
      </c>
      <c r="F21" s="196">
        <v>12.097744</v>
      </c>
      <c r="G21" s="196">
        <v>12.097744</v>
      </c>
      <c r="H21" s="196">
        <v>12.097744</v>
      </c>
      <c r="I21" s="196">
        <v>12.097744</v>
      </c>
      <c r="J21" s="196">
        <v>12.097744</v>
      </c>
      <c r="K21" s="238"/>
      <c r="L21" s="238"/>
      <c r="M21" s="238"/>
    </row>
    <row r="22" spans="1:13" ht="13" outlineLevel="3" x14ac:dyDescent="0.3">
      <c r="A22" s="55" t="s">
        <v>210</v>
      </c>
      <c r="B22" s="196">
        <v>60.071426971400001</v>
      </c>
      <c r="C22" s="196">
        <v>72.613278971400007</v>
      </c>
      <c r="D22" s="196">
        <v>89.419828406400001</v>
      </c>
      <c r="E22" s="196">
        <v>110.82437368479999</v>
      </c>
      <c r="F22" s="196">
        <v>117.2883826848</v>
      </c>
      <c r="G22" s="196">
        <v>131.1654346848</v>
      </c>
      <c r="H22" s="196">
        <v>141.54039668479999</v>
      </c>
      <c r="I22" s="196">
        <v>149.01314468480001</v>
      </c>
      <c r="J22" s="196">
        <v>153.94857368480001</v>
      </c>
      <c r="K22" s="238"/>
      <c r="L22" s="238"/>
      <c r="M22" s="238"/>
    </row>
    <row r="23" spans="1:13" ht="13" outlineLevel="3" x14ac:dyDescent="0.3">
      <c r="A23" s="55" t="s">
        <v>145</v>
      </c>
      <c r="B23" s="196">
        <v>12.097744</v>
      </c>
      <c r="C23" s="196">
        <v>12.097744</v>
      </c>
      <c r="D23" s="196">
        <v>12.097744</v>
      </c>
      <c r="E23" s="196">
        <v>12.097744</v>
      </c>
      <c r="F23" s="196">
        <v>12.097744</v>
      </c>
      <c r="G23" s="196">
        <v>12.097744</v>
      </c>
      <c r="H23" s="196">
        <v>12.097744</v>
      </c>
      <c r="I23" s="196">
        <v>12.097744</v>
      </c>
      <c r="J23" s="196">
        <v>12.097744</v>
      </c>
      <c r="K23" s="238"/>
      <c r="L23" s="238"/>
      <c r="M23" s="238"/>
    </row>
    <row r="24" spans="1:13" ht="13" outlineLevel="3" x14ac:dyDescent="0.3">
      <c r="A24" s="55" t="s">
        <v>201</v>
      </c>
      <c r="B24" s="196">
        <v>12.097744</v>
      </c>
      <c r="C24" s="196">
        <v>12.097744</v>
      </c>
      <c r="D24" s="196">
        <v>12.097744</v>
      </c>
      <c r="E24" s="196">
        <v>12.097744</v>
      </c>
      <c r="F24" s="196">
        <v>12.097744</v>
      </c>
      <c r="G24" s="196">
        <v>12.097744</v>
      </c>
      <c r="H24" s="196">
        <v>12.097744</v>
      </c>
      <c r="I24" s="196">
        <v>12.097744</v>
      </c>
      <c r="J24" s="196">
        <v>12.097744</v>
      </c>
      <c r="K24" s="238"/>
      <c r="L24" s="238"/>
      <c r="M24" s="238"/>
    </row>
    <row r="25" spans="1:13" ht="13" outlineLevel="3" x14ac:dyDescent="0.3">
      <c r="A25" s="55" t="s">
        <v>38</v>
      </c>
      <c r="B25" s="196">
        <v>12.097744</v>
      </c>
      <c r="C25" s="196">
        <v>12.097744</v>
      </c>
      <c r="D25" s="196">
        <v>12.097744</v>
      </c>
      <c r="E25" s="196">
        <v>12.097744</v>
      </c>
      <c r="F25" s="196">
        <v>12.097744</v>
      </c>
      <c r="G25" s="196">
        <v>12.097744</v>
      </c>
      <c r="H25" s="196">
        <v>12.097744</v>
      </c>
      <c r="I25" s="196">
        <v>12.097744</v>
      </c>
      <c r="J25" s="196">
        <v>12.097744</v>
      </c>
      <c r="K25" s="238"/>
      <c r="L25" s="238"/>
      <c r="M25" s="238"/>
    </row>
    <row r="26" spans="1:13" ht="13" outlineLevel="3" x14ac:dyDescent="0.3">
      <c r="A26" s="55" t="s">
        <v>87</v>
      </c>
      <c r="B26" s="196">
        <v>12.097744</v>
      </c>
      <c r="C26" s="196">
        <v>12.097744</v>
      </c>
      <c r="D26" s="196">
        <v>12.097744</v>
      </c>
      <c r="E26" s="196">
        <v>12.097744</v>
      </c>
      <c r="F26" s="196">
        <v>12.097744</v>
      </c>
      <c r="G26" s="196">
        <v>12.097744</v>
      </c>
      <c r="H26" s="196">
        <v>12.097744</v>
      </c>
      <c r="I26" s="196">
        <v>12.097744</v>
      </c>
      <c r="J26" s="196">
        <v>12.097744</v>
      </c>
      <c r="K26" s="238"/>
      <c r="L26" s="238"/>
      <c r="M26" s="238"/>
    </row>
    <row r="27" spans="1:13" ht="13" outlineLevel="3" x14ac:dyDescent="0.3">
      <c r="A27" s="55" t="s">
        <v>75</v>
      </c>
      <c r="B27" s="196">
        <v>12.097744</v>
      </c>
      <c r="C27" s="196">
        <v>12.097744</v>
      </c>
      <c r="D27" s="196">
        <v>12.097744</v>
      </c>
      <c r="E27" s="196">
        <v>12.097744</v>
      </c>
      <c r="F27" s="196">
        <v>12.097744</v>
      </c>
      <c r="G27" s="196">
        <v>12.097744</v>
      </c>
      <c r="H27" s="196">
        <v>12.097744</v>
      </c>
      <c r="I27" s="196">
        <v>12.097744</v>
      </c>
      <c r="J27" s="196">
        <v>12.097744</v>
      </c>
      <c r="K27" s="238"/>
      <c r="L27" s="238"/>
      <c r="M27" s="238"/>
    </row>
    <row r="28" spans="1:13" ht="13" outlineLevel="3" x14ac:dyDescent="0.3">
      <c r="A28" s="55" t="s">
        <v>123</v>
      </c>
      <c r="B28" s="196">
        <v>12.097744</v>
      </c>
      <c r="C28" s="196">
        <v>12.097744</v>
      </c>
      <c r="D28" s="196">
        <v>12.097744</v>
      </c>
      <c r="E28" s="196">
        <v>12.097744</v>
      </c>
      <c r="F28" s="196">
        <v>12.097744</v>
      </c>
      <c r="G28" s="196">
        <v>12.097744</v>
      </c>
      <c r="H28" s="196">
        <v>12.097744</v>
      </c>
      <c r="I28" s="196">
        <v>12.097744</v>
      </c>
      <c r="J28" s="196">
        <v>12.097744</v>
      </c>
      <c r="K28" s="238"/>
      <c r="L28" s="238"/>
      <c r="M28" s="238"/>
    </row>
    <row r="29" spans="1:13" ht="13" outlineLevel="3" x14ac:dyDescent="0.3">
      <c r="A29" s="55" t="s">
        <v>184</v>
      </c>
      <c r="B29" s="196">
        <v>12.097744</v>
      </c>
      <c r="C29" s="196">
        <v>12.097744</v>
      </c>
      <c r="D29" s="196">
        <v>12.097744</v>
      </c>
      <c r="E29" s="196">
        <v>12.097744</v>
      </c>
      <c r="F29" s="196">
        <v>12.097744</v>
      </c>
      <c r="G29" s="196">
        <v>12.097744</v>
      </c>
      <c r="H29" s="196">
        <v>12.097744</v>
      </c>
      <c r="I29" s="196">
        <v>12.097744</v>
      </c>
      <c r="J29" s="196">
        <v>12.097744</v>
      </c>
      <c r="K29" s="238"/>
      <c r="L29" s="238"/>
      <c r="M29" s="238"/>
    </row>
    <row r="30" spans="1:13" ht="13" outlineLevel="3" x14ac:dyDescent="0.3">
      <c r="A30" s="55" t="s">
        <v>20</v>
      </c>
      <c r="B30" s="196">
        <v>12.097744</v>
      </c>
      <c r="C30" s="196">
        <v>12.097744</v>
      </c>
      <c r="D30" s="196">
        <v>12.097744</v>
      </c>
      <c r="E30" s="196">
        <v>12.097744</v>
      </c>
      <c r="F30" s="196">
        <v>12.097744</v>
      </c>
      <c r="G30" s="196">
        <v>12.097744</v>
      </c>
      <c r="H30" s="196">
        <v>12.097744</v>
      </c>
      <c r="I30" s="196">
        <v>12.097744</v>
      </c>
      <c r="J30" s="196">
        <v>12.097744</v>
      </c>
      <c r="K30" s="238"/>
      <c r="L30" s="238"/>
      <c r="M30" s="238"/>
    </row>
    <row r="31" spans="1:13" ht="13" outlineLevel="3" x14ac:dyDescent="0.3">
      <c r="A31" s="55" t="s">
        <v>70</v>
      </c>
      <c r="B31" s="196">
        <v>12.097744</v>
      </c>
      <c r="C31" s="196">
        <v>12.097744</v>
      </c>
      <c r="D31" s="196">
        <v>12.097744</v>
      </c>
      <c r="E31" s="196">
        <v>12.097744</v>
      </c>
      <c r="F31" s="196">
        <v>12.097744</v>
      </c>
      <c r="G31" s="196">
        <v>12.097744</v>
      </c>
      <c r="H31" s="196">
        <v>12.097744</v>
      </c>
      <c r="I31" s="196">
        <v>12.097744</v>
      </c>
      <c r="J31" s="196">
        <v>12.097744</v>
      </c>
      <c r="K31" s="238"/>
      <c r="L31" s="238"/>
      <c r="M31" s="238"/>
    </row>
    <row r="32" spans="1:13" ht="13" outlineLevel="3" x14ac:dyDescent="0.3">
      <c r="A32" s="55" t="s">
        <v>118</v>
      </c>
      <c r="B32" s="196">
        <v>12.097744</v>
      </c>
      <c r="C32" s="196">
        <v>12.097744</v>
      </c>
      <c r="D32" s="196">
        <v>12.097744</v>
      </c>
      <c r="E32" s="196">
        <v>12.097744</v>
      </c>
      <c r="F32" s="196">
        <v>12.097744</v>
      </c>
      <c r="G32" s="196">
        <v>12.097744</v>
      </c>
      <c r="H32" s="196">
        <v>12.097744</v>
      </c>
      <c r="I32" s="196">
        <v>12.097744</v>
      </c>
      <c r="J32" s="196">
        <v>12.097744</v>
      </c>
      <c r="K32" s="238"/>
      <c r="L32" s="238"/>
      <c r="M32" s="238"/>
    </row>
    <row r="33" spans="1:13" ht="13" outlineLevel="3" x14ac:dyDescent="0.3">
      <c r="A33" s="55" t="s">
        <v>44</v>
      </c>
      <c r="B33" s="196">
        <v>41.488599000000001</v>
      </c>
      <c r="C33" s="196">
        <v>41.524431</v>
      </c>
      <c r="D33" s="196">
        <v>40.509376000000003</v>
      </c>
      <c r="E33" s="196">
        <v>40.529000000000003</v>
      </c>
      <c r="F33" s="196">
        <v>42.545752999999998</v>
      </c>
      <c r="G33" s="196">
        <v>49.998831000000003</v>
      </c>
      <c r="H33" s="196">
        <v>56.912720999999998</v>
      </c>
      <c r="I33" s="196">
        <v>70.261374000000004</v>
      </c>
      <c r="J33" s="196">
        <v>90.248632000000001</v>
      </c>
      <c r="K33" s="238"/>
      <c r="L33" s="238"/>
      <c r="M33" s="238"/>
    </row>
    <row r="34" spans="1:13" ht="13" outlineLevel="3" x14ac:dyDescent="0.3">
      <c r="A34" s="55" t="s">
        <v>88</v>
      </c>
      <c r="B34" s="196">
        <v>262.09775100000002</v>
      </c>
      <c r="C34" s="196">
        <v>262.09775100000002</v>
      </c>
      <c r="D34" s="196">
        <v>262.09775100000002</v>
      </c>
      <c r="E34" s="196">
        <v>262.09775100000002</v>
      </c>
      <c r="F34" s="196">
        <v>262.09775100000002</v>
      </c>
      <c r="G34" s="196">
        <v>262.09775100000002</v>
      </c>
      <c r="H34" s="196">
        <v>262.09775100000002</v>
      </c>
      <c r="I34" s="196">
        <v>262.09775100000002</v>
      </c>
      <c r="J34" s="196">
        <v>262.09775100000002</v>
      </c>
      <c r="K34" s="238"/>
      <c r="L34" s="238"/>
      <c r="M34" s="238"/>
    </row>
    <row r="35" spans="1:13" ht="13" outlineLevel="3" x14ac:dyDescent="0.3">
      <c r="A35" s="55" t="s">
        <v>92</v>
      </c>
      <c r="B35" s="196">
        <v>49.921956999999999</v>
      </c>
      <c r="C35" s="196">
        <v>49.921956999999999</v>
      </c>
      <c r="D35" s="196">
        <v>37.788384000000001</v>
      </c>
      <c r="E35" s="196">
        <v>37.788384000000001</v>
      </c>
      <c r="F35" s="196">
        <v>37.788384000000001</v>
      </c>
      <c r="G35" s="196">
        <v>37.788384000000001</v>
      </c>
      <c r="H35" s="196">
        <v>37.788384000000001</v>
      </c>
      <c r="I35" s="196">
        <v>37.788384000000001</v>
      </c>
      <c r="J35" s="196">
        <v>37.788384000000001</v>
      </c>
      <c r="K35" s="238"/>
      <c r="L35" s="238"/>
      <c r="M35" s="238"/>
    </row>
    <row r="36" spans="1:13" ht="13" outlineLevel="3" x14ac:dyDescent="0.3">
      <c r="A36" s="55" t="s">
        <v>149</v>
      </c>
      <c r="B36" s="196">
        <v>67.473926000000006</v>
      </c>
      <c r="C36" s="196">
        <v>65.115521999999999</v>
      </c>
      <c r="D36" s="196">
        <v>65.115521999999999</v>
      </c>
      <c r="E36" s="196">
        <v>65.115521999999999</v>
      </c>
      <c r="F36" s="196">
        <v>65.115521999999999</v>
      </c>
      <c r="G36" s="196">
        <v>46.069235999999997</v>
      </c>
      <c r="H36" s="196">
        <v>46.069235999999997</v>
      </c>
      <c r="I36" s="196">
        <v>46.069235999999997</v>
      </c>
      <c r="J36" s="196">
        <v>46.069235999999997</v>
      </c>
      <c r="K36" s="238"/>
      <c r="L36" s="238"/>
      <c r="M36" s="238"/>
    </row>
    <row r="37" spans="1:13" ht="13" outlineLevel="3" x14ac:dyDescent="0.3">
      <c r="A37" s="55" t="s">
        <v>153</v>
      </c>
      <c r="B37" s="196">
        <v>46.997578392000001</v>
      </c>
      <c r="C37" s="196">
        <v>42.057100557600002</v>
      </c>
      <c r="D37" s="196">
        <v>53.814358717799998</v>
      </c>
      <c r="E37" s="196">
        <v>68.555168780599999</v>
      </c>
      <c r="F37" s="196">
        <v>50.8375737414</v>
      </c>
      <c r="G37" s="196">
        <v>28.0068884302</v>
      </c>
      <c r="H37" s="196">
        <v>28.0488157102</v>
      </c>
      <c r="I37" s="196">
        <v>16.562885264399998</v>
      </c>
      <c r="J37" s="196">
        <v>14.2198463844</v>
      </c>
      <c r="K37" s="238"/>
      <c r="L37" s="238"/>
      <c r="M37" s="238"/>
    </row>
    <row r="38" spans="1:13" ht="13" outlineLevel="3" x14ac:dyDescent="0.3">
      <c r="A38" s="55" t="s">
        <v>203</v>
      </c>
      <c r="B38" s="196">
        <v>41.080407000000001</v>
      </c>
      <c r="C38" s="196">
        <v>41.080407000000001</v>
      </c>
      <c r="D38" s="196">
        <v>41.080407000000001</v>
      </c>
      <c r="E38" s="196">
        <v>41.080407000000001</v>
      </c>
      <c r="F38" s="196">
        <v>41.080407000000001</v>
      </c>
      <c r="G38" s="196">
        <v>41.080407000000001</v>
      </c>
      <c r="H38" s="196">
        <v>41.080407000000001</v>
      </c>
      <c r="I38" s="196">
        <v>41.080407000000001</v>
      </c>
      <c r="J38" s="196">
        <v>41.080407000000001</v>
      </c>
      <c r="K38" s="238"/>
      <c r="L38" s="238"/>
      <c r="M38" s="238"/>
    </row>
    <row r="39" spans="1:13" ht="13" outlineLevel="3" x14ac:dyDescent="0.3">
      <c r="A39" s="55" t="s">
        <v>39</v>
      </c>
      <c r="B39" s="196">
        <v>21.481691000000001</v>
      </c>
      <c r="C39" s="196">
        <v>21.481691000000001</v>
      </c>
      <c r="D39" s="196">
        <v>21.481691000000001</v>
      </c>
      <c r="E39" s="196">
        <v>21.481691000000001</v>
      </c>
      <c r="F39" s="196">
        <v>21.481691000000001</v>
      </c>
      <c r="G39" s="196">
        <v>21.481691000000001</v>
      </c>
      <c r="H39" s="196">
        <v>21.481691000000001</v>
      </c>
      <c r="I39" s="196">
        <v>18.781690999999999</v>
      </c>
      <c r="J39" s="196">
        <v>17.781690999999999</v>
      </c>
      <c r="K39" s="238"/>
      <c r="L39" s="238"/>
      <c r="M39" s="238"/>
    </row>
    <row r="40" spans="1:13" ht="13" outlineLevel="3" x14ac:dyDescent="0.3">
      <c r="A40" s="55" t="s">
        <v>89</v>
      </c>
      <c r="B40" s="196">
        <v>10</v>
      </c>
      <c r="C40" s="196">
        <v>7.5</v>
      </c>
      <c r="D40" s="196">
        <v>2.5</v>
      </c>
      <c r="E40" s="196">
        <v>2.5</v>
      </c>
      <c r="F40" s="196">
        <v>2.5</v>
      </c>
      <c r="G40" s="196">
        <v>2.5</v>
      </c>
      <c r="H40" s="196">
        <v>2.5</v>
      </c>
      <c r="I40" s="196">
        <v>2.5</v>
      </c>
      <c r="J40" s="196">
        <v>2.5</v>
      </c>
      <c r="K40" s="238"/>
      <c r="L40" s="238"/>
      <c r="M40" s="238"/>
    </row>
    <row r="41" spans="1:13" ht="13" outlineLevel="3" x14ac:dyDescent="0.3">
      <c r="A41" s="55" t="s">
        <v>186</v>
      </c>
      <c r="B41" s="196">
        <v>0</v>
      </c>
      <c r="C41" s="196">
        <v>0</v>
      </c>
      <c r="D41" s="196">
        <v>0</v>
      </c>
      <c r="E41" s="196">
        <v>0</v>
      </c>
      <c r="F41" s="196">
        <v>0</v>
      </c>
      <c r="G41" s="196">
        <v>19.8379504824</v>
      </c>
      <c r="H41" s="196">
        <v>29.2921862872</v>
      </c>
      <c r="I41" s="196">
        <v>29.370550526599999</v>
      </c>
      <c r="J41" s="196">
        <v>29.2282607653</v>
      </c>
      <c r="K41" s="238"/>
      <c r="L41" s="238"/>
      <c r="M41" s="238"/>
    </row>
    <row r="42" spans="1:13" ht="13" outlineLevel="3" x14ac:dyDescent="0.3">
      <c r="A42" s="55" t="s">
        <v>139</v>
      </c>
      <c r="B42" s="196">
        <v>18</v>
      </c>
      <c r="C42" s="196">
        <v>18</v>
      </c>
      <c r="D42" s="196">
        <v>18</v>
      </c>
      <c r="E42" s="196">
        <v>18</v>
      </c>
      <c r="F42" s="196">
        <v>15.5</v>
      </c>
      <c r="G42" s="196">
        <v>15.5</v>
      </c>
      <c r="H42" s="196">
        <v>13</v>
      </c>
      <c r="I42" s="196">
        <v>13</v>
      </c>
      <c r="J42" s="196">
        <v>13</v>
      </c>
      <c r="K42" s="238"/>
      <c r="L42" s="238"/>
      <c r="M42" s="238"/>
    </row>
    <row r="43" spans="1:13" ht="13" outlineLevel="2" x14ac:dyDescent="0.3">
      <c r="A43" s="222" t="s">
        <v>110</v>
      </c>
      <c r="B43" s="100">
        <f t="shared" ref="B43:J43" si="4">SUM(B$44:B$44)</f>
        <v>1.7192827927400001</v>
      </c>
      <c r="C43" s="100">
        <f t="shared" si="4"/>
        <v>1.7192827927400001</v>
      </c>
      <c r="D43" s="100">
        <f t="shared" si="4"/>
        <v>1.7192827927400001</v>
      </c>
      <c r="E43" s="100">
        <f t="shared" si="4"/>
        <v>1.6862196621200001</v>
      </c>
      <c r="F43" s="100">
        <f t="shared" si="4"/>
        <v>1.6862196621200001</v>
      </c>
      <c r="G43" s="100">
        <f t="shared" si="4"/>
        <v>1.6862196621200001</v>
      </c>
      <c r="H43" s="100">
        <f t="shared" si="4"/>
        <v>1.6531565315000001</v>
      </c>
      <c r="I43" s="100">
        <f t="shared" si="4"/>
        <v>1.6531565315000001</v>
      </c>
      <c r="J43" s="100">
        <f t="shared" si="4"/>
        <v>1.6531565315000001</v>
      </c>
      <c r="K43" s="238"/>
      <c r="L43" s="238"/>
      <c r="M43" s="238"/>
    </row>
    <row r="44" spans="1:13" ht="13" outlineLevel="3" x14ac:dyDescent="0.3">
      <c r="A44" s="55" t="s">
        <v>30</v>
      </c>
      <c r="B44" s="196">
        <v>1.7192827927400001</v>
      </c>
      <c r="C44" s="196">
        <v>1.7192827927400001</v>
      </c>
      <c r="D44" s="196">
        <v>1.7192827927400001</v>
      </c>
      <c r="E44" s="196">
        <v>1.6862196621200001</v>
      </c>
      <c r="F44" s="196">
        <v>1.6862196621200001</v>
      </c>
      <c r="G44" s="196">
        <v>1.6862196621200001</v>
      </c>
      <c r="H44" s="196">
        <v>1.6531565315000001</v>
      </c>
      <c r="I44" s="196">
        <v>1.6531565315000001</v>
      </c>
      <c r="J44" s="196">
        <v>1.6531565315000001</v>
      </c>
      <c r="K44" s="238"/>
      <c r="L44" s="238"/>
      <c r="M44" s="238"/>
    </row>
    <row r="45" spans="1:13" ht="14.5" outlineLevel="1" x14ac:dyDescent="0.35">
      <c r="A45" s="135" t="s">
        <v>14</v>
      </c>
      <c r="B45" s="198">
        <f t="shared" ref="B45:J45" si="5">B$46+B$52+B$60</f>
        <v>72.19793130507</v>
      </c>
      <c r="C45" s="198">
        <f t="shared" si="5"/>
        <v>71.988253912229993</v>
      </c>
      <c r="D45" s="198">
        <f t="shared" si="5"/>
        <v>71.440858148949999</v>
      </c>
      <c r="E45" s="198">
        <f t="shared" si="5"/>
        <v>69.320096074139997</v>
      </c>
      <c r="F45" s="198">
        <f t="shared" si="5"/>
        <v>68.819409144160005</v>
      </c>
      <c r="G45" s="198">
        <f t="shared" si="5"/>
        <v>69.647073418869994</v>
      </c>
      <c r="H45" s="198">
        <f t="shared" si="5"/>
        <v>71.250299083499996</v>
      </c>
      <c r="I45" s="198">
        <f t="shared" si="5"/>
        <v>70.653903811790002</v>
      </c>
      <c r="J45" s="198">
        <f t="shared" si="5"/>
        <v>71.440636144300001</v>
      </c>
      <c r="K45" s="238"/>
      <c r="L45" s="238"/>
      <c r="M45" s="238"/>
    </row>
    <row r="46" spans="1:13" ht="13" outlineLevel="2" x14ac:dyDescent="0.3">
      <c r="A46" s="222" t="s">
        <v>187</v>
      </c>
      <c r="B46" s="100">
        <f t="shared" ref="B46:J46" si="6">SUM(B$47:B$51)</f>
        <v>11.847416600000001</v>
      </c>
      <c r="C46" s="100">
        <f t="shared" si="6"/>
        <v>11.847416600000001</v>
      </c>
      <c r="D46" s="100">
        <f t="shared" si="6"/>
        <v>11.847416600000001</v>
      </c>
      <c r="E46" s="100">
        <f t="shared" si="6"/>
        <v>11.847416600000001</v>
      </c>
      <c r="F46" s="100">
        <f t="shared" si="6"/>
        <v>11.847416600000001</v>
      </c>
      <c r="G46" s="100">
        <f t="shared" si="6"/>
        <v>11.847416600000001</v>
      </c>
      <c r="H46" s="100">
        <f t="shared" si="6"/>
        <v>11.847416600000001</v>
      </c>
      <c r="I46" s="100">
        <f t="shared" si="6"/>
        <v>8.9750116000000002</v>
      </c>
      <c r="J46" s="100">
        <f t="shared" si="6"/>
        <v>8.9750116000000002</v>
      </c>
      <c r="K46" s="238"/>
      <c r="L46" s="238"/>
      <c r="M46" s="238"/>
    </row>
    <row r="47" spans="1:13" ht="13" outlineLevel="3" x14ac:dyDescent="0.3">
      <c r="A47" s="55" t="s">
        <v>106</v>
      </c>
      <c r="B47" s="196">
        <v>1.1600000000000001E-5</v>
      </c>
      <c r="C47" s="196">
        <v>1.1600000000000001E-5</v>
      </c>
      <c r="D47" s="196">
        <v>1.1600000000000001E-5</v>
      </c>
      <c r="E47" s="196">
        <v>1.1600000000000001E-5</v>
      </c>
      <c r="F47" s="196">
        <v>1.1600000000000001E-5</v>
      </c>
      <c r="G47" s="196">
        <v>1.1600000000000001E-5</v>
      </c>
      <c r="H47" s="196">
        <v>1.1600000000000001E-5</v>
      </c>
      <c r="I47" s="196">
        <v>1.1600000000000001E-5</v>
      </c>
      <c r="J47" s="196">
        <v>1.1600000000000001E-5</v>
      </c>
      <c r="K47" s="238"/>
      <c r="L47" s="238"/>
      <c r="M47" s="238"/>
    </row>
    <row r="48" spans="1:13" ht="13" outlineLevel="3" x14ac:dyDescent="0.3">
      <c r="A48" s="55" t="s">
        <v>71</v>
      </c>
      <c r="B48" s="196">
        <v>3.4750000000000001</v>
      </c>
      <c r="C48" s="196">
        <v>3.4750000000000001</v>
      </c>
      <c r="D48" s="196">
        <v>3.4750000000000001</v>
      </c>
      <c r="E48" s="196">
        <v>3.4750000000000001</v>
      </c>
      <c r="F48" s="196">
        <v>3.4750000000000001</v>
      </c>
      <c r="G48" s="196">
        <v>3.4750000000000001</v>
      </c>
      <c r="H48" s="196">
        <v>3.4750000000000001</v>
      </c>
      <c r="I48" s="196">
        <v>3.4750000000000001</v>
      </c>
      <c r="J48" s="196">
        <v>3.4750000000000001</v>
      </c>
      <c r="K48" s="238"/>
      <c r="L48" s="238"/>
      <c r="M48" s="238"/>
    </row>
    <row r="49" spans="1:13" ht="13" outlineLevel="3" x14ac:dyDescent="0.3">
      <c r="A49" s="55" t="s">
        <v>181</v>
      </c>
      <c r="B49" s="196">
        <v>3.5</v>
      </c>
      <c r="C49" s="196">
        <v>3.5</v>
      </c>
      <c r="D49" s="196">
        <v>3.5</v>
      </c>
      <c r="E49" s="196">
        <v>3.5</v>
      </c>
      <c r="F49" s="196">
        <v>3.5</v>
      </c>
      <c r="G49" s="196">
        <v>3.5</v>
      </c>
      <c r="H49" s="196">
        <v>3.5</v>
      </c>
      <c r="I49" s="196">
        <v>3.5</v>
      </c>
      <c r="J49" s="196">
        <v>3.5</v>
      </c>
      <c r="K49" s="238"/>
      <c r="L49" s="238"/>
      <c r="M49" s="238"/>
    </row>
    <row r="50" spans="1:13" ht="13" outlineLevel="3" x14ac:dyDescent="0.3">
      <c r="A50" s="55" t="s">
        <v>101</v>
      </c>
      <c r="B50" s="196">
        <v>2.8724050000000001</v>
      </c>
      <c r="C50" s="196">
        <v>2.8724050000000001</v>
      </c>
      <c r="D50" s="196">
        <v>2.8724050000000001</v>
      </c>
      <c r="E50" s="196">
        <v>2.8724050000000001</v>
      </c>
      <c r="F50" s="196">
        <v>2.8724050000000001</v>
      </c>
      <c r="G50" s="196">
        <v>2.8724050000000001</v>
      </c>
      <c r="H50" s="196">
        <v>2.8724050000000001</v>
      </c>
      <c r="I50" s="196">
        <v>0</v>
      </c>
      <c r="J50" s="196">
        <v>0</v>
      </c>
      <c r="K50" s="238"/>
      <c r="L50" s="238"/>
      <c r="M50" s="238"/>
    </row>
    <row r="51" spans="1:13" ht="13" outlineLevel="3" x14ac:dyDescent="0.3">
      <c r="A51" s="55" t="s">
        <v>0</v>
      </c>
      <c r="B51" s="196">
        <v>2</v>
      </c>
      <c r="C51" s="196">
        <v>2</v>
      </c>
      <c r="D51" s="196">
        <v>2</v>
      </c>
      <c r="E51" s="196">
        <v>2</v>
      </c>
      <c r="F51" s="196">
        <v>2</v>
      </c>
      <c r="G51" s="196">
        <v>2</v>
      </c>
      <c r="H51" s="196">
        <v>2</v>
      </c>
      <c r="I51" s="196">
        <v>2</v>
      </c>
      <c r="J51" s="196">
        <v>2</v>
      </c>
      <c r="K51" s="238"/>
      <c r="L51" s="238"/>
      <c r="M51" s="238"/>
    </row>
    <row r="52" spans="1:13" ht="13" outlineLevel="2" x14ac:dyDescent="0.3">
      <c r="A52" s="222" t="s">
        <v>110</v>
      </c>
      <c r="B52" s="100">
        <f t="shared" ref="B52:J52" si="7">SUM(B$53:B$59)</f>
        <v>60.34956005507</v>
      </c>
      <c r="C52" s="100">
        <f t="shared" si="7"/>
        <v>60.139882662230001</v>
      </c>
      <c r="D52" s="100">
        <f t="shared" si="7"/>
        <v>59.59248689895</v>
      </c>
      <c r="E52" s="100">
        <f t="shared" si="7"/>
        <v>57.471724824139997</v>
      </c>
      <c r="F52" s="100">
        <f t="shared" si="7"/>
        <v>56.971037894160006</v>
      </c>
      <c r="G52" s="100">
        <f t="shared" si="7"/>
        <v>57.798702168870001</v>
      </c>
      <c r="H52" s="100">
        <f t="shared" si="7"/>
        <v>59.401927833499997</v>
      </c>
      <c r="I52" s="100">
        <f t="shared" si="7"/>
        <v>61.677937561790003</v>
      </c>
      <c r="J52" s="100">
        <f t="shared" si="7"/>
        <v>62.464669894300002</v>
      </c>
      <c r="K52" s="238"/>
      <c r="L52" s="238"/>
      <c r="M52" s="238"/>
    </row>
    <row r="53" spans="1:13" ht="13" outlineLevel="3" x14ac:dyDescent="0.3">
      <c r="A53" s="55" t="s">
        <v>135</v>
      </c>
      <c r="B53" s="196">
        <v>4.2835835077600004</v>
      </c>
      <c r="C53" s="196">
        <v>4.2033119574700004</v>
      </c>
      <c r="D53" s="196">
        <v>4.1268736724600004</v>
      </c>
      <c r="E53" s="196">
        <v>4.0504353874500003</v>
      </c>
      <c r="F53" s="196">
        <v>4.0120857457600003</v>
      </c>
      <c r="G53" s="196">
        <v>3.9768800995000002</v>
      </c>
      <c r="H53" s="196">
        <v>3.9416744532400001</v>
      </c>
      <c r="I53" s="196">
        <v>3.90356887519</v>
      </c>
      <c r="J53" s="196">
        <v>3.8683632289299998</v>
      </c>
      <c r="K53" s="238"/>
      <c r="L53" s="238"/>
      <c r="M53" s="238"/>
    </row>
    <row r="54" spans="1:13" ht="13" outlineLevel="3" x14ac:dyDescent="0.3">
      <c r="A54" s="55" t="s">
        <v>120</v>
      </c>
      <c r="B54" s="196">
        <v>0.47539179999999998</v>
      </c>
      <c r="C54" s="196">
        <v>0.47539179999999998</v>
      </c>
      <c r="D54" s="196">
        <v>0.47539179999999998</v>
      </c>
      <c r="E54" s="196">
        <v>0.47539179999999998</v>
      </c>
      <c r="F54" s="196">
        <v>0.47539179999999998</v>
      </c>
      <c r="G54" s="196">
        <v>0.47539179999999998</v>
      </c>
      <c r="H54" s="196">
        <v>0.47539179999999998</v>
      </c>
      <c r="I54" s="196">
        <v>0.47539179999999998</v>
      </c>
      <c r="J54" s="196">
        <v>0.47539179999999998</v>
      </c>
      <c r="K54" s="238"/>
      <c r="L54" s="238"/>
      <c r="M54" s="238"/>
    </row>
    <row r="55" spans="1:13" ht="13" outlineLevel="3" x14ac:dyDescent="0.3">
      <c r="A55" s="55" t="s">
        <v>189</v>
      </c>
      <c r="B55" s="196">
        <v>0.36568600000000001</v>
      </c>
      <c r="C55" s="196">
        <v>0.36568600000000001</v>
      </c>
      <c r="D55" s="196">
        <v>0.36568600000000001</v>
      </c>
      <c r="E55" s="196">
        <v>0.36568600000000001</v>
      </c>
      <c r="F55" s="196">
        <v>0.36568600000000001</v>
      </c>
      <c r="G55" s="196">
        <v>0.36568600000000001</v>
      </c>
      <c r="H55" s="196">
        <v>0.36568600000000001</v>
      </c>
      <c r="I55" s="196">
        <v>0.36568600000000001</v>
      </c>
      <c r="J55" s="196">
        <v>0.36568600000000001</v>
      </c>
      <c r="K55" s="238"/>
      <c r="L55" s="238"/>
      <c r="M55" s="238"/>
    </row>
    <row r="56" spans="1:13" ht="13" outlineLevel="3" x14ac:dyDescent="0.3">
      <c r="A56" s="55" t="s">
        <v>173</v>
      </c>
      <c r="B56" s="196">
        <v>0.51196039999999998</v>
      </c>
      <c r="C56" s="196">
        <v>0.51196039999999998</v>
      </c>
      <c r="D56" s="196">
        <v>0.51196039999999998</v>
      </c>
      <c r="E56" s="196">
        <v>0.51196039999999998</v>
      </c>
      <c r="F56" s="196">
        <v>0.51196039999999998</v>
      </c>
      <c r="G56" s="196">
        <v>0.51196039999999998</v>
      </c>
      <c r="H56" s="196">
        <v>0.51196039999999998</v>
      </c>
      <c r="I56" s="196">
        <v>0.51196039999999998</v>
      </c>
      <c r="J56" s="196">
        <v>0.51196039999999998</v>
      </c>
      <c r="K56" s="238"/>
      <c r="L56" s="238"/>
      <c r="M56" s="238"/>
    </row>
    <row r="57" spans="1:13" ht="13" outlineLevel="3" x14ac:dyDescent="0.3">
      <c r="A57" s="55" t="s">
        <v>57</v>
      </c>
      <c r="B57" s="196">
        <v>12.3806687687</v>
      </c>
      <c r="C57" s="196">
        <v>12.36289055252</v>
      </c>
      <c r="D57" s="196">
        <v>12.31900785489</v>
      </c>
      <c r="E57" s="196">
        <v>12.303877598710001</v>
      </c>
      <c r="F57" s="196">
        <v>12.28220526013</v>
      </c>
      <c r="G57" s="196">
        <v>12.24290723515</v>
      </c>
      <c r="H57" s="196">
        <v>12.22291554057</v>
      </c>
      <c r="I57" s="196">
        <v>12.12384860919</v>
      </c>
      <c r="J57" s="196">
        <v>12.090961014419999</v>
      </c>
      <c r="K57" s="238"/>
      <c r="L57" s="238"/>
      <c r="M57" s="238"/>
    </row>
    <row r="58" spans="1:13" ht="13" outlineLevel="3" x14ac:dyDescent="0.3">
      <c r="A58" s="55" t="s">
        <v>170</v>
      </c>
      <c r="B58" s="196">
        <v>13.93794200916</v>
      </c>
      <c r="C58" s="196">
        <v>13.873656294870001</v>
      </c>
      <c r="D58" s="196">
        <v>13.846870580579999</v>
      </c>
      <c r="E58" s="196">
        <v>13.820084866289999</v>
      </c>
      <c r="F58" s="196">
        <v>13.755799152</v>
      </c>
      <c r="G58" s="196">
        <v>13.72901343771</v>
      </c>
      <c r="H58" s="196">
        <v>13.70222772342</v>
      </c>
      <c r="I58" s="196">
        <v>13.637942009130001</v>
      </c>
      <c r="J58" s="196">
        <v>13.611156294840001</v>
      </c>
      <c r="K58" s="238"/>
      <c r="L58" s="238"/>
      <c r="M58" s="238"/>
    </row>
    <row r="59" spans="1:13" ht="13" outlineLevel="3" x14ac:dyDescent="0.3">
      <c r="A59" s="55" t="s">
        <v>200</v>
      </c>
      <c r="B59" s="196">
        <v>28.394327569449999</v>
      </c>
      <c r="C59" s="196">
        <v>28.346985657369999</v>
      </c>
      <c r="D59" s="196">
        <v>27.94669659102</v>
      </c>
      <c r="E59" s="196">
        <v>25.944288771690001</v>
      </c>
      <c r="F59" s="196">
        <v>25.567909536270001</v>
      </c>
      <c r="G59" s="196">
        <v>26.496863196509999</v>
      </c>
      <c r="H59" s="196">
        <v>28.182071916270001</v>
      </c>
      <c r="I59" s="196">
        <v>30.65953986828</v>
      </c>
      <c r="J59" s="196">
        <v>31.541151156110001</v>
      </c>
      <c r="K59" s="238"/>
      <c r="L59" s="238"/>
      <c r="M59" s="238"/>
    </row>
    <row r="60" spans="1:13" ht="13" outlineLevel="2" x14ac:dyDescent="0.3">
      <c r="A60" s="222" t="s">
        <v>133</v>
      </c>
      <c r="B60" s="100">
        <f t="shared" ref="B60:J60" si="8">SUM(B$61:B$61)</f>
        <v>9.5465000000000003E-4</v>
      </c>
      <c r="C60" s="100">
        <f t="shared" si="8"/>
        <v>9.5465000000000003E-4</v>
      </c>
      <c r="D60" s="100">
        <f t="shared" si="8"/>
        <v>9.5465000000000003E-4</v>
      </c>
      <c r="E60" s="100">
        <f t="shared" si="8"/>
        <v>9.5465000000000003E-4</v>
      </c>
      <c r="F60" s="100">
        <f t="shared" si="8"/>
        <v>9.5465000000000003E-4</v>
      </c>
      <c r="G60" s="100">
        <f t="shared" si="8"/>
        <v>9.5465000000000003E-4</v>
      </c>
      <c r="H60" s="100">
        <f t="shared" si="8"/>
        <v>9.5465000000000003E-4</v>
      </c>
      <c r="I60" s="100">
        <f t="shared" si="8"/>
        <v>9.5465000000000003E-4</v>
      </c>
      <c r="J60" s="100">
        <f t="shared" si="8"/>
        <v>9.5465000000000003E-4</v>
      </c>
      <c r="K60" s="238"/>
      <c r="L60" s="238"/>
      <c r="M60" s="238"/>
    </row>
    <row r="61" spans="1:13" ht="13" outlineLevel="3" x14ac:dyDescent="0.3">
      <c r="A61" s="55" t="s">
        <v>63</v>
      </c>
      <c r="B61" s="196">
        <v>9.5465000000000003E-4</v>
      </c>
      <c r="C61" s="196">
        <v>9.5465000000000003E-4</v>
      </c>
      <c r="D61" s="196">
        <v>9.5465000000000003E-4</v>
      </c>
      <c r="E61" s="196">
        <v>9.5465000000000003E-4</v>
      </c>
      <c r="F61" s="196">
        <v>9.5465000000000003E-4</v>
      </c>
      <c r="G61" s="196">
        <v>9.5465000000000003E-4</v>
      </c>
      <c r="H61" s="196">
        <v>9.5465000000000003E-4</v>
      </c>
      <c r="I61" s="196">
        <v>9.5465000000000003E-4</v>
      </c>
      <c r="J61" s="196">
        <v>9.5465000000000003E-4</v>
      </c>
      <c r="K61" s="238"/>
      <c r="L61" s="238"/>
      <c r="M61" s="238"/>
    </row>
    <row r="62" spans="1:13" ht="14.5" x14ac:dyDescent="0.35">
      <c r="A62" s="211" t="s">
        <v>56</v>
      </c>
      <c r="B62" s="12">
        <f t="shared" ref="B62:J62" si="9">B$63+B$98</f>
        <v>2613.5618739800602</v>
      </c>
      <c r="C62" s="12">
        <f t="shared" si="9"/>
        <v>2773.9942316040001</v>
      </c>
      <c r="D62" s="12">
        <f t="shared" si="9"/>
        <v>2740.9241979905405</v>
      </c>
      <c r="E62" s="12">
        <f t="shared" si="9"/>
        <v>2872.5015875871195</v>
      </c>
      <c r="F62" s="12">
        <f t="shared" si="9"/>
        <v>3041.2935413666601</v>
      </c>
      <c r="G62" s="12">
        <f t="shared" si="9"/>
        <v>3071.1009859844298</v>
      </c>
      <c r="H62" s="12">
        <f t="shared" si="9"/>
        <v>3188.1618037859498</v>
      </c>
      <c r="I62" s="12">
        <f t="shared" si="9"/>
        <v>3319.1865805948505</v>
      </c>
      <c r="J62" s="12">
        <f t="shared" si="9"/>
        <v>3353.4777884718196</v>
      </c>
      <c r="K62" s="238"/>
      <c r="L62" s="238"/>
      <c r="M62" s="238"/>
    </row>
    <row r="63" spans="1:13" ht="14.5" outlineLevel="1" x14ac:dyDescent="0.35">
      <c r="A63" s="135" t="s">
        <v>62</v>
      </c>
      <c r="B63" s="198">
        <f t="shared" ref="B63:J63" si="10">B$64+B$72+B$83+B$88+B$96</f>
        <v>2325.4433794111501</v>
      </c>
      <c r="C63" s="198">
        <f t="shared" si="10"/>
        <v>2470.7873590762701</v>
      </c>
      <c r="D63" s="198">
        <f t="shared" si="10"/>
        <v>2450.5261548602707</v>
      </c>
      <c r="E63" s="198">
        <f t="shared" si="10"/>
        <v>2600.4128839667897</v>
      </c>
      <c r="F63" s="198">
        <f t="shared" si="10"/>
        <v>2771.6313931078103</v>
      </c>
      <c r="G63" s="198">
        <f t="shared" si="10"/>
        <v>2804.3530389880398</v>
      </c>
      <c r="H63" s="198">
        <f t="shared" si="10"/>
        <v>2921.5329411984198</v>
      </c>
      <c r="I63" s="198">
        <f t="shared" si="10"/>
        <v>3050.3350921061606</v>
      </c>
      <c r="J63" s="198">
        <f t="shared" si="10"/>
        <v>3083.0509216440796</v>
      </c>
      <c r="K63" s="238"/>
      <c r="L63" s="238"/>
      <c r="M63" s="238"/>
    </row>
    <row r="64" spans="1:13" ht="13" outlineLevel="2" x14ac:dyDescent="0.3">
      <c r="A64" s="222" t="s">
        <v>166</v>
      </c>
      <c r="B64" s="100">
        <f t="shared" ref="B64:J64" si="11">SUM(B$65:B$71)</f>
        <v>1100.2564081594501</v>
      </c>
      <c r="C64" s="100">
        <f t="shared" si="11"/>
        <v>1236.4558930227499</v>
      </c>
      <c r="D64" s="100">
        <f t="shared" si="11"/>
        <v>1229.0556106261502</v>
      </c>
      <c r="E64" s="100">
        <f t="shared" si="11"/>
        <v>1305.41964061099</v>
      </c>
      <c r="F64" s="100">
        <f t="shared" si="11"/>
        <v>1474.32887379969</v>
      </c>
      <c r="G64" s="100">
        <f t="shared" si="11"/>
        <v>1516.2991945142999</v>
      </c>
      <c r="H64" s="100">
        <f t="shared" si="11"/>
        <v>1628.6886464255799</v>
      </c>
      <c r="I64" s="100">
        <f t="shared" si="11"/>
        <v>1752.9621802671199</v>
      </c>
      <c r="J64" s="100">
        <f t="shared" si="11"/>
        <v>1795.31577691849</v>
      </c>
      <c r="K64" s="238"/>
      <c r="L64" s="238"/>
      <c r="M64" s="238"/>
    </row>
    <row r="65" spans="1:13" ht="13" outlineLevel="3" x14ac:dyDescent="0.3">
      <c r="A65" s="55" t="s">
        <v>102</v>
      </c>
      <c r="B65" s="196">
        <v>7.7901999999999999E-2</v>
      </c>
      <c r="C65" s="196">
        <v>7.9752400000000001E-2</v>
      </c>
      <c r="D65" s="196">
        <v>7.7221999999999999E-2</v>
      </c>
      <c r="E65" s="196">
        <v>7.9562400000000005E-2</v>
      </c>
      <c r="F65" s="196">
        <v>8.0692200000000006E-2</v>
      </c>
      <c r="G65" s="196">
        <v>7.8560400000000002E-2</v>
      </c>
      <c r="H65" s="196">
        <v>8.0001199999999995E-2</v>
      </c>
      <c r="I65" s="196">
        <v>0.19883623759999999</v>
      </c>
      <c r="J65" s="196">
        <v>0.19652429169999999</v>
      </c>
      <c r="K65" s="238"/>
      <c r="L65" s="238"/>
      <c r="M65" s="238"/>
    </row>
    <row r="66" spans="1:13" ht="13" outlineLevel="3" x14ac:dyDescent="0.3">
      <c r="A66" s="55" t="s">
        <v>49</v>
      </c>
      <c r="B66" s="196">
        <v>9.4549938057599991</v>
      </c>
      <c r="C66" s="196">
        <v>9.6795775204099996</v>
      </c>
      <c r="D66" s="196">
        <v>9.3799773475099997</v>
      </c>
      <c r="E66" s="196">
        <v>9.6259514411700007</v>
      </c>
      <c r="F66" s="196">
        <v>9.4632314479899993</v>
      </c>
      <c r="G66" s="196">
        <v>8.1996308156400008</v>
      </c>
      <c r="H66" s="196">
        <v>8.2108919207300008</v>
      </c>
      <c r="I66" s="196">
        <v>8.2638103253900006</v>
      </c>
      <c r="J66" s="196">
        <v>8.1677238039900004</v>
      </c>
      <c r="K66" s="238"/>
      <c r="L66" s="238"/>
      <c r="M66" s="238"/>
    </row>
    <row r="67" spans="1:13" ht="13" outlineLevel="3" x14ac:dyDescent="0.3">
      <c r="A67" s="55" t="s">
        <v>93</v>
      </c>
      <c r="B67" s="196">
        <v>98.126692472870005</v>
      </c>
      <c r="C67" s="196">
        <v>100.45748798197999</v>
      </c>
      <c r="D67" s="196">
        <v>96.847925462169997</v>
      </c>
      <c r="E67" s="196">
        <v>99.751311772959994</v>
      </c>
      <c r="F67" s="196">
        <v>101.08710565232001</v>
      </c>
      <c r="G67" s="196">
        <v>97.909030891689994</v>
      </c>
      <c r="H67" s="196">
        <v>99.680574702200005</v>
      </c>
      <c r="I67" s="196">
        <v>100.32300636966001</v>
      </c>
      <c r="J67" s="196">
        <v>99.761493659739997</v>
      </c>
      <c r="K67" s="238"/>
      <c r="L67" s="238"/>
      <c r="M67" s="238"/>
    </row>
    <row r="68" spans="1:13" ht="13" outlineLevel="3" x14ac:dyDescent="0.3">
      <c r="A68" s="55" t="s">
        <v>158</v>
      </c>
      <c r="B68" s="196">
        <v>452.22111000000001</v>
      </c>
      <c r="C68" s="196">
        <v>582.59128199999998</v>
      </c>
      <c r="D68" s="196">
        <v>564.10671000000002</v>
      </c>
      <c r="E68" s="196">
        <v>640.87513200000001</v>
      </c>
      <c r="F68" s="196">
        <v>710.494821</v>
      </c>
      <c r="G68" s="196">
        <v>750.64462200000003</v>
      </c>
      <c r="H68" s="196">
        <v>824.41236600000002</v>
      </c>
      <c r="I68" s="196">
        <v>890.11322399999995</v>
      </c>
      <c r="J68" s="196">
        <v>939.448983</v>
      </c>
      <c r="K68" s="238"/>
      <c r="L68" s="238"/>
      <c r="M68" s="238"/>
    </row>
    <row r="69" spans="1:13" ht="13" outlineLevel="3" x14ac:dyDescent="0.3">
      <c r="A69" s="55" t="s">
        <v>127</v>
      </c>
      <c r="B69" s="196">
        <v>303.46587855233997</v>
      </c>
      <c r="C69" s="196">
        <v>303.63806160590002</v>
      </c>
      <c r="D69" s="196">
        <v>322.09598284045001</v>
      </c>
      <c r="E69" s="196">
        <v>323.46222055574998</v>
      </c>
      <c r="F69" s="196">
        <v>322.17130084804</v>
      </c>
      <c r="G69" s="196">
        <v>333.19607440271</v>
      </c>
      <c r="H69" s="196">
        <v>336.96679530128</v>
      </c>
      <c r="I69" s="196">
        <v>391.23433900073002</v>
      </c>
      <c r="J69" s="196">
        <v>387.76145907712998</v>
      </c>
      <c r="K69" s="238"/>
      <c r="L69" s="238"/>
      <c r="M69" s="238"/>
    </row>
    <row r="70" spans="1:13" ht="13" outlineLevel="3" x14ac:dyDescent="0.3">
      <c r="A70" s="55" t="s">
        <v>142</v>
      </c>
      <c r="B70" s="196">
        <v>234.07269763165999</v>
      </c>
      <c r="C70" s="196">
        <v>237.17259781764</v>
      </c>
      <c r="D70" s="196">
        <v>233.7106592792</v>
      </c>
      <c r="E70" s="196">
        <v>228.75312591129</v>
      </c>
      <c r="F70" s="196">
        <v>328.15453598642</v>
      </c>
      <c r="G70" s="196">
        <v>323.39327698544002</v>
      </c>
      <c r="H70" s="196">
        <v>356.32041425738998</v>
      </c>
      <c r="I70" s="196">
        <v>359.76620473871998</v>
      </c>
      <c r="J70" s="196">
        <v>356.28486934642001</v>
      </c>
      <c r="K70" s="238"/>
      <c r="L70" s="238"/>
      <c r="M70" s="238"/>
    </row>
    <row r="71" spans="1:13" ht="13" outlineLevel="3" x14ac:dyDescent="0.3">
      <c r="A71" s="55" t="s">
        <v>137</v>
      </c>
      <c r="B71" s="196">
        <v>2.8371336968200001</v>
      </c>
      <c r="C71" s="196">
        <v>2.8371336968200001</v>
      </c>
      <c r="D71" s="196">
        <v>2.8371336968200001</v>
      </c>
      <c r="E71" s="196">
        <v>2.8723365298200001</v>
      </c>
      <c r="F71" s="196">
        <v>2.87718666492</v>
      </c>
      <c r="G71" s="196">
        <v>2.8779990188200002</v>
      </c>
      <c r="H71" s="196">
        <v>3.0176030439799999</v>
      </c>
      <c r="I71" s="196">
        <v>3.0627595950200002</v>
      </c>
      <c r="J71" s="196">
        <v>3.6947237395100001</v>
      </c>
      <c r="K71" s="238"/>
      <c r="L71" s="238"/>
      <c r="M71" s="238"/>
    </row>
    <row r="72" spans="1:13" ht="13" outlineLevel="2" x14ac:dyDescent="0.3">
      <c r="A72" s="222" t="s">
        <v>43</v>
      </c>
      <c r="B72" s="100">
        <f t="shared" ref="B72:J72" si="12">SUM(B$73:B$82)</f>
        <v>182.66076849184003</v>
      </c>
      <c r="C72" s="100">
        <f t="shared" si="12"/>
        <v>186.25514514704</v>
      </c>
      <c r="D72" s="100">
        <f t="shared" si="12"/>
        <v>181.80166970057999</v>
      </c>
      <c r="E72" s="100">
        <f t="shared" si="12"/>
        <v>249.49071412972</v>
      </c>
      <c r="F72" s="100">
        <f t="shared" si="12"/>
        <v>249.39303220816004</v>
      </c>
      <c r="G72" s="100">
        <f t="shared" si="12"/>
        <v>246.66582179926999</v>
      </c>
      <c r="H72" s="100">
        <f t="shared" si="12"/>
        <v>249.71620746560998</v>
      </c>
      <c r="I72" s="100">
        <f t="shared" si="12"/>
        <v>251.80183683811001</v>
      </c>
      <c r="J72" s="100">
        <f t="shared" si="12"/>
        <v>246.54578619578001</v>
      </c>
      <c r="K72" s="238"/>
      <c r="L72" s="238"/>
      <c r="M72" s="238"/>
    </row>
    <row r="73" spans="1:13" ht="13" outlineLevel="3" x14ac:dyDescent="0.3">
      <c r="A73" s="55" t="s">
        <v>24</v>
      </c>
      <c r="B73" s="196">
        <v>0.80847284054000002</v>
      </c>
      <c r="C73" s="196">
        <v>0.83259209900999998</v>
      </c>
      <c r="D73" s="196">
        <v>0.80474508493999997</v>
      </c>
      <c r="E73" s="196">
        <v>0.82899846177000003</v>
      </c>
      <c r="F73" s="196">
        <v>0.83820302338999997</v>
      </c>
      <c r="G73" s="196">
        <v>0.83541409633999997</v>
      </c>
      <c r="H73" s="196">
        <v>0.85032879318999999</v>
      </c>
      <c r="I73" s="196">
        <v>0.86470701659000004</v>
      </c>
      <c r="J73" s="196">
        <v>0.85046474879</v>
      </c>
      <c r="K73" s="238"/>
      <c r="L73" s="238"/>
      <c r="M73" s="238"/>
    </row>
    <row r="74" spans="1:13" ht="13" outlineLevel="3" x14ac:dyDescent="0.3">
      <c r="A74" s="55" t="s">
        <v>13</v>
      </c>
      <c r="B74" s="196">
        <v>7.7901999999999996</v>
      </c>
      <c r="C74" s="196">
        <v>7.9752400000000003</v>
      </c>
      <c r="D74" s="196">
        <v>7.7222</v>
      </c>
      <c r="E74" s="196">
        <v>7.9562400000000002</v>
      </c>
      <c r="F74" s="196">
        <v>8.0692199999999996</v>
      </c>
      <c r="G74" s="196">
        <v>7.8560400000000001</v>
      </c>
      <c r="H74" s="196">
        <v>8.0001200000000008</v>
      </c>
      <c r="I74" s="196">
        <v>8.0516799999999993</v>
      </c>
      <c r="J74" s="196">
        <v>7.9580599999999997</v>
      </c>
      <c r="K74" s="238"/>
      <c r="L74" s="238"/>
      <c r="M74" s="238"/>
    </row>
    <row r="75" spans="1:13" ht="13" outlineLevel="3" x14ac:dyDescent="0.3">
      <c r="A75" s="55" t="s">
        <v>28</v>
      </c>
      <c r="B75" s="196">
        <v>66.835792851359997</v>
      </c>
      <c r="C75" s="196">
        <v>67.873192851360002</v>
      </c>
      <c r="D75" s="196">
        <v>66.82604285136</v>
      </c>
      <c r="E75" s="196">
        <v>131.87424785136</v>
      </c>
      <c r="F75" s="196">
        <v>131.15823785136001</v>
      </c>
      <c r="G75" s="196">
        <v>131.48927285136</v>
      </c>
      <c r="H75" s="196">
        <v>134.36070785135999</v>
      </c>
      <c r="I75" s="196">
        <v>134.73741785135999</v>
      </c>
      <c r="J75" s="196">
        <v>131.65326785136</v>
      </c>
      <c r="K75" s="238"/>
      <c r="L75" s="238"/>
      <c r="M75" s="238"/>
    </row>
    <row r="76" spans="1:13" ht="13" outlineLevel="3" x14ac:dyDescent="0.3">
      <c r="A76" s="55" t="s">
        <v>105</v>
      </c>
      <c r="B76" s="196">
        <v>7.7901999999999996</v>
      </c>
      <c r="C76" s="196">
        <v>7.9752400000000003</v>
      </c>
      <c r="D76" s="196">
        <v>7.7222</v>
      </c>
      <c r="E76" s="196">
        <v>7.9562400000000002</v>
      </c>
      <c r="F76" s="196">
        <v>8.0692199999999996</v>
      </c>
      <c r="G76" s="196">
        <v>7.8560400000000001</v>
      </c>
      <c r="H76" s="196">
        <v>8.0001200000000008</v>
      </c>
      <c r="I76" s="196">
        <v>8.0516799999999993</v>
      </c>
      <c r="J76" s="196">
        <v>7.9580599999999997</v>
      </c>
      <c r="K76" s="238"/>
      <c r="L76" s="238"/>
      <c r="M76" s="238"/>
    </row>
    <row r="77" spans="1:13" ht="13" outlineLevel="3" x14ac:dyDescent="0.3">
      <c r="A77" s="55" t="s">
        <v>48</v>
      </c>
      <c r="B77" s="196">
        <v>21.460113920649999</v>
      </c>
      <c r="C77" s="196">
        <v>22.099296538680001</v>
      </c>
      <c r="D77" s="196">
        <v>21.575078063599999</v>
      </c>
      <c r="E77" s="196">
        <v>22.22896313132</v>
      </c>
      <c r="F77" s="196">
        <v>22.544618296900001</v>
      </c>
      <c r="G77" s="196">
        <v>21.94901404662</v>
      </c>
      <c r="H77" s="196">
        <v>22.351559596769999</v>
      </c>
      <c r="I77" s="196">
        <v>22.495613237560001</v>
      </c>
      <c r="J77" s="196">
        <v>22.234048034859999</v>
      </c>
      <c r="K77" s="238"/>
      <c r="L77" s="238"/>
      <c r="M77" s="238"/>
    </row>
    <row r="78" spans="1:13" ht="13" outlineLevel="3" x14ac:dyDescent="0.3">
      <c r="A78" s="55" t="s">
        <v>107</v>
      </c>
      <c r="B78" s="196">
        <v>1.94019993968</v>
      </c>
      <c r="C78" s="196">
        <v>2.04291017676</v>
      </c>
      <c r="D78" s="196">
        <v>1.97809231659</v>
      </c>
      <c r="E78" s="196">
        <v>2.05852897231</v>
      </c>
      <c r="F78" s="196">
        <v>2.0877604438800001</v>
      </c>
      <c r="G78" s="196">
        <v>2.1467801193299998</v>
      </c>
      <c r="H78" s="196">
        <v>2.4240419468800001</v>
      </c>
      <c r="I78" s="196">
        <v>2.5366494339600001</v>
      </c>
      <c r="J78" s="196">
        <v>2.6912268363499998</v>
      </c>
      <c r="K78" s="238"/>
      <c r="L78" s="238"/>
      <c r="M78" s="238"/>
    </row>
    <row r="79" spans="1:13" ht="13" outlineLevel="3" x14ac:dyDescent="0.3">
      <c r="A79" s="55" t="s">
        <v>115</v>
      </c>
      <c r="B79" s="196">
        <v>22.155300602000001</v>
      </c>
      <c r="C79" s="196">
        <v>22.155300602000001</v>
      </c>
      <c r="D79" s="196">
        <v>22.155300602000001</v>
      </c>
      <c r="E79" s="196">
        <v>22.155300602000001</v>
      </c>
      <c r="F79" s="196">
        <v>22.155300602000001</v>
      </c>
      <c r="G79" s="196">
        <v>22.155300602000001</v>
      </c>
      <c r="H79" s="196">
        <v>22.155300602000001</v>
      </c>
      <c r="I79" s="196">
        <v>22.155300602000001</v>
      </c>
      <c r="J79" s="196">
        <v>22.155300602000001</v>
      </c>
      <c r="K79" s="238"/>
      <c r="L79" s="238"/>
      <c r="M79" s="238"/>
    </row>
    <row r="80" spans="1:13" ht="13" outlineLevel="3" x14ac:dyDescent="0.3">
      <c r="A80" s="55" t="s">
        <v>132</v>
      </c>
      <c r="B80" s="196">
        <v>1.7280656490000001E-2</v>
      </c>
      <c r="C80" s="196">
        <v>1.7280656490000001E-2</v>
      </c>
      <c r="D80" s="196">
        <v>1.7280656490000001E-2</v>
      </c>
      <c r="E80" s="196">
        <v>1.7280656490000001E-2</v>
      </c>
      <c r="F80" s="196">
        <v>1.7280656490000001E-2</v>
      </c>
      <c r="G80" s="196">
        <v>1.7280656490000001E-2</v>
      </c>
      <c r="H80" s="196">
        <v>1.7280656490000001E-2</v>
      </c>
      <c r="I80" s="196">
        <v>1.7280656490000001E-2</v>
      </c>
      <c r="J80" s="196">
        <v>1.7280656490000001E-2</v>
      </c>
      <c r="K80" s="238"/>
      <c r="L80" s="238"/>
      <c r="M80" s="238"/>
    </row>
    <row r="81" spans="1:13" ht="13" outlineLevel="3" x14ac:dyDescent="0.3">
      <c r="A81" s="55" t="s">
        <v>209</v>
      </c>
      <c r="B81" s="196">
        <v>17.370752550180001</v>
      </c>
      <c r="C81" s="196">
        <v>17.78335865168</v>
      </c>
      <c r="D81" s="196">
        <v>17.219124713479999</v>
      </c>
      <c r="E81" s="196">
        <v>17.626372067950001</v>
      </c>
      <c r="F81" s="196">
        <v>17.919383996770001</v>
      </c>
      <c r="G81" s="196">
        <v>17.445973396940001</v>
      </c>
      <c r="H81" s="196">
        <v>17.754340580320001</v>
      </c>
      <c r="I81" s="196">
        <v>17.868765588980001</v>
      </c>
      <c r="J81" s="196">
        <v>17.703124471740001</v>
      </c>
      <c r="K81" s="238"/>
      <c r="L81" s="238"/>
      <c r="M81" s="238"/>
    </row>
    <row r="82" spans="1:13" ht="13" outlineLevel="3" x14ac:dyDescent="0.3">
      <c r="A82" s="55" t="s">
        <v>25</v>
      </c>
      <c r="B82" s="196">
        <v>36.492455130940002</v>
      </c>
      <c r="C82" s="196">
        <v>37.500733571060003</v>
      </c>
      <c r="D82" s="196">
        <v>35.781605412120001</v>
      </c>
      <c r="E82" s="196">
        <v>36.78854238652</v>
      </c>
      <c r="F82" s="196">
        <v>36.53380733737</v>
      </c>
      <c r="G82" s="196">
        <v>34.914706030189997</v>
      </c>
      <c r="H82" s="196">
        <v>33.8024074386</v>
      </c>
      <c r="I82" s="196">
        <v>35.022742451169997</v>
      </c>
      <c r="J82" s="196">
        <v>33.324952994189999</v>
      </c>
      <c r="K82" s="238"/>
      <c r="L82" s="238"/>
      <c r="M82" s="238"/>
    </row>
    <row r="83" spans="1:13" ht="13" outlineLevel="2" x14ac:dyDescent="0.3">
      <c r="A83" s="222" t="s">
        <v>211</v>
      </c>
      <c r="B83" s="100">
        <f t="shared" ref="B83:J83" si="13">SUM(B$84:B$87)</f>
        <v>60.379535033480003</v>
      </c>
      <c r="C83" s="100">
        <f t="shared" si="13"/>
        <v>61.813725319029999</v>
      </c>
      <c r="D83" s="100">
        <f t="shared" si="13"/>
        <v>58.524784941669999</v>
      </c>
      <c r="E83" s="100">
        <f t="shared" si="13"/>
        <v>59.827408471300004</v>
      </c>
      <c r="F83" s="100">
        <f t="shared" si="13"/>
        <v>60.758171275780001</v>
      </c>
      <c r="G83" s="100">
        <f t="shared" si="13"/>
        <v>58.890722686979998</v>
      </c>
      <c r="H83" s="100">
        <f t="shared" si="13"/>
        <v>58.708689262320007</v>
      </c>
      <c r="I83" s="100">
        <f t="shared" si="13"/>
        <v>59.087061089040006</v>
      </c>
      <c r="J83" s="100">
        <f t="shared" si="13"/>
        <v>57.258449463470001</v>
      </c>
      <c r="K83" s="238"/>
      <c r="L83" s="238"/>
      <c r="M83" s="238"/>
    </row>
    <row r="84" spans="1:13" ht="13" outlineLevel="3" x14ac:dyDescent="0.3">
      <c r="A84" s="55" t="s">
        <v>58</v>
      </c>
      <c r="B84" s="196">
        <v>25.318149999999999</v>
      </c>
      <c r="C84" s="196">
        <v>25.919530000000002</v>
      </c>
      <c r="D84" s="196">
        <v>25.097149999999999</v>
      </c>
      <c r="E84" s="196">
        <v>25.857780000000002</v>
      </c>
      <c r="F84" s="196">
        <v>26.224965000000001</v>
      </c>
      <c r="G84" s="196">
        <v>25.532129999999999</v>
      </c>
      <c r="H84" s="196">
        <v>26.000389999999999</v>
      </c>
      <c r="I84" s="196">
        <v>26.167960000000001</v>
      </c>
      <c r="J84" s="196">
        <v>25.863695</v>
      </c>
      <c r="K84" s="238"/>
      <c r="L84" s="238"/>
      <c r="M84" s="238"/>
    </row>
    <row r="85" spans="1:13" ht="13" outlineLevel="3" x14ac:dyDescent="0.3">
      <c r="A85" s="55" t="s">
        <v>76</v>
      </c>
      <c r="B85" s="196">
        <v>1.99153347E-3</v>
      </c>
      <c r="C85" s="196">
        <v>2.0388382099999999E-3</v>
      </c>
      <c r="D85" s="196">
        <v>1.9741495400000001E-3</v>
      </c>
      <c r="E85" s="196">
        <v>2.0339809300000001E-3</v>
      </c>
      <c r="F85" s="196">
        <v>2.06286382E-3</v>
      </c>
      <c r="G85" s="196">
        <v>2.0083651999999999E-3</v>
      </c>
      <c r="H85" s="196">
        <v>2.0451986800000001E-3</v>
      </c>
      <c r="I85" s="196">
        <v>2.0583797899999998E-3</v>
      </c>
      <c r="J85" s="196">
        <v>2.0344462100000001E-3</v>
      </c>
      <c r="K85" s="238"/>
      <c r="L85" s="238"/>
      <c r="M85" s="238"/>
    </row>
    <row r="86" spans="1:13" ht="13" outlineLevel="3" x14ac:dyDescent="0.3">
      <c r="A86" s="55" t="s">
        <v>165</v>
      </c>
      <c r="B86" s="196">
        <v>11.098013129230001</v>
      </c>
      <c r="C86" s="196">
        <v>11.36162335096</v>
      </c>
      <c r="D86" s="196">
        <v>10.83237418195</v>
      </c>
      <c r="E86" s="196">
        <v>10.68956353295</v>
      </c>
      <c r="F86" s="196">
        <v>10.922560342300001</v>
      </c>
      <c r="G86" s="196">
        <v>10.37171429238</v>
      </c>
      <c r="H86" s="196">
        <v>10.28687823365</v>
      </c>
      <c r="I86" s="196">
        <v>10.35317616939</v>
      </c>
      <c r="J86" s="196">
        <v>10.049643833319999</v>
      </c>
      <c r="K86" s="238"/>
      <c r="L86" s="238"/>
      <c r="M86" s="238"/>
    </row>
    <row r="87" spans="1:13" ht="13" outlineLevel="3" x14ac:dyDescent="0.3">
      <c r="A87" s="55" t="s">
        <v>46</v>
      </c>
      <c r="B87" s="196">
        <v>23.961380370779999</v>
      </c>
      <c r="C87" s="196">
        <v>24.53053312986</v>
      </c>
      <c r="D87" s="196">
        <v>22.593286610180002</v>
      </c>
      <c r="E87" s="196">
        <v>23.27803095742</v>
      </c>
      <c r="F87" s="196">
        <v>23.60858306966</v>
      </c>
      <c r="G87" s="196">
        <v>22.9848700294</v>
      </c>
      <c r="H87" s="196">
        <v>22.419375829989999</v>
      </c>
      <c r="I87" s="196">
        <v>22.563866539860001</v>
      </c>
      <c r="J87" s="196">
        <v>21.343076183939999</v>
      </c>
      <c r="K87" s="238"/>
      <c r="L87" s="238"/>
      <c r="M87" s="238"/>
    </row>
    <row r="88" spans="1:13" ht="13" outlineLevel="2" x14ac:dyDescent="0.3">
      <c r="A88" s="222" t="s">
        <v>50</v>
      </c>
      <c r="B88" s="100">
        <f t="shared" ref="B88:J88" si="14">SUM(B$89:B$95)</f>
        <v>828.54262421800001</v>
      </c>
      <c r="C88" s="100">
        <f t="shared" si="14"/>
        <v>830.62432421800008</v>
      </c>
      <c r="D88" s="100">
        <f t="shared" si="14"/>
        <v>827.77762421800003</v>
      </c>
      <c r="E88" s="100">
        <f t="shared" si="14"/>
        <v>830.41057421799997</v>
      </c>
      <c r="F88" s="100">
        <f t="shared" si="14"/>
        <v>831.68159921799997</v>
      </c>
      <c r="G88" s="100">
        <f t="shared" si="14"/>
        <v>829.28332421799996</v>
      </c>
      <c r="H88" s="100">
        <f t="shared" si="14"/>
        <v>830.90422421799997</v>
      </c>
      <c r="I88" s="100">
        <f t="shared" si="14"/>
        <v>831.48427421800011</v>
      </c>
      <c r="J88" s="100">
        <f t="shared" si="14"/>
        <v>830.431049218</v>
      </c>
      <c r="K88" s="238"/>
      <c r="L88" s="238"/>
      <c r="M88" s="238"/>
    </row>
    <row r="89" spans="1:13" ht="13" outlineLevel="3" x14ac:dyDescent="0.3">
      <c r="A89" s="55" t="s">
        <v>112</v>
      </c>
      <c r="B89" s="196">
        <v>109.7058</v>
      </c>
      <c r="C89" s="196">
        <v>109.7058</v>
      </c>
      <c r="D89" s="196">
        <v>109.7058</v>
      </c>
      <c r="E89" s="196">
        <v>109.7058</v>
      </c>
      <c r="F89" s="196">
        <v>109.7058</v>
      </c>
      <c r="G89" s="196">
        <v>109.7058</v>
      </c>
      <c r="H89" s="196">
        <v>109.7058</v>
      </c>
      <c r="I89" s="196">
        <v>109.7058</v>
      </c>
      <c r="J89" s="196">
        <v>109.7058</v>
      </c>
      <c r="K89" s="238"/>
      <c r="L89" s="238"/>
      <c r="M89" s="238"/>
    </row>
    <row r="90" spans="1:13" ht="13" outlineLevel="3" x14ac:dyDescent="0.3">
      <c r="A90" s="55" t="s">
        <v>195</v>
      </c>
      <c r="B90" s="196">
        <v>276.48165421800002</v>
      </c>
      <c r="C90" s="196">
        <v>276.48165421800002</v>
      </c>
      <c r="D90" s="196">
        <v>276.48165421800002</v>
      </c>
      <c r="E90" s="196">
        <v>276.48165421800002</v>
      </c>
      <c r="F90" s="196">
        <v>276.48165421800002</v>
      </c>
      <c r="G90" s="196">
        <v>276.48165421800002</v>
      </c>
      <c r="H90" s="196">
        <v>276.48165421800002</v>
      </c>
      <c r="I90" s="196">
        <v>276.48165421800002</v>
      </c>
      <c r="J90" s="196">
        <v>276.48165421800002</v>
      </c>
      <c r="K90" s="238"/>
      <c r="L90" s="238"/>
      <c r="M90" s="238"/>
    </row>
    <row r="91" spans="1:13" ht="13" outlineLevel="3" x14ac:dyDescent="0.3">
      <c r="A91" s="55" t="s">
        <v>213</v>
      </c>
      <c r="B91" s="196">
        <v>109.7058</v>
      </c>
      <c r="C91" s="196">
        <v>109.7058</v>
      </c>
      <c r="D91" s="196">
        <v>109.7058</v>
      </c>
      <c r="E91" s="196">
        <v>109.7058</v>
      </c>
      <c r="F91" s="196">
        <v>109.7058</v>
      </c>
      <c r="G91" s="196">
        <v>109.7058</v>
      </c>
      <c r="H91" s="196">
        <v>109.7058</v>
      </c>
      <c r="I91" s="196">
        <v>109.7058</v>
      </c>
      <c r="J91" s="196">
        <v>109.7058</v>
      </c>
      <c r="K91" s="238"/>
      <c r="L91" s="238"/>
      <c r="M91" s="238"/>
    </row>
    <row r="92" spans="1:13" ht="13" outlineLevel="3" x14ac:dyDescent="0.3">
      <c r="A92" s="55" t="s">
        <v>22</v>
      </c>
      <c r="B92" s="196">
        <v>85.936210000000003</v>
      </c>
      <c r="C92" s="196">
        <v>85.936210000000003</v>
      </c>
      <c r="D92" s="196">
        <v>85.936210000000003</v>
      </c>
      <c r="E92" s="196">
        <v>85.936210000000003</v>
      </c>
      <c r="F92" s="196">
        <v>85.936210000000003</v>
      </c>
      <c r="G92" s="196">
        <v>85.936210000000003</v>
      </c>
      <c r="H92" s="196">
        <v>85.936210000000003</v>
      </c>
      <c r="I92" s="196">
        <v>85.936210000000003</v>
      </c>
      <c r="J92" s="196">
        <v>85.936210000000003</v>
      </c>
      <c r="K92" s="238"/>
      <c r="L92" s="238"/>
      <c r="M92" s="238"/>
    </row>
    <row r="93" spans="1:13" ht="13" outlineLevel="3" x14ac:dyDescent="0.3">
      <c r="A93" s="55" t="s">
        <v>55</v>
      </c>
      <c r="B93" s="196">
        <v>38.951000000000001</v>
      </c>
      <c r="C93" s="196">
        <v>39.876199999999997</v>
      </c>
      <c r="D93" s="196">
        <v>38.610999999999997</v>
      </c>
      <c r="E93" s="196">
        <v>39.781199999999998</v>
      </c>
      <c r="F93" s="196">
        <v>40.3461</v>
      </c>
      <c r="G93" s="196">
        <v>39.280200000000001</v>
      </c>
      <c r="H93" s="196">
        <v>40.000599999999999</v>
      </c>
      <c r="I93" s="196">
        <v>40.258400000000002</v>
      </c>
      <c r="J93" s="196">
        <v>39.790300000000002</v>
      </c>
      <c r="K93" s="238"/>
      <c r="L93" s="238"/>
      <c r="M93" s="238"/>
    </row>
    <row r="94" spans="1:13" ht="13" outlineLevel="3" x14ac:dyDescent="0.3">
      <c r="A94" s="55" t="s">
        <v>175</v>
      </c>
      <c r="B94" s="196">
        <v>143.76711</v>
      </c>
      <c r="C94" s="196">
        <v>144.92361</v>
      </c>
      <c r="D94" s="196">
        <v>143.34210999999999</v>
      </c>
      <c r="E94" s="196">
        <v>144.80485999999999</v>
      </c>
      <c r="F94" s="196">
        <v>145.51098500000001</v>
      </c>
      <c r="G94" s="196">
        <v>144.17860999999999</v>
      </c>
      <c r="H94" s="196">
        <v>145.07910999999999</v>
      </c>
      <c r="I94" s="196">
        <v>145.40136000000001</v>
      </c>
      <c r="J94" s="196">
        <v>144.81623500000001</v>
      </c>
      <c r="K94" s="238"/>
      <c r="L94" s="238"/>
      <c r="M94" s="238"/>
    </row>
    <row r="95" spans="1:13" ht="13" outlineLevel="3" x14ac:dyDescent="0.3">
      <c r="A95" s="55" t="s">
        <v>3</v>
      </c>
      <c r="B95" s="196">
        <v>63.995049999999999</v>
      </c>
      <c r="C95" s="196">
        <v>63.995049999999999</v>
      </c>
      <c r="D95" s="196">
        <v>63.995049999999999</v>
      </c>
      <c r="E95" s="196">
        <v>63.995049999999999</v>
      </c>
      <c r="F95" s="196">
        <v>63.995049999999999</v>
      </c>
      <c r="G95" s="196">
        <v>63.995049999999999</v>
      </c>
      <c r="H95" s="196">
        <v>63.995049999999999</v>
      </c>
      <c r="I95" s="196">
        <v>63.995049999999999</v>
      </c>
      <c r="J95" s="196">
        <v>63.995049999999999</v>
      </c>
      <c r="K95" s="238"/>
      <c r="L95" s="238"/>
      <c r="M95" s="238"/>
    </row>
    <row r="96" spans="1:13" ht="13" outlineLevel="2" x14ac:dyDescent="0.3">
      <c r="A96" s="222" t="s">
        <v>168</v>
      </c>
      <c r="B96" s="100">
        <f t="shared" ref="B96:J96" si="15">SUM(B$97:B$97)</f>
        <v>153.60404350837999</v>
      </c>
      <c r="C96" s="100">
        <f t="shared" si="15"/>
        <v>155.63827136945</v>
      </c>
      <c r="D96" s="100">
        <f t="shared" si="15"/>
        <v>153.36646537387</v>
      </c>
      <c r="E96" s="100">
        <f t="shared" si="15"/>
        <v>155.26454653677999</v>
      </c>
      <c r="F96" s="100">
        <f t="shared" si="15"/>
        <v>155.46971660617999</v>
      </c>
      <c r="G96" s="100">
        <f t="shared" si="15"/>
        <v>153.21397576948999</v>
      </c>
      <c r="H96" s="100">
        <f t="shared" si="15"/>
        <v>153.51517382691</v>
      </c>
      <c r="I96" s="100">
        <f t="shared" si="15"/>
        <v>154.99973969389001</v>
      </c>
      <c r="J96" s="100">
        <f t="shared" si="15"/>
        <v>153.49985984834001</v>
      </c>
      <c r="K96" s="238"/>
      <c r="L96" s="238"/>
      <c r="M96" s="238"/>
    </row>
    <row r="97" spans="1:13" ht="13" outlineLevel="3" x14ac:dyDescent="0.3">
      <c r="A97" s="55" t="s">
        <v>142</v>
      </c>
      <c r="B97" s="196">
        <v>153.60404350837999</v>
      </c>
      <c r="C97" s="196">
        <v>155.63827136945</v>
      </c>
      <c r="D97" s="196">
        <v>153.36646537387</v>
      </c>
      <c r="E97" s="196">
        <v>155.26454653677999</v>
      </c>
      <c r="F97" s="196">
        <v>155.46971660617999</v>
      </c>
      <c r="G97" s="196">
        <v>153.21397576948999</v>
      </c>
      <c r="H97" s="196">
        <v>153.51517382691</v>
      </c>
      <c r="I97" s="196">
        <v>154.99973969389001</v>
      </c>
      <c r="J97" s="196">
        <v>153.49985984834001</v>
      </c>
      <c r="K97" s="238"/>
      <c r="L97" s="238"/>
      <c r="M97" s="238"/>
    </row>
    <row r="98" spans="1:13" ht="14.5" outlineLevel="1" x14ac:dyDescent="0.35">
      <c r="A98" s="135" t="s">
        <v>14</v>
      </c>
      <c r="B98" s="198">
        <f t="shared" ref="B98:J98" si="16">B$99+B$106+B$108+B$112+B$115</f>
        <v>288.11849456891002</v>
      </c>
      <c r="C98" s="198">
        <f t="shared" si="16"/>
        <v>303.20687252772996</v>
      </c>
      <c r="D98" s="198">
        <f t="shared" si="16"/>
        <v>290.39804313026997</v>
      </c>
      <c r="E98" s="198">
        <f t="shared" si="16"/>
        <v>272.08870362032997</v>
      </c>
      <c r="F98" s="198">
        <f t="shared" si="16"/>
        <v>269.66214825885004</v>
      </c>
      <c r="G98" s="198">
        <f t="shared" si="16"/>
        <v>266.74794699639</v>
      </c>
      <c r="H98" s="198">
        <f t="shared" si="16"/>
        <v>266.62886258752997</v>
      </c>
      <c r="I98" s="198">
        <f t="shared" si="16"/>
        <v>268.85148848868999</v>
      </c>
      <c r="J98" s="198">
        <f t="shared" si="16"/>
        <v>270.42686682774001</v>
      </c>
      <c r="K98" s="238"/>
      <c r="L98" s="238"/>
      <c r="M98" s="238"/>
    </row>
    <row r="99" spans="1:13" ht="13" outlineLevel="2" x14ac:dyDescent="0.3">
      <c r="A99" s="222" t="s">
        <v>166</v>
      </c>
      <c r="B99" s="100">
        <f t="shared" ref="B99:J99" si="17">SUM(B$100:B$105)</f>
        <v>191.11922103929001</v>
      </c>
      <c r="C99" s="100">
        <f t="shared" si="17"/>
        <v>206.15024304778998</v>
      </c>
      <c r="D99" s="100">
        <f t="shared" si="17"/>
        <v>193.54126019674999</v>
      </c>
      <c r="E99" s="100">
        <f t="shared" si="17"/>
        <v>175.38595206956001</v>
      </c>
      <c r="F99" s="100">
        <f t="shared" si="17"/>
        <v>172.72253512901</v>
      </c>
      <c r="G99" s="100">
        <f t="shared" si="17"/>
        <v>169.86654122521</v>
      </c>
      <c r="H99" s="100">
        <f t="shared" si="17"/>
        <v>169.22384983972</v>
      </c>
      <c r="I99" s="100">
        <f t="shared" si="17"/>
        <v>171.24182761643999</v>
      </c>
      <c r="J99" s="100">
        <f t="shared" si="17"/>
        <v>172.570293889</v>
      </c>
      <c r="K99" s="238"/>
      <c r="L99" s="238"/>
      <c r="M99" s="238"/>
    </row>
    <row r="100" spans="1:13" ht="13" outlineLevel="3" x14ac:dyDescent="0.3">
      <c r="A100" s="55" t="s">
        <v>59</v>
      </c>
      <c r="B100" s="196">
        <v>11.6853</v>
      </c>
      <c r="C100" s="196">
        <v>11.962859999999999</v>
      </c>
      <c r="D100" s="196">
        <v>11.583299999999999</v>
      </c>
      <c r="E100" s="196">
        <v>11.93436</v>
      </c>
      <c r="F100" s="196">
        <v>12.10383</v>
      </c>
      <c r="G100" s="196">
        <v>11.78406</v>
      </c>
      <c r="H100" s="196">
        <v>12.00018</v>
      </c>
      <c r="I100" s="196">
        <v>12.07752</v>
      </c>
      <c r="J100" s="196">
        <v>11.93709</v>
      </c>
      <c r="K100" s="238"/>
      <c r="L100" s="238"/>
      <c r="M100" s="238"/>
    </row>
    <row r="101" spans="1:13" ht="13" outlineLevel="3" x14ac:dyDescent="0.3">
      <c r="A101" s="55" t="s">
        <v>49</v>
      </c>
      <c r="B101" s="196">
        <v>22.055347128849998</v>
      </c>
      <c r="C101" s="196">
        <v>34.192713576949998</v>
      </c>
      <c r="D101" s="196">
        <v>28.893313837579999</v>
      </c>
      <c r="E101" s="196">
        <v>24.50590909113</v>
      </c>
      <c r="F101" s="196">
        <v>24.853897287710002</v>
      </c>
      <c r="G101" s="196">
        <v>24.197284402720001</v>
      </c>
      <c r="H101" s="196">
        <v>28.50245454881</v>
      </c>
      <c r="I101" s="196">
        <v>29.434476654779999</v>
      </c>
      <c r="J101" s="196">
        <v>36.783663822260003</v>
      </c>
      <c r="K101" s="238"/>
      <c r="L101" s="238"/>
      <c r="M101" s="238"/>
    </row>
    <row r="102" spans="1:13" ht="13" outlineLevel="3" x14ac:dyDescent="0.3">
      <c r="A102" s="55" t="s">
        <v>93</v>
      </c>
      <c r="B102" s="196">
        <v>4.0027995150000004</v>
      </c>
      <c r="C102" s="196">
        <v>4.0629860180000001</v>
      </c>
      <c r="D102" s="196">
        <v>3.9340747899999999</v>
      </c>
      <c r="E102" s="196">
        <v>4.0533064679999997</v>
      </c>
      <c r="F102" s="196">
        <v>4.1108641290000003</v>
      </c>
      <c r="G102" s="196">
        <v>4.0022595780000003</v>
      </c>
      <c r="H102" s="196">
        <v>4.0756611339999997</v>
      </c>
      <c r="I102" s="196">
        <v>4.0526118359999996</v>
      </c>
      <c r="J102" s="196">
        <v>4.0054905495000002</v>
      </c>
      <c r="K102" s="238"/>
      <c r="L102" s="238"/>
      <c r="M102" s="238"/>
    </row>
    <row r="103" spans="1:13" ht="13" outlineLevel="3" x14ac:dyDescent="0.3">
      <c r="A103" s="55" t="s">
        <v>127</v>
      </c>
      <c r="B103" s="196">
        <v>17.16922751996</v>
      </c>
      <c r="C103" s="196">
        <v>17.921384654000001</v>
      </c>
      <c r="D103" s="196">
        <v>17.921384654000001</v>
      </c>
      <c r="E103" s="196">
        <v>17.83082106725</v>
      </c>
      <c r="F103" s="196">
        <v>17.450873313980001</v>
      </c>
      <c r="G103" s="196">
        <v>17.336779281609999</v>
      </c>
      <c r="H103" s="196">
        <v>17.958023768490001</v>
      </c>
      <c r="I103" s="196">
        <v>17.958023768490001</v>
      </c>
      <c r="J103" s="196">
        <v>17.958023768490001</v>
      </c>
      <c r="K103" s="238"/>
      <c r="L103" s="238"/>
      <c r="M103" s="238"/>
    </row>
    <row r="104" spans="1:13" ht="13" outlineLevel="3" x14ac:dyDescent="0.3">
      <c r="A104" s="55" t="s">
        <v>142</v>
      </c>
      <c r="B104" s="196">
        <v>136.20086235975</v>
      </c>
      <c r="C104" s="196">
        <v>138.00461428310999</v>
      </c>
      <c r="D104" s="196">
        <v>131.20350239944</v>
      </c>
      <c r="E104" s="196">
        <v>117.05587092745</v>
      </c>
      <c r="F104" s="196">
        <v>114.19738588259</v>
      </c>
      <c r="G104" s="196">
        <v>112.54047344715001</v>
      </c>
      <c r="H104" s="196">
        <v>106.68184587269</v>
      </c>
      <c r="I104" s="196">
        <v>107.71351084144</v>
      </c>
      <c r="J104" s="196">
        <v>101.88034123302</v>
      </c>
      <c r="K104" s="238"/>
      <c r="L104" s="238"/>
      <c r="M104" s="238"/>
    </row>
    <row r="105" spans="1:13" ht="13" outlineLevel="3" x14ac:dyDescent="0.3">
      <c r="A105" s="55" t="s">
        <v>137</v>
      </c>
      <c r="B105" s="196">
        <v>5.6845157299999999E-3</v>
      </c>
      <c r="C105" s="196">
        <v>5.6845157299999999E-3</v>
      </c>
      <c r="D105" s="196">
        <v>5.6845157299999999E-3</v>
      </c>
      <c r="E105" s="196">
        <v>5.6845157299999999E-3</v>
      </c>
      <c r="F105" s="196">
        <v>5.6845157299999999E-3</v>
      </c>
      <c r="G105" s="196">
        <v>5.6845157299999999E-3</v>
      </c>
      <c r="H105" s="196">
        <v>5.6845157299999999E-3</v>
      </c>
      <c r="I105" s="196">
        <v>5.6845157299999999E-3</v>
      </c>
      <c r="J105" s="196">
        <v>5.6845157299999999E-3</v>
      </c>
      <c r="K105" s="238"/>
      <c r="L105" s="238"/>
      <c r="M105" s="238"/>
    </row>
    <row r="106" spans="1:13" ht="13" outlineLevel="2" x14ac:dyDescent="0.3">
      <c r="A106" s="222" t="s">
        <v>43</v>
      </c>
      <c r="B106" s="100">
        <f t="shared" ref="B106:J106" si="18">SUM(B$107:B$107)</f>
        <v>0</v>
      </c>
      <c r="C106" s="100">
        <f t="shared" si="18"/>
        <v>0</v>
      </c>
      <c r="D106" s="100">
        <f t="shared" si="18"/>
        <v>0</v>
      </c>
      <c r="E106" s="100">
        <f t="shared" si="18"/>
        <v>0</v>
      </c>
      <c r="F106" s="100">
        <f t="shared" si="18"/>
        <v>0</v>
      </c>
      <c r="G106" s="100">
        <f t="shared" si="18"/>
        <v>0</v>
      </c>
      <c r="H106" s="100">
        <f t="shared" si="18"/>
        <v>0.27517132751000001</v>
      </c>
      <c r="I106" s="100">
        <f t="shared" si="18"/>
        <v>0.57608401614000004</v>
      </c>
      <c r="J106" s="100">
        <f t="shared" si="18"/>
        <v>0.77746864024999995</v>
      </c>
      <c r="K106" s="238"/>
      <c r="L106" s="238"/>
      <c r="M106" s="238"/>
    </row>
    <row r="107" spans="1:13" ht="13" outlineLevel="3" x14ac:dyDescent="0.3">
      <c r="A107" s="55" t="s">
        <v>48</v>
      </c>
      <c r="B107" s="196">
        <v>0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0.27517132751000001</v>
      </c>
      <c r="I107" s="196">
        <v>0.57608401614000004</v>
      </c>
      <c r="J107" s="196">
        <v>0.77746864024999995</v>
      </c>
      <c r="K107" s="238"/>
      <c r="L107" s="238"/>
      <c r="M107" s="238"/>
    </row>
    <row r="108" spans="1:13" ht="13" outlineLevel="2" x14ac:dyDescent="0.3">
      <c r="A108" s="222" t="s">
        <v>211</v>
      </c>
      <c r="B108" s="100">
        <f t="shared" ref="B108:J108" si="19">SUM(B$109:B$111)</f>
        <v>37.268544666909996</v>
      </c>
      <c r="C108" s="100">
        <f t="shared" si="19"/>
        <v>37.273409201210001</v>
      </c>
      <c r="D108" s="100">
        <f t="shared" si="19"/>
        <v>37.132184560390002</v>
      </c>
      <c r="E108" s="100">
        <f t="shared" si="19"/>
        <v>36.929174904420002</v>
      </c>
      <c r="F108" s="100">
        <f t="shared" si="19"/>
        <v>37.160742254820001</v>
      </c>
      <c r="G108" s="100">
        <f t="shared" si="19"/>
        <v>37.160742254820001</v>
      </c>
      <c r="H108" s="100">
        <f t="shared" si="19"/>
        <v>37.40140575961</v>
      </c>
      <c r="I108" s="100">
        <f t="shared" si="19"/>
        <v>37.26683331161</v>
      </c>
      <c r="J108" s="100">
        <f t="shared" si="19"/>
        <v>37.351063801209996</v>
      </c>
      <c r="K108" s="238"/>
      <c r="L108" s="238"/>
      <c r="M108" s="238"/>
    </row>
    <row r="109" spans="1:13" ht="13" outlineLevel="3" x14ac:dyDescent="0.3">
      <c r="A109" s="55" t="s">
        <v>147</v>
      </c>
      <c r="B109" s="196">
        <v>6.8946523524199996</v>
      </c>
      <c r="C109" s="196">
        <v>6.8946523524199996</v>
      </c>
      <c r="D109" s="196">
        <v>6.7600799044200004</v>
      </c>
      <c r="E109" s="196">
        <v>6.7600799044200004</v>
      </c>
      <c r="F109" s="196">
        <v>6.9916472548200002</v>
      </c>
      <c r="G109" s="196">
        <v>6.9916472548200002</v>
      </c>
      <c r="H109" s="196">
        <v>7.2323107596099998</v>
      </c>
      <c r="I109" s="196">
        <v>7.0977383116099997</v>
      </c>
      <c r="J109" s="196">
        <v>7.18196880121</v>
      </c>
      <c r="K109" s="238"/>
      <c r="L109" s="238"/>
      <c r="M109" s="238"/>
    </row>
    <row r="110" spans="1:13" ht="13" outlineLevel="3" x14ac:dyDescent="0.3">
      <c r="A110" s="55" t="s">
        <v>46</v>
      </c>
      <c r="B110" s="196">
        <v>0.20479731448999999</v>
      </c>
      <c r="C110" s="196">
        <v>0.20966184878999999</v>
      </c>
      <c r="D110" s="196">
        <v>0.20300965597000001</v>
      </c>
      <c r="E110" s="196">
        <v>0</v>
      </c>
      <c r="F110" s="196">
        <v>0</v>
      </c>
      <c r="G110" s="196">
        <v>0</v>
      </c>
      <c r="H110" s="196">
        <v>0</v>
      </c>
      <c r="I110" s="196">
        <v>0</v>
      </c>
      <c r="J110" s="196">
        <v>0</v>
      </c>
      <c r="K110" s="238"/>
      <c r="L110" s="238"/>
      <c r="M110" s="238"/>
    </row>
    <row r="111" spans="1:13" ht="13" outlineLevel="3" x14ac:dyDescent="0.3">
      <c r="A111" s="55" t="s">
        <v>114</v>
      </c>
      <c r="B111" s="196">
        <v>30.169094999999999</v>
      </c>
      <c r="C111" s="196">
        <v>30.169094999999999</v>
      </c>
      <c r="D111" s="196">
        <v>30.169094999999999</v>
      </c>
      <c r="E111" s="196">
        <v>30.169094999999999</v>
      </c>
      <c r="F111" s="196">
        <v>30.169094999999999</v>
      </c>
      <c r="G111" s="196">
        <v>30.169094999999999</v>
      </c>
      <c r="H111" s="196">
        <v>30.169094999999999</v>
      </c>
      <c r="I111" s="196">
        <v>30.169094999999999</v>
      </c>
      <c r="J111" s="196">
        <v>30.169094999999999</v>
      </c>
      <c r="K111" s="238"/>
      <c r="L111" s="238"/>
      <c r="M111" s="238"/>
    </row>
    <row r="112" spans="1:13" ht="13" outlineLevel="2" x14ac:dyDescent="0.3">
      <c r="A112" s="222" t="s">
        <v>50</v>
      </c>
      <c r="B112" s="100">
        <f t="shared" ref="B112:J112" si="20">SUM(B$113:B$114)</f>
        <v>55.767115000000004</v>
      </c>
      <c r="C112" s="100">
        <f t="shared" si="20"/>
        <v>55.767115000000004</v>
      </c>
      <c r="D112" s="100">
        <f t="shared" si="20"/>
        <v>55.767115000000004</v>
      </c>
      <c r="E112" s="100">
        <f t="shared" si="20"/>
        <v>55.767115000000004</v>
      </c>
      <c r="F112" s="100">
        <f t="shared" si="20"/>
        <v>55.767115000000004</v>
      </c>
      <c r="G112" s="100">
        <f t="shared" si="20"/>
        <v>55.767115000000004</v>
      </c>
      <c r="H112" s="100">
        <f t="shared" si="20"/>
        <v>55.767115000000004</v>
      </c>
      <c r="I112" s="100">
        <f t="shared" si="20"/>
        <v>55.767115000000004</v>
      </c>
      <c r="J112" s="100">
        <f t="shared" si="20"/>
        <v>55.767115000000004</v>
      </c>
      <c r="K112" s="238"/>
      <c r="L112" s="238"/>
      <c r="M112" s="238"/>
    </row>
    <row r="113" spans="1:13" ht="13" outlineLevel="3" x14ac:dyDescent="0.3">
      <c r="A113" s="55" t="s">
        <v>98</v>
      </c>
      <c r="B113" s="196">
        <v>25.598020000000002</v>
      </c>
      <c r="C113" s="196">
        <v>25.598020000000002</v>
      </c>
      <c r="D113" s="196">
        <v>25.598020000000002</v>
      </c>
      <c r="E113" s="196">
        <v>25.598020000000002</v>
      </c>
      <c r="F113" s="196">
        <v>25.598020000000002</v>
      </c>
      <c r="G113" s="196">
        <v>25.598020000000002</v>
      </c>
      <c r="H113" s="196">
        <v>25.598020000000002</v>
      </c>
      <c r="I113" s="196">
        <v>25.598020000000002</v>
      </c>
      <c r="J113" s="196">
        <v>25.598020000000002</v>
      </c>
      <c r="K113" s="238"/>
      <c r="L113" s="238"/>
      <c r="M113" s="238"/>
    </row>
    <row r="114" spans="1:13" ht="13" outlineLevel="3" x14ac:dyDescent="0.3">
      <c r="A114" s="55" t="s">
        <v>96</v>
      </c>
      <c r="B114" s="196">
        <v>30.169094999999999</v>
      </c>
      <c r="C114" s="196">
        <v>30.169094999999999</v>
      </c>
      <c r="D114" s="196">
        <v>30.169094999999999</v>
      </c>
      <c r="E114" s="196">
        <v>30.169094999999999</v>
      </c>
      <c r="F114" s="196">
        <v>30.169094999999999</v>
      </c>
      <c r="G114" s="196">
        <v>30.169094999999999</v>
      </c>
      <c r="H114" s="196">
        <v>30.169094999999999</v>
      </c>
      <c r="I114" s="196">
        <v>30.169094999999999</v>
      </c>
      <c r="J114" s="196">
        <v>30.169094999999999</v>
      </c>
      <c r="K114" s="238"/>
      <c r="L114" s="238"/>
      <c r="M114" s="238"/>
    </row>
    <row r="115" spans="1:13" ht="13" outlineLevel="2" x14ac:dyDescent="0.3">
      <c r="A115" s="222" t="s">
        <v>168</v>
      </c>
      <c r="B115" s="100">
        <f t="shared" ref="B115:J115" si="21">SUM(B$116:B$116)</f>
        <v>3.9636138627099999</v>
      </c>
      <c r="C115" s="100">
        <f t="shared" si="21"/>
        <v>4.0161052787299996</v>
      </c>
      <c r="D115" s="100">
        <f t="shared" si="21"/>
        <v>3.9574833731300001</v>
      </c>
      <c r="E115" s="100">
        <f t="shared" si="21"/>
        <v>4.00646164635</v>
      </c>
      <c r="F115" s="100">
        <f t="shared" si="21"/>
        <v>4.0117558750200004</v>
      </c>
      <c r="G115" s="100">
        <f t="shared" si="21"/>
        <v>3.9535485163600002</v>
      </c>
      <c r="H115" s="100">
        <f t="shared" si="21"/>
        <v>3.9613206606900002</v>
      </c>
      <c r="I115" s="100">
        <f t="shared" si="21"/>
        <v>3.9996285445000002</v>
      </c>
      <c r="J115" s="100">
        <f t="shared" si="21"/>
        <v>3.9609254972799999</v>
      </c>
      <c r="K115" s="238"/>
      <c r="L115" s="238"/>
      <c r="M115" s="238"/>
    </row>
    <row r="116" spans="1:13" ht="13" outlineLevel="3" x14ac:dyDescent="0.3">
      <c r="A116" s="55" t="s">
        <v>142</v>
      </c>
      <c r="B116" s="196">
        <v>3.9636138627099999</v>
      </c>
      <c r="C116" s="196">
        <v>4.0161052787299996</v>
      </c>
      <c r="D116" s="196">
        <v>3.9574833731300001</v>
      </c>
      <c r="E116" s="196">
        <v>4.00646164635</v>
      </c>
      <c r="F116" s="196">
        <v>4.0117558750200004</v>
      </c>
      <c r="G116" s="196">
        <v>3.9535485163600002</v>
      </c>
      <c r="H116" s="196">
        <v>3.9613206606900002</v>
      </c>
      <c r="I116" s="196">
        <v>3.9996285445000002</v>
      </c>
      <c r="J116" s="196">
        <v>3.9609254972799999</v>
      </c>
      <c r="K116" s="238"/>
      <c r="L116" s="238"/>
      <c r="M116" s="238"/>
    </row>
    <row r="117" spans="1:13" x14ac:dyDescent="0.25">
      <c r="B117" s="164"/>
      <c r="C117" s="164"/>
      <c r="D117" s="164"/>
      <c r="E117" s="164"/>
      <c r="F117" s="164"/>
      <c r="G117" s="164"/>
      <c r="H117" s="164"/>
      <c r="I117" s="164"/>
      <c r="J117" s="164"/>
      <c r="K117" s="238"/>
      <c r="L117" s="238"/>
      <c r="M117" s="238"/>
    </row>
    <row r="118" spans="1:13" x14ac:dyDescent="0.25">
      <c r="B118" s="164"/>
      <c r="C118" s="164"/>
      <c r="D118" s="164"/>
      <c r="E118" s="164"/>
      <c r="F118" s="164"/>
      <c r="G118" s="164"/>
      <c r="H118" s="164"/>
      <c r="I118" s="164"/>
      <c r="J118" s="164"/>
      <c r="K118" s="238"/>
      <c r="L118" s="238"/>
      <c r="M118" s="238"/>
    </row>
    <row r="119" spans="1:13" x14ac:dyDescent="0.25">
      <c r="B119" s="164"/>
      <c r="C119" s="164"/>
      <c r="D119" s="164"/>
      <c r="E119" s="164"/>
      <c r="F119" s="164"/>
      <c r="G119" s="164"/>
      <c r="H119" s="164"/>
      <c r="I119" s="164"/>
      <c r="J119" s="164"/>
      <c r="K119" s="238"/>
      <c r="L119" s="238"/>
      <c r="M119" s="238"/>
    </row>
    <row r="120" spans="1:13" x14ac:dyDescent="0.25">
      <c r="B120" s="164"/>
      <c r="C120" s="164"/>
      <c r="D120" s="164"/>
      <c r="E120" s="164"/>
      <c r="F120" s="164"/>
      <c r="G120" s="164"/>
      <c r="H120" s="164"/>
      <c r="I120" s="164"/>
      <c r="J120" s="164"/>
      <c r="K120" s="238"/>
      <c r="L120" s="238"/>
      <c r="M120" s="238"/>
    </row>
    <row r="121" spans="1:13" x14ac:dyDescent="0.25">
      <c r="B121" s="164"/>
      <c r="C121" s="164"/>
      <c r="D121" s="164"/>
      <c r="E121" s="164"/>
      <c r="F121" s="164"/>
      <c r="G121" s="164"/>
      <c r="H121" s="164"/>
      <c r="I121" s="164"/>
      <c r="J121" s="164"/>
      <c r="K121" s="238"/>
      <c r="L121" s="238"/>
      <c r="M121" s="238"/>
    </row>
    <row r="122" spans="1:13" x14ac:dyDescent="0.25">
      <c r="B122" s="164"/>
      <c r="C122" s="164"/>
      <c r="D122" s="164"/>
      <c r="E122" s="164"/>
      <c r="F122" s="164"/>
      <c r="G122" s="164"/>
      <c r="H122" s="164"/>
      <c r="I122" s="164"/>
      <c r="J122" s="164"/>
      <c r="K122" s="238"/>
      <c r="L122" s="238"/>
      <c r="M122" s="238"/>
    </row>
    <row r="123" spans="1:13" x14ac:dyDescent="0.25">
      <c r="B123" s="164"/>
      <c r="C123" s="164"/>
      <c r="D123" s="164"/>
      <c r="E123" s="164"/>
      <c r="F123" s="164"/>
      <c r="G123" s="164"/>
      <c r="H123" s="164"/>
      <c r="I123" s="164"/>
      <c r="J123" s="164"/>
      <c r="K123" s="238"/>
      <c r="L123" s="238"/>
      <c r="M123" s="238"/>
    </row>
    <row r="124" spans="1:13" x14ac:dyDescent="0.25">
      <c r="B124" s="164"/>
      <c r="C124" s="164"/>
      <c r="D124" s="164"/>
      <c r="E124" s="164"/>
      <c r="F124" s="164"/>
      <c r="G124" s="164"/>
      <c r="H124" s="164"/>
      <c r="I124" s="164"/>
      <c r="J124" s="164"/>
      <c r="K124" s="238"/>
      <c r="L124" s="238"/>
      <c r="M124" s="238"/>
    </row>
    <row r="125" spans="1:13" x14ac:dyDescent="0.25">
      <c r="B125" s="164"/>
      <c r="C125" s="164"/>
      <c r="D125" s="164"/>
      <c r="E125" s="164"/>
      <c r="F125" s="164"/>
      <c r="G125" s="164"/>
      <c r="H125" s="164"/>
      <c r="I125" s="164"/>
      <c r="J125" s="164"/>
      <c r="K125" s="238"/>
      <c r="L125" s="238"/>
      <c r="M125" s="238"/>
    </row>
    <row r="126" spans="1:13" x14ac:dyDescent="0.25">
      <c r="B126" s="164"/>
      <c r="C126" s="164"/>
      <c r="D126" s="164"/>
      <c r="E126" s="164"/>
      <c r="F126" s="164"/>
      <c r="G126" s="164"/>
      <c r="H126" s="164"/>
      <c r="I126" s="164"/>
      <c r="J126" s="164"/>
      <c r="K126" s="238"/>
      <c r="L126" s="238"/>
      <c r="M126" s="238"/>
    </row>
    <row r="127" spans="1:13" x14ac:dyDescent="0.25">
      <c r="B127" s="164"/>
      <c r="C127" s="164"/>
      <c r="D127" s="164"/>
      <c r="E127" s="164"/>
      <c r="F127" s="164"/>
      <c r="G127" s="164"/>
      <c r="H127" s="164"/>
      <c r="I127" s="164"/>
      <c r="J127" s="164"/>
      <c r="K127" s="238"/>
      <c r="L127" s="238"/>
      <c r="M127" s="238"/>
    </row>
    <row r="128" spans="1:13" x14ac:dyDescent="0.25">
      <c r="B128" s="164"/>
      <c r="C128" s="164"/>
      <c r="D128" s="164"/>
      <c r="E128" s="164"/>
      <c r="F128" s="164"/>
      <c r="G128" s="164"/>
      <c r="H128" s="164"/>
      <c r="I128" s="164"/>
      <c r="J128" s="164"/>
      <c r="K128" s="238"/>
      <c r="L128" s="238"/>
      <c r="M128" s="238"/>
    </row>
    <row r="129" spans="2:13" x14ac:dyDescent="0.25">
      <c r="B129" s="164"/>
      <c r="C129" s="164"/>
      <c r="D129" s="164"/>
      <c r="E129" s="164"/>
      <c r="F129" s="164"/>
      <c r="G129" s="164"/>
      <c r="H129" s="164"/>
      <c r="I129" s="164"/>
      <c r="J129" s="164"/>
      <c r="K129" s="238"/>
      <c r="L129" s="238"/>
      <c r="M129" s="238"/>
    </row>
    <row r="130" spans="2:13" x14ac:dyDescent="0.25">
      <c r="B130" s="164"/>
      <c r="C130" s="164"/>
      <c r="D130" s="164"/>
      <c r="E130" s="164"/>
      <c r="F130" s="164"/>
      <c r="G130" s="164"/>
      <c r="H130" s="164"/>
      <c r="I130" s="164"/>
      <c r="J130" s="164"/>
      <c r="K130" s="238"/>
      <c r="L130" s="238"/>
      <c r="M130" s="238"/>
    </row>
    <row r="131" spans="2:13" x14ac:dyDescent="0.25">
      <c r="B131" s="164"/>
      <c r="C131" s="164"/>
      <c r="D131" s="164"/>
      <c r="E131" s="164"/>
      <c r="F131" s="164"/>
      <c r="G131" s="164"/>
      <c r="H131" s="164"/>
      <c r="I131" s="164"/>
      <c r="J131" s="164"/>
      <c r="K131" s="238"/>
      <c r="L131" s="238"/>
      <c r="M131" s="238"/>
    </row>
    <row r="132" spans="2:13" x14ac:dyDescent="0.25">
      <c r="B132" s="164"/>
      <c r="C132" s="164"/>
      <c r="D132" s="164"/>
      <c r="E132" s="164"/>
      <c r="F132" s="164"/>
      <c r="G132" s="164"/>
      <c r="H132" s="164"/>
      <c r="I132" s="164"/>
      <c r="J132" s="164"/>
      <c r="K132" s="238"/>
      <c r="L132" s="238"/>
      <c r="M132" s="238"/>
    </row>
    <row r="133" spans="2:13" x14ac:dyDescent="0.25">
      <c r="B133" s="164"/>
      <c r="C133" s="164"/>
      <c r="D133" s="164"/>
      <c r="E133" s="164"/>
      <c r="F133" s="164"/>
      <c r="G133" s="164"/>
      <c r="H133" s="164"/>
      <c r="I133" s="164"/>
      <c r="J133" s="164"/>
      <c r="K133" s="238"/>
      <c r="L133" s="238"/>
      <c r="M133" s="238"/>
    </row>
    <row r="134" spans="2:13" x14ac:dyDescent="0.25">
      <c r="B134" s="164"/>
      <c r="C134" s="164"/>
      <c r="D134" s="164"/>
      <c r="E134" s="164"/>
      <c r="F134" s="164"/>
      <c r="G134" s="164"/>
      <c r="H134" s="164"/>
      <c r="I134" s="164"/>
      <c r="J134" s="164"/>
      <c r="K134" s="238"/>
      <c r="L134" s="238"/>
      <c r="M134" s="238"/>
    </row>
    <row r="135" spans="2:13" x14ac:dyDescent="0.25">
      <c r="B135" s="164"/>
      <c r="C135" s="164"/>
      <c r="D135" s="164"/>
      <c r="E135" s="164"/>
      <c r="F135" s="164"/>
      <c r="G135" s="164"/>
      <c r="H135" s="164"/>
      <c r="I135" s="164"/>
      <c r="J135" s="164"/>
      <c r="K135" s="238"/>
      <c r="L135" s="238"/>
      <c r="M135" s="238"/>
    </row>
    <row r="136" spans="2:13" x14ac:dyDescent="0.25">
      <c r="B136" s="164"/>
      <c r="C136" s="164"/>
      <c r="D136" s="164"/>
      <c r="E136" s="164"/>
      <c r="F136" s="164"/>
      <c r="G136" s="164"/>
      <c r="H136" s="164"/>
      <c r="I136" s="164"/>
      <c r="J136" s="164"/>
      <c r="K136" s="238"/>
      <c r="L136" s="238"/>
      <c r="M136" s="238"/>
    </row>
    <row r="137" spans="2:13" x14ac:dyDescent="0.25">
      <c r="B137" s="164"/>
      <c r="C137" s="164"/>
      <c r="D137" s="164"/>
      <c r="E137" s="164"/>
      <c r="F137" s="164"/>
      <c r="G137" s="164"/>
      <c r="H137" s="164"/>
      <c r="I137" s="164"/>
      <c r="J137" s="164"/>
      <c r="K137" s="238"/>
      <c r="L137" s="238"/>
      <c r="M137" s="238"/>
    </row>
    <row r="138" spans="2:13" x14ac:dyDescent="0.25">
      <c r="B138" s="164"/>
      <c r="C138" s="164"/>
      <c r="D138" s="164"/>
      <c r="E138" s="164"/>
      <c r="F138" s="164"/>
      <c r="G138" s="164"/>
      <c r="H138" s="164"/>
      <c r="I138" s="164"/>
      <c r="J138" s="164"/>
      <c r="K138" s="238"/>
      <c r="L138" s="238"/>
      <c r="M138" s="238"/>
    </row>
    <row r="139" spans="2:13" x14ac:dyDescent="0.25">
      <c r="B139" s="164"/>
      <c r="C139" s="164"/>
      <c r="D139" s="164"/>
      <c r="E139" s="164"/>
      <c r="F139" s="164"/>
      <c r="G139" s="164"/>
      <c r="H139" s="164"/>
      <c r="I139" s="164"/>
      <c r="J139" s="164"/>
      <c r="K139" s="238"/>
      <c r="L139" s="238"/>
      <c r="M139" s="238"/>
    </row>
    <row r="140" spans="2:13" x14ac:dyDescent="0.25">
      <c r="B140" s="164"/>
      <c r="C140" s="164"/>
      <c r="D140" s="164"/>
      <c r="E140" s="164"/>
      <c r="F140" s="164"/>
      <c r="G140" s="164"/>
      <c r="H140" s="164"/>
      <c r="I140" s="164"/>
      <c r="J140" s="164"/>
      <c r="K140" s="238"/>
      <c r="L140" s="238"/>
      <c r="M140" s="238"/>
    </row>
    <row r="141" spans="2:13" x14ac:dyDescent="0.25">
      <c r="B141" s="164"/>
      <c r="C141" s="164"/>
      <c r="D141" s="164"/>
      <c r="E141" s="164"/>
      <c r="F141" s="164"/>
      <c r="G141" s="164"/>
      <c r="H141" s="164"/>
      <c r="I141" s="164"/>
      <c r="J141" s="164"/>
      <c r="K141" s="238"/>
      <c r="L141" s="238"/>
      <c r="M141" s="238"/>
    </row>
    <row r="142" spans="2:13" x14ac:dyDescent="0.25">
      <c r="B142" s="164"/>
      <c r="C142" s="164"/>
      <c r="D142" s="164"/>
      <c r="E142" s="164"/>
      <c r="F142" s="164"/>
      <c r="G142" s="164"/>
      <c r="H142" s="164"/>
      <c r="I142" s="164"/>
      <c r="J142" s="164"/>
      <c r="K142" s="238"/>
      <c r="L142" s="238"/>
      <c r="M142" s="238"/>
    </row>
    <row r="143" spans="2:13" x14ac:dyDescent="0.25">
      <c r="B143" s="164"/>
      <c r="C143" s="164"/>
      <c r="D143" s="164"/>
      <c r="E143" s="164"/>
      <c r="F143" s="164"/>
      <c r="G143" s="164"/>
      <c r="H143" s="164"/>
      <c r="I143" s="164"/>
      <c r="J143" s="164"/>
      <c r="K143" s="238"/>
      <c r="L143" s="238"/>
      <c r="M143" s="238"/>
    </row>
    <row r="144" spans="2:13" x14ac:dyDescent="0.25">
      <c r="B144" s="164"/>
      <c r="C144" s="164"/>
      <c r="D144" s="164"/>
      <c r="E144" s="164"/>
      <c r="F144" s="164"/>
      <c r="G144" s="164"/>
      <c r="H144" s="164"/>
      <c r="I144" s="164"/>
      <c r="J144" s="164"/>
      <c r="K144" s="238"/>
      <c r="L144" s="238"/>
      <c r="M144" s="238"/>
    </row>
    <row r="145" spans="2:13" x14ac:dyDescent="0.25">
      <c r="B145" s="164"/>
      <c r="C145" s="164"/>
      <c r="D145" s="164"/>
      <c r="E145" s="164"/>
      <c r="F145" s="164"/>
      <c r="G145" s="164"/>
      <c r="H145" s="164"/>
      <c r="I145" s="164"/>
      <c r="J145" s="164"/>
      <c r="K145" s="238"/>
      <c r="L145" s="238"/>
      <c r="M145" s="238"/>
    </row>
    <row r="146" spans="2:13" x14ac:dyDescent="0.25">
      <c r="B146" s="164"/>
      <c r="C146" s="164"/>
      <c r="D146" s="164"/>
      <c r="E146" s="164"/>
      <c r="F146" s="164"/>
      <c r="G146" s="164"/>
      <c r="H146" s="164"/>
      <c r="I146" s="164"/>
      <c r="J146" s="164"/>
      <c r="K146" s="238"/>
      <c r="L146" s="238"/>
      <c r="M146" s="238"/>
    </row>
    <row r="147" spans="2:13" x14ac:dyDescent="0.25">
      <c r="B147" s="164"/>
      <c r="C147" s="164"/>
      <c r="D147" s="164"/>
      <c r="E147" s="164"/>
      <c r="F147" s="164"/>
      <c r="G147" s="164"/>
      <c r="H147" s="164"/>
      <c r="I147" s="164"/>
      <c r="J147" s="164"/>
      <c r="K147" s="238"/>
      <c r="L147" s="238"/>
      <c r="M147" s="238"/>
    </row>
    <row r="148" spans="2:13" x14ac:dyDescent="0.25">
      <c r="B148" s="164"/>
      <c r="C148" s="164"/>
      <c r="D148" s="164"/>
      <c r="E148" s="164"/>
      <c r="F148" s="164"/>
      <c r="G148" s="164"/>
      <c r="H148" s="164"/>
      <c r="I148" s="164"/>
      <c r="J148" s="164"/>
      <c r="K148" s="238"/>
      <c r="L148" s="238"/>
      <c r="M148" s="238"/>
    </row>
    <row r="149" spans="2:13" x14ac:dyDescent="0.25">
      <c r="B149" s="164"/>
      <c r="C149" s="164"/>
      <c r="D149" s="164"/>
      <c r="E149" s="164"/>
      <c r="F149" s="164"/>
      <c r="G149" s="164"/>
      <c r="H149" s="164"/>
      <c r="I149" s="164"/>
      <c r="J149" s="164"/>
      <c r="K149" s="238"/>
      <c r="L149" s="238"/>
      <c r="M149" s="238"/>
    </row>
    <row r="150" spans="2:13" x14ac:dyDescent="0.25">
      <c r="B150" s="164"/>
      <c r="C150" s="164"/>
      <c r="D150" s="164"/>
      <c r="E150" s="164"/>
      <c r="F150" s="164"/>
      <c r="G150" s="164"/>
      <c r="H150" s="164"/>
      <c r="I150" s="164"/>
      <c r="J150" s="164"/>
      <c r="K150" s="238"/>
      <c r="L150" s="238"/>
      <c r="M150" s="238"/>
    </row>
    <row r="151" spans="2:13" x14ac:dyDescent="0.25">
      <c r="B151" s="164"/>
      <c r="C151" s="164"/>
      <c r="D151" s="164"/>
      <c r="E151" s="164"/>
      <c r="F151" s="164"/>
      <c r="G151" s="164"/>
      <c r="H151" s="164"/>
      <c r="I151" s="164"/>
      <c r="J151" s="164"/>
      <c r="K151" s="238"/>
      <c r="L151" s="238"/>
      <c r="M151" s="238"/>
    </row>
    <row r="152" spans="2:13" x14ac:dyDescent="0.25">
      <c r="B152" s="164"/>
      <c r="C152" s="164"/>
      <c r="D152" s="164"/>
      <c r="E152" s="164"/>
      <c r="F152" s="164"/>
      <c r="G152" s="164"/>
      <c r="H152" s="164"/>
      <c r="I152" s="164"/>
      <c r="J152" s="164"/>
      <c r="K152" s="238"/>
      <c r="L152" s="238"/>
      <c r="M152" s="238"/>
    </row>
    <row r="153" spans="2:13" x14ac:dyDescent="0.25">
      <c r="B153" s="164"/>
      <c r="C153" s="164"/>
      <c r="D153" s="164"/>
      <c r="E153" s="164"/>
      <c r="F153" s="164"/>
      <c r="G153" s="164"/>
      <c r="H153" s="164"/>
      <c r="I153" s="164"/>
      <c r="J153" s="164"/>
      <c r="K153" s="238"/>
      <c r="L153" s="238"/>
      <c r="M153" s="238"/>
    </row>
    <row r="154" spans="2:13" x14ac:dyDescent="0.25">
      <c r="B154" s="164"/>
      <c r="C154" s="164"/>
      <c r="D154" s="164"/>
      <c r="E154" s="164"/>
      <c r="F154" s="164"/>
      <c r="G154" s="164"/>
      <c r="H154" s="164"/>
      <c r="I154" s="164"/>
      <c r="J154" s="164"/>
      <c r="K154" s="238"/>
      <c r="L154" s="238"/>
      <c r="M154" s="238"/>
    </row>
    <row r="155" spans="2:13" x14ac:dyDescent="0.25">
      <c r="B155" s="164"/>
      <c r="C155" s="164"/>
      <c r="D155" s="164"/>
      <c r="E155" s="164"/>
      <c r="F155" s="164"/>
      <c r="G155" s="164"/>
      <c r="H155" s="164"/>
      <c r="I155" s="164"/>
      <c r="J155" s="164"/>
      <c r="K155" s="238"/>
      <c r="L155" s="238"/>
      <c r="M155" s="238"/>
    </row>
    <row r="156" spans="2:13" x14ac:dyDescent="0.25">
      <c r="B156" s="164"/>
      <c r="C156" s="164"/>
      <c r="D156" s="164"/>
      <c r="E156" s="164"/>
      <c r="F156" s="164"/>
      <c r="G156" s="164"/>
      <c r="H156" s="164"/>
      <c r="I156" s="164"/>
      <c r="J156" s="164"/>
      <c r="K156" s="238"/>
      <c r="L156" s="238"/>
      <c r="M156" s="238"/>
    </row>
    <row r="157" spans="2:13" x14ac:dyDescent="0.25">
      <c r="B157" s="164"/>
      <c r="C157" s="164"/>
      <c r="D157" s="164"/>
      <c r="E157" s="164"/>
      <c r="F157" s="164"/>
      <c r="G157" s="164"/>
      <c r="H157" s="164"/>
      <c r="I157" s="164"/>
      <c r="J157" s="164"/>
      <c r="K157" s="238"/>
      <c r="L157" s="238"/>
      <c r="M157" s="238"/>
    </row>
    <row r="158" spans="2:13" x14ac:dyDescent="0.25">
      <c r="B158" s="164"/>
      <c r="C158" s="164"/>
      <c r="D158" s="164"/>
      <c r="E158" s="164"/>
      <c r="F158" s="164"/>
      <c r="G158" s="164"/>
      <c r="H158" s="164"/>
      <c r="I158" s="164"/>
      <c r="J158" s="164"/>
      <c r="K158" s="238"/>
      <c r="L158" s="238"/>
      <c r="M158" s="238"/>
    </row>
    <row r="159" spans="2:13" x14ac:dyDescent="0.25">
      <c r="B159" s="164"/>
      <c r="C159" s="164"/>
      <c r="D159" s="164"/>
      <c r="E159" s="164"/>
      <c r="F159" s="164"/>
      <c r="G159" s="164"/>
      <c r="H159" s="164"/>
      <c r="I159" s="164"/>
      <c r="J159" s="164"/>
      <c r="K159" s="238"/>
      <c r="L159" s="238"/>
      <c r="M159" s="238"/>
    </row>
    <row r="160" spans="2:13" x14ac:dyDescent="0.25">
      <c r="B160" s="164"/>
      <c r="C160" s="164"/>
      <c r="D160" s="164"/>
      <c r="E160" s="164"/>
      <c r="F160" s="164"/>
      <c r="G160" s="164"/>
      <c r="H160" s="164"/>
      <c r="I160" s="164"/>
      <c r="J160" s="164"/>
      <c r="K160" s="238"/>
      <c r="L160" s="238"/>
      <c r="M160" s="238"/>
    </row>
    <row r="161" spans="2:13" x14ac:dyDescent="0.25">
      <c r="B161" s="164"/>
      <c r="C161" s="164"/>
      <c r="D161" s="164"/>
      <c r="E161" s="164"/>
      <c r="F161" s="164"/>
      <c r="G161" s="164"/>
      <c r="H161" s="164"/>
      <c r="I161" s="164"/>
      <c r="J161" s="164"/>
      <c r="K161" s="238"/>
      <c r="L161" s="238"/>
      <c r="M161" s="238"/>
    </row>
    <row r="162" spans="2:13" x14ac:dyDescent="0.25">
      <c r="B162" s="164"/>
      <c r="C162" s="164"/>
      <c r="D162" s="164"/>
      <c r="E162" s="164"/>
      <c r="F162" s="164"/>
      <c r="G162" s="164"/>
      <c r="H162" s="164"/>
      <c r="I162" s="164"/>
      <c r="J162" s="164"/>
      <c r="K162" s="238"/>
      <c r="L162" s="238"/>
      <c r="M162" s="238"/>
    </row>
    <row r="163" spans="2:13" x14ac:dyDescent="0.25">
      <c r="B163" s="164"/>
      <c r="C163" s="164"/>
      <c r="D163" s="164"/>
      <c r="E163" s="164"/>
      <c r="F163" s="164"/>
      <c r="G163" s="164"/>
      <c r="H163" s="164"/>
      <c r="I163" s="164"/>
      <c r="J163" s="164"/>
      <c r="K163" s="238"/>
      <c r="L163" s="238"/>
      <c r="M163" s="238"/>
    </row>
    <row r="164" spans="2:13" x14ac:dyDescent="0.25">
      <c r="B164" s="164"/>
      <c r="C164" s="164"/>
      <c r="D164" s="164"/>
      <c r="E164" s="164"/>
      <c r="F164" s="164"/>
      <c r="G164" s="164"/>
      <c r="H164" s="164"/>
      <c r="I164" s="164"/>
      <c r="J164" s="164"/>
      <c r="K164" s="238"/>
      <c r="L164" s="238"/>
      <c r="M164" s="238"/>
    </row>
    <row r="165" spans="2:13" x14ac:dyDescent="0.25">
      <c r="B165" s="164"/>
      <c r="C165" s="164"/>
      <c r="D165" s="164"/>
      <c r="E165" s="164"/>
      <c r="F165" s="164"/>
      <c r="G165" s="164"/>
      <c r="H165" s="164"/>
      <c r="I165" s="164"/>
      <c r="J165" s="164"/>
      <c r="K165" s="238"/>
      <c r="L165" s="238"/>
      <c r="M165" s="238"/>
    </row>
    <row r="166" spans="2:13" x14ac:dyDescent="0.25">
      <c r="B166" s="164"/>
      <c r="C166" s="164"/>
      <c r="D166" s="164"/>
      <c r="E166" s="164"/>
      <c r="F166" s="164"/>
      <c r="G166" s="164"/>
      <c r="H166" s="164"/>
      <c r="I166" s="164"/>
      <c r="J166" s="164"/>
      <c r="K166" s="238"/>
      <c r="L166" s="238"/>
      <c r="M166" s="238"/>
    </row>
    <row r="167" spans="2:13" x14ac:dyDescent="0.25">
      <c r="B167" s="164"/>
      <c r="C167" s="164"/>
      <c r="D167" s="164"/>
      <c r="E167" s="164"/>
      <c r="F167" s="164"/>
      <c r="G167" s="164"/>
      <c r="H167" s="164"/>
      <c r="I167" s="164"/>
      <c r="J167" s="164"/>
      <c r="K167" s="238"/>
      <c r="L167" s="238"/>
      <c r="M167" s="238"/>
    </row>
    <row r="168" spans="2:13" x14ac:dyDescent="0.25">
      <c r="B168" s="164"/>
      <c r="C168" s="164"/>
      <c r="D168" s="164"/>
      <c r="E168" s="164"/>
      <c r="F168" s="164"/>
      <c r="G168" s="164"/>
      <c r="H168" s="164"/>
      <c r="I168" s="164"/>
      <c r="J168" s="164"/>
      <c r="K168" s="238"/>
      <c r="L168" s="238"/>
      <c r="M168" s="238"/>
    </row>
    <row r="169" spans="2:13" x14ac:dyDescent="0.25">
      <c r="B169" s="164"/>
      <c r="C169" s="164"/>
      <c r="D169" s="164"/>
      <c r="E169" s="164"/>
      <c r="F169" s="164"/>
      <c r="G169" s="164"/>
      <c r="H169" s="164"/>
      <c r="I169" s="164"/>
      <c r="J169" s="164"/>
      <c r="K169" s="238"/>
      <c r="L169" s="238"/>
      <c r="M169" s="238"/>
    </row>
    <row r="170" spans="2:13" x14ac:dyDescent="0.25">
      <c r="B170" s="164"/>
      <c r="C170" s="164"/>
      <c r="D170" s="164"/>
      <c r="E170" s="164"/>
      <c r="F170" s="164"/>
      <c r="G170" s="164"/>
      <c r="H170" s="164"/>
      <c r="I170" s="164"/>
      <c r="J170" s="164"/>
      <c r="K170" s="238"/>
      <c r="L170" s="238"/>
      <c r="M170" s="238"/>
    </row>
    <row r="171" spans="2:13" x14ac:dyDescent="0.25">
      <c r="B171" s="164"/>
      <c r="C171" s="164"/>
      <c r="D171" s="164"/>
      <c r="E171" s="164"/>
      <c r="F171" s="164"/>
      <c r="G171" s="164"/>
      <c r="H171" s="164"/>
      <c r="I171" s="164"/>
      <c r="J171" s="164"/>
      <c r="K171" s="238"/>
      <c r="L171" s="238"/>
      <c r="M171" s="238"/>
    </row>
    <row r="172" spans="2:13" x14ac:dyDescent="0.25">
      <c r="B172" s="164"/>
      <c r="C172" s="164"/>
      <c r="D172" s="164"/>
      <c r="E172" s="164"/>
      <c r="F172" s="164"/>
      <c r="G172" s="164"/>
      <c r="H172" s="164"/>
      <c r="I172" s="164"/>
      <c r="J172" s="164"/>
      <c r="K172" s="238"/>
      <c r="L172" s="238"/>
      <c r="M172" s="238"/>
    </row>
    <row r="173" spans="2:13" x14ac:dyDescent="0.25">
      <c r="B173" s="164"/>
      <c r="C173" s="164"/>
      <c r="D173" s="164"/>
      <c r="E173" s="164"/>
      <c r="F173" s="164"/>
      <c r="G173" s="164"/>
      <c r="H173" s="164"/>
      <c r="I173" s="164"/>
      <c r="J173" s="164"/>
      <c r="K173" s="238"/>
      <c r="L173" s="238"/>
      <c r="M173" s="238"/>
    </row>
    <row r="174" spans="2:13" x14ac:dyDescent="0.25">
      <c r="B174" s="164"/>
      <c r="C174" s="164"/>
      <c r="D174" s="164"/>
      <c r="E174" s="164"/>
      <c r="F174" s="164"/>
      <c r="G174" s="164"/>
      <c r="H174" s="164"/>
      <c r="I174" s="164"/>
      <c r="J174" s="164"/>
      <c r="K174" s="238"/>
      <c r="L174" s="238"/>
      <c r="M174" s="238"/>
    </row>
    <row r="175" spans="2:13" x14ac:dyDescent="0.25">
      <c r="B175" s="164"/>
      <c r="C175" s="164"/>
      <c r="D175" s="164"/>
      <c r="E175" s="164"/>
      <c r="F175" s="164"/>
      <c r="G175" s="164"/>
      <c r="H175" s="164"/>
      <c r="I175" s="164"/>
      <c r="J175" s="164"/>
      <c r="K175" s="238"/>
      <c r="L175" s="238"/>
      <c r="M175" s="238"/>
    </row>
    <row r="176" spans="2:13" x14ac:dyDescent="0.25">
      <c r="B176" s="164"/>
      <c r="C176" s="164"/>
      <c r="D176" s="164"/>
      <c r="E176" s="164"/>
      <c r="F176" s="164"/>
      <c r="G176" s="164"/>
      <c r="H176" s="164"/>
      <c r="I176" s="164"/>
      <c r="J176" s="164"/>
      <c r="K176" s="238"/>
      <c r="L176" s="238"/>
      <c r="M176" s="238"/>
    </row>
    <row r="177" spans="2:13" x14ac:dyDescent="0.25">
      <c r="B177" s="164"/>
      <c r="C177" s="164"/>
      <c r="D177" s="164"/>
      <c r="E177" s="164"/>
      <c r="F177" s="164"/>
      <c r="G177" s="164"/>
      <c r="H177" s="164"/>
      <c r="I177" s="164"/>
      <c r="J177" s="164"/>
      <c r="K177" s="238"/>
      <c r="L177" s="238"/>
      <c r="M177" s="238"/>
    </row>
    <row r="178" spans="2:13" x14ac:dyDescent="0.25">
      <c r="B178" s="164"/>
      <c r="C178" s="164"/>
      <c r="D178" s="164"/>
      <c r="E178" s="164"/>
      <c r="F178" s="164"/>
      <c r="G178" s="164"/>
      <c r="H178" s="164"/>
      <c r="I178" s="164"/>
      <c r="J178" s="164"/>
      <c r="K178" s="238"/>
      <c r="L178" s="238"/>
      <c r="M178" s="238"/>
    </row>
    <row r="179" spans="2:13" x14ac:dyDescent="0.25">
      <c r="B179" s="164"/>
      <c r="C179" s="164"/>
      <c r="D179" s="164"/>
      <c r="E179" s="164"/>
      <c r="F179" s="164"/>
      <c r="G179" s="164"/>
      <c r="H179" s="164"/>
      <c r="I179" s="164"/>
      <c r="J179" s="164"/>
      <c r="K179" s="238"/>
      <c r="L179" s="238"/>
      <c r="M179" s="238"/>
    </row>
    <row r="180" spans="2:13" x14ac:dyDescent="0.25">
      <c r="B180" s="164"/>
      <c r="C180" s="164"/>
      <c r="D180" s="164"/>
      <c r="E180" s="164"/>
      <c r="F180" s="164"/>
      <c r="G180" s="164"/>
      <c r="H180" s="164"/>
      <c r="I180" s="164"/>
      <c r="J180" s="164"/>
      <c r="K180" s="238"/>
      <c r="L180" s="238"/>
      <c r="M180" s="238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G35" sqref="G35"/>
    </sheetView>
  </sheetViews>
  <sheetFormatPr defaultColWidth="9.1796875" defaultRowHeight="13" outlineLevelRow="1" x14ac:dyDescent="0.3"/>
  <cols>
    <col min="1" max="1" width="66" style="192" bestFit="1" customWidth="1"/>
    <col min="2" max="2" width="17.7265625" style="85" customWidth="1"/>
    <col min="3" max="3" width="17.81640625" style="85" customWidth="1"/>
    <col min="4" max="4" width="11.453125" style="43" bestFit="1" customWidth="1"/>
    <col min="5" max="16384" width="9.1796875" style="192"/>
  </cols>
  <sheetData>
    <row r="2" spans="1:19" ht="18.5" x14ac:dyDescent="0.45">
      <c r="A2" s="4" t="s">
        <v>309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310</v>
      </c>
      <c r="B3" s="1"/>
      <c r="C3" s="1"/>
      <c r="D3" s="1"/>
    </row>
    <row r="4" spans="1:19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A5" s="20"/>
      <c r="B5" s="213"/>
      <c r="C5" s="213"/>
      <c r="D5" s="68" t="s">
        <v>311</v>
      </c>
    </row>
    <row r="6" spans="1:19" s="174" customFormat="1" x14ac:dyDescent="0.25">
      <c r="A6" s="234"/>
      <c r="B6" s="88" t="s">
        <v>51</v>
      </c>
      <c r="C6" s="88" t="s">
        <v>69</v>
      </c>
      <c r="D6" s="49" t="s">
        <v>182</v>
      </c>
    </row>
    <row r="7" spans="1:19" s="117" customFormat="1" ht="15.5" x14ac:dyDescent="0.35">
      <c r="A7" s="263" t="s">
        <v>216</v>
      </c>
      <c r="B7" s="59">
        <f>SUM(B8:B18)</f>
        <v>133.92790119986</v>
      </c>
      <c r="C7" s="59">
        <f>SUM(C8:C18)</f>
        <v>4897.5558478063203</v>
      </c>
      <c r="D7" s="227">
        <f>SUM(D8:D18)</f>
        <v>1</v>
      </c>
    </row>
    <row r="8" spans="1:19" s="189" customFormat="1" x14ac:dyDescent="0.25">
      <c r="A8" s="103" t="s">
        <v>206</v>
      </c>
      <c r="B8" s="225">
        <v>5.2965932799799997</v>
      </c>
      <c r="C8" s="225">
        <v>193.68900101825</v>
      </c>
      <c r="D8" s="195">
        <v>3.9548E-2</v>
      </c>
    </row>
    <row r="9" spans="1:19" s="189" customFormat="1" x14ac:dyDescent="0.25">
      <c r="A9" s="103" t="s">
        <v>180</v>
      </c>
      <c r="B9" s="225">
        <v>10.352324146180001</v>
      </c>
      <c r="C9" s="225">
        <v>378.57000077226002</v>
      </c>
      <c r="D9" s="195">
        <v>7.7298000000000006E-2</v>
      </c>
    </row>
    <row r="10" spans="1:19" s="189" customFormat="1" x14ac:dyDescent="0.25">
      <c r="A10" s="103" t="s">
        <v>176</v>
      </c>
      <c r="B10" s="225">
        <v>0.91129966677999996</v>
      </c>
      <c r="C10" s="225">
        <v>33.324952994189999</v>
      </c>
      <c r="D10" s="195">
        <v>6.8040000000000002E-3</v>
      </c>
    </row>
    <row r="11" spans="1:19" x14ac:dyDescent="0.3">
      <c r="A11" s="156" t="s">
        <v>214</v>
      </c>
      <c r="B11" s="196">
        <v>3.2349999999999997E-2</v>
      </c>
      <c r="C11" s="196">
        <v>1.1829942099999999</v>
      </c>
      <c r="D11" s="150">
        <v>2.42E-4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A12" s="103" t="s">
        <v>312</v>
      </c>
      <c r="B12" s="196">
        <v>3.96987948686</v>
      </c>
      <c r="C12" s="196">
        <v>145.172935</v>
      </c>
      <c r="D12" s="150">
        <v>2.9642000000000002E-2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x14ac:dyDescent="0.3">
      <c r="A13" s="156" t="s">
        <v>313</v>
      </c>
      <c r="B13" s="196">
        <v>8.6274008809799998</v>
      </c>
      <c r="C13" s="196">
        <v>315.49197185428</v>
      </c>
      <c r="D13" s="150">
        <v>6.4418000000000003E-2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A14" s="156" t="s">
        <v>314</v>
      </c>
      <c r="B14" s="196">
        <v>16.834825394589998</v>
      </c>
      <c r="C14" s="196">
        <v>615.62599592506001</v>
      </c>
      <c r="D14" s="150">
        <v>0.12570100000000001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A15" s="156" t="s">
        <v>315</v>
      </c>
      <c r="B15" s="196">
        <v>0.40787679083</v>
      </c>
      <c r="C15" s="196">
        <v>14.91548321308</v>
      </c>
      <c r="D15" s="150">
        <v>3.045E-3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A16" s="156" t="s">
        <v>316</v>
      </c>
      <c r="B16" s="196">
        <v>87.495351553660001</v>
      </c>
      <c r="C16" s="196">
        <v>3199.5825128192</v>
      </c>
      <c r="D16" s="150">
        <v>0.65330200000000005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9" x14ac:dyDescent="0.3">
      <c r="A17" s="74"/>
      <c r="B17" s="76"/>
      <c r="C17" s="76"/>
      <c r="D17" s="30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9" x14ac:dyDescent="0.3">
      <c r="A18" s="74"/>
      <c r="B18" s="76"/>
      <c r="C18" s="76"/>
      <c r="D18" s="30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9" x14ac:dyDescent="0.3">
      <c r="A19" s="175" t="s">
        <v>317</v>
      </c>
      <c r="B19" s="76"/>
      <c r="C19" s="76"/>
      <c r="D19" s="30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9" x14ac:dyDescent="0.3">
      <c r="B20" s="165" t="str">
        <f>"Державний борг України за станом на " &amp; TEXT(DREPORTDATE,"dd.MM.yyyy")</f>
        <v>Державний борг України за станом на 31.08.2023</v>
      </c>
      <c r="C20" s="76"/>
      <c r="D20" s="68" t="s">
        <v>311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9" s="22" customFormat="1" x14ac:dyDescent="0.3">
      <c r="A21" s="234"/>
      <c r="B21" s="88" t="s">
        <v>51</v>
      </c>
      <c r="C21" s="88" t="s">
        <v>69</v>
      </c>
      <c r="D21" s="49" t="s">
        <v>182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</row>
    <row r="22" spans="1:19" s="229" customFormat="1" ht="14.5" x14ac:dyDescent="0.35">
      <c r="A22" s="263" t="s">
        <v>216</v>
      </c>
      <c r="B22" s="95">
        <f>B$23+B$31</f>
        <v>133.92790119986</v>
      </c>
      <c r="C22" s="95">
        <f>C$23+C$31</f>
        <v>4897.5558478063194</v>
      </c>
      <c r="D22" s="32">
        <f>D$23+D$31</f>
        <v>1</v>
      </c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</row>
    <row r="23" spans="1:19" s="61" customFormat="1" ht="14.5" x14ac:dyDescent="0.35">
      <c r="A23" s="34" t="s">
        <v>217</v>
      </c>
      <c r="B23" s="111">
        <f>SUM(B$24:B$30)</f>
        <v>124.57923860486</v>
      </c>
      <c r="C23" s="111">
        <f>SUM(C$24:C$30)</f>
        <v>4555.6883448342796</v>
      </c>
      <c r="D23" s="242">
        <f>SUM(D$24:D$30)</f>
        <v>0.93019600000000002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9" s="61" customFormat="1" outlineLevel="1" x14ac:dyDescent="0.3">
      <c r="A24" s="127" t="s">
        <v>206</v>
      </c>
      <c r="B24" s="126">
        <v>4.1714454240099998</v>
      </c>
      <c r="C24" s="126">
        <v>152.54391913228</v>
      </c>
      <c r="D24" s="80">
        <v>3.1147000000000001E-2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61" customFormat="1" outlineLevel="1" x14ac:dyDescent="0.3">
      <c r="A25" s="127" t="s">
        <v>180</v>
      </c>
      <c r="B25" s="77">
        <v>9.0360910039700002</v>
      </c>
      <c r="C25" s="77">
        <v>330.43719748804</v>
      </c>
      <c r="D25" s="123">
        <v>6.7470000000000002E-2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9" s="61" customFormat="1" outlineLevel="1" x14ac:dyDescent="0.3">
      <c r="A26" s="127" t="s">
        <v>176</v>
      </c>
      <c r="B26" s="196">
        <v>0.91129966677999996</v>
      </c>
      <c r="C26" s="196">
        <v>33.324952994189999</v>
      </c>
      <c r="D26" s="150">
        <v>6.8040000000000002E-3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s="61" customFormat="1" outlineLevel="1" x14ac:dyDescent="0.3">
      <c r="A27" s="127" t="s">
        <v>312</v>
      </c>
      <c r="B27" s="196">
        <v>3.96987948686</v>
      </c>
      <c r="C27" s="196">
        <v>145.172935</v>
      </c>
      <c r="D27" s="150">
        <v>2.9642000000000002E-2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s="133" customFormat="1" outlineLevel="1" x14ac:dyDescent="0.3">
      <c r="A28" s="127" t="s">
        <v>313</v>
      </c>
      <c r="B28" s="196">
        <v>7.6568422089199997</v>
      </c>
      <c r="C28" s="196">
        <v>280</v>
      </c>
      <c r="D28" s="150">
        <v>5.7171E-2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</row>
    <row r="29" spans="1:19" s="61" customFormat="1" outlineLevel="1" x14ac:dyDescent="0.3">
      <c r="A29" s="127" t="s">
        <v>314</v>
      </c>
      <c r="B29" s="196">
        <v>13.9405043998</v>
      </c>
      <c r="C29" s="196">
        <v>509.78472919476002</v>
      </c>
      <c r="D29" s="150">
        <v>0.10409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s="61" customFormat="1" outlineLevel="1" x14ac:dyDescent="0.3">
      <c r="A30" s="127" t="s">
        <v>316</v>
      </c>
      <c r="B30" s="196">
        <v>84.893176414519999</v>
      </c>
      <c r="C30" s="196">
        <v>3104.4246110250101</v>
      </c>
      <c r="D30" s="150">
        <v>0.63387199999999999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s="61" customFormat="1" ht="14.5" x14ac:dyDescent="0.35">
      <c r="A31" s="42" t="s">
        <v>318</v>
      </c>
      <c r="B31" s="75">
        <f>SUM(B$32:B$38)</f>
        <v>9.3486625950000004</v>
      </c>
      <c r="C31" s="75">
        <f>SUM(C$32:C$38)</f>
        <v>341.86750297204003</v>
      </c>
      <c r="D31" s="7">
        <f>SUM(D$32:D$38)</f>
        <v>6.9803999999999991E-2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s="61" customFormat="1" outlineLevel="1" x14ac:dyDescent="0.3">
      <c r="A32" s="127" t="s">
        <v>206</v>
      </c>
      <c r="B32" s="196">
        <v>1.1251478559700001</v>
      </c>
      <c r="C32" s="196">
        <v>41.145081885970001</v>
      </c>
      <c r="D32" s="150">
        <v>8.4010000000000005E-3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1" x14ac:dyDescent="0.3">
      <c r="A33" s="127" t="s">
        <v>180</v>
      </c>
      <c r="B33" s="196">
        <v>1.31623314221</v>
      </c>
      <c r="C33" s="196">
        <v>48.132803284220003</v>
      </c>
      <c r="D33" s="150">
        <v>9.8279999999999999E-3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1" x14ac:dyDescent="0.3">
      <c r="A34" s="127" t="s">
        <v>214</v>
      </c>
      <c r="B34" s="196">
        <v>3.2349999999999997E-2</v>
      </c>
      <c r="C34" s="196">
        <v>1.1829942099999999</v>
      </c>
      <c r="D34" s="150">
        <v>2.42E-4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1" x14ac:dyDescent="0.3">
      <c r="A35" s="127" t="s">
        <v>313</v>
      </c>
      <c r="B35" s="196">
        <v>0.97055867206000002</v>
      </c>
      <c r="C35" s="196">
        <v>35.491971854280003</v>
      </c>
      <c r="D35" s="150">
        <v>7.247E-3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1" x14ac:dyDescent="0.3">
      <c r="A36" s="127" t="s">
        <v>314</v>
      </c>
      <c r="B36" s="196">
        <v>2.8943209947900002</v>
      </c>
      <c r="C36" s="196">
        <v>105.84126673030001</v>
      </c>
      <c r="D36" s="150">
        <v>2.1610999999999998E-2</v>
      </c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1" x14ac:dyDescent="0.3">
      <c r="A37" s="127" t="s">
        <v>315</v>
      </c>
      <c r="B37" s="196">
        <v>0.40787679083</v>
      </c>
      <c r="C37" s="196">
        <v>14.91548321308</v>
      </c>
      <c r="D37" s="150">
        <v>3.045E-3</v>
      </c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outlineLevel="1" x14ac:dyDescent="0.3">
      <c r="A38" s="127" t="s">
        <v>316</v>
      </c>
      <c r="B38" s="196">
        <v>2.6021751391399999</v>
      </c>
      <c r="C38" s="196">
        <v>95.157901794189996</v>
      </c>
      <c r="D38" s="150">
        <v>1.9429999999999999E-2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76"/>
      <c r="C184" s="76"/>
      <c r="D184" s="30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76"/>
      <c r="C185" s="76"/>
      <c r="D185" s="30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76"/>
      <c r="C186" s="76"/>
      <c r="D186" s="30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76"/>
      <c r="C187" s="76"/>
      <c r="D187" s="30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76"/>
      <c r="C188" s="76"/>
      <c r="D188" s="30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76"/>
      <c r="C189" s="76"/>
      <c r="D189" s="30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76"/>
      <c r="C190" s="76"/>
      <c r="D190" s="30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76"/>
      <c r="C191" s="76"/>
      <c r="D191" s="30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76"/>
      <c r="C192" s="76"/>
      <c r="D192" s="30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76"/>
      <c r="C193" s="76"/>
      <c r="D193" s="30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76"/>
      <c r="C194" s="76"/>
      <c r="D194" s="30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76"/>
      <c r="C195" s="76"/>
      <c r="D195" s="30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76"/>
      <c r="C196" s="76"/>
      <c r="D196" s="30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76"/>
      <c r="C197" s="76"/>
      <c r="D197" s="30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76"/>
      <c r="C198" s="76"/>
      <c r="D198" s="30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76"/>
      <c r="C199" s="76"/>
      <c r="D199" s="30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76"/>
      <c r="C200" s="76"/>
      <c r="D200" s="30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76"/>
      <c r="C201" s="76"/>
      <c r="D201" s="30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76"/>
      <c r="C202" s="76"/>
      <c r="D202" s="30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76"/>
      <c r="C203" s="76"/>
      <c r="D203" s="30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76"/>
      <c r="C204" s="76"/>
      <c r="D204" s="30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76"/>
      <c r="C205" s="76"/>
      <c r="D205" s="30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76"/>
      <c r="C206" s="76"/>
      <c r="D206" s="30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76"/>
      <c r="C207" s="76"/>
      <c r="D207" s="30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76"/>
      <c r="C208" s="76"/>
      <c r="D208" s="30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76"/>
      <c r="C209" s="76"/>
      <c r="D209" s="30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76"/>
      <c r="C210" s="76"/>
      <c r="D210" s="30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76"/>
      <c r="C211" s="76"/>
      <c r="D211" s="30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76"/>
      <c r="C212" s="76"/>
      <c r="D212" s="30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76"/>
      <c r="C213" s="76"/>
      <c r="D213" s="30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76"/>
      <c r="C214" s="76"/>
      <c r="D214" s="30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76"/>
      <c r="C215" s="76"/>
      <c r="D215" s="30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76"/>
      <c r="C216" s="76"/>
      <c r="D216" s="30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76"/>
      <c r="C217" s="76"/>
      <c r="D217" s="30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76"/>
      <c r="C218" s="76"/>
      <c r="D218" s="30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76"/>
      <c r="C219" s="76"/>
      <c r="D219" s="30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76"/>
      <c r="C220" s="76"/>
      <c r="D220" s="30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76"/>
      <c r="C221" s="76"/>
      <c r="D221" s="30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76"/>
      <c r="C222" s="76"/>
      <c r="D222" s="30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76"/>
      <c r="C223" s="76"/>
      <c r="D223" s="30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76"/>
      <c r="C224" s="76"/>
      <c r="D224" s="30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76"/>
      <c r="C225" s="76"/>
      <c r="D225" s="30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76"/>
      <c r="C226" s="76"/>
      <c r="D226" s="30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76"/>
      <c r="C227" s="76"/>
      <c r="D227" s="30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76"/>
      <c r="C228" s="76"/>
      <c r="D228" s="30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76"/>
      <c r="C229" s="76"/>
      <c r="D229" s="30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76"/>
      <c r="C230" s="76"/>
      <c r="D230" s="30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76"/>
      <c r="C231" s="76"/>
      <c r="D231" s="30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76"/>
      <c r="C232" s="76"/>
      <c r="D232" s="30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76"/>
      <c r="C233" s="76"/>
      <c r="D233" s="30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76"/>
      <c r="C234" s="76"/>
      <c r="D234" s="30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76"/>
      <c r="C235" s="76"/>
      <c r="D235" s="30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76"/>
      <c r="C236" s="76"/>
      <c r="D236" s="30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76"/>
      <c r="C237" s="76"/>
      <c r="D237" s="30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76"/>
      <c r="C238" s="76"/>
      <c r="D238" s="30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76"/>
      <c r="C239" s="76"/>
      <c r="D239" s="30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76"/>
      <c r="C240" s="76"/>
      <c r="D240" s="30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76"/>
      <c r="C241" s="76"/>
      <c r="D241" s="30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76"/>
      <c r="C242" s="76"/>
      <c r="D242" s="30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76"/>
      <c r="C243" s="76"/>
      <c r="D243" s="30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  <row r="248" spans="2:17" x14ac:dyDescent="0.3"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</row>
    <row r="249" spans="2:17" x14ac:dyDescent="0.3"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</row>
    <row r="250" spans="2:17" x14ac:dyDescent="0.3"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</row>
    <row r="251" spans="2:17" x14ac:dyDescent="0.3"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92" bestFit="1" customWidth="1"/>
    <col min="2" max="2" width="17.453125" style="85" customWidth="1"/>
    <col min="3" max="3" width="18.1796875" style="85" customWidth="1"/>
    <col min="4" max="4" width="11.453125" style="43" bestFit="1" customWidth="1"/>
    <col min="5" max="5" width="17.1796875" style="85" customWidth="1"/>
    <col min="6" max="6" width="17.54296875" style="85" customWidth="1"/>
    <col min="7" max="7" width="11.453125" style="43" bestFit="1" customWidth="1"/>
    <col min="8" max="8" width="16.1796875" style="85" bestFit="1" customWidth="1"/>
    <col min="9" max="16384" width="9.1796875" style="192"/>
  </cols>
  <sheetData>
    <row r="2" spans="1:19" ht="18.5" x14ac:dyDescent="0.45">
      <c r="A2" s="5" t="s">
        <v>202</v>
      </c>
      <c r="B2" s="3"/>
      <c r="C2" s="3"/>
      <c r="D2" s="3"/>
      <c r="E2" s="3"/>
      <c r="F2" s="3"/>
      <c r="G2" s="3"/>
      <c r="H2" s="3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B4" s="213"/>
      <c r="C4" s="213"/>
      <c r="D4" s="162"/>
      <c r="E4" s="213"/>
      <c r="F4" s="213"/>
      <c r="G4" s="162"/>
      <c r="H4" s="68" t="str">
        <f>VALVAL</f>
        <v>млрд. одиниць</v>
      </c>
    </row>
    <row r="5" spans="1:19" s="73" customFormat="1" x14ac:dyDescent="0.25">
      <c r="A5" s="163"/>
      <c r="B5" s="252">
        <v>44926</v>
      </c>
      <c r="C5" s="253"/>
      <c r="D5" s="254"/>
      <c r="E5" s="252">
        <v>45169</v>
      </c>
      <c r="F5" s="253"/>
      <c r="G5" s="254"/>
      <c r="H5" s="210"/>
    </row>
    <row r="6" spans="1:19" s="40" customFormat="1" x14ac:dyDescent="0.25">
      <c r="A6" s="139"/>
      <c r="B6" s="88" t="s">
        <v>160</v>
      </c>
      <c r="C6" s="88" t="s">
        <v>163</v>
      </c>
      <c r="D6" s="49" t="s">
        <v>182</v>
      </c>
      <c r="E6" s="88" t="s">
        <v>160</v>
      </c>
      <c r="F6" s="88" t="s">
        <v>163</v>
      </c>
      <c r="G6" s="49" t="s">
        <v>182</v>
      </c>
      <c r="H6" s="88" t="s">
        <v>60</v>
      </c>
    </row>
    <row r="7" spans="1:19" s="117" customFormat="1" ht="15.5" x14ac:dyDescent="0.25">
      <c r="A7" s="240" t="s">
        <v>146</v>
      </c>
      <c r="B7" s="89">
        <f t="shared" ref="B7:H7" si="0">SUM(B8:B15)</f>
        <v>41.422868425239997</v>
      </c>
      <c r="C7" s="89">
        <f t="shared" si="0"/>
        <v>1514.7763062906602</v>
      </c>
      <c r="D7" s="50">
        <f t="shared" si="0"/>
        <v>0.37168199999999996</v>
      </c>
      <c r="E7" s="89">
        <f t="shared" si="0"/>
        <v>46.432549646200002</v>
      </c>
      <c r="F7" s="89">
        <f t="shared" si="0"/>
        <v>1697.9733349871201</v>
      </c>
      <c r="G7" s="50">
        <f t="shared" si="0"/>
        <v>0.34669800000000001</v>
      </c>
      <c r="H7" s="89">
        <f t="shared" si="0"/>
        <v>-2.4985000000000004E-2</v>
      </c>
    </row>
    <row r="8" spans="1:19" s="189" customFormat="1" x14ac:dyDescent="0.25">
      <c r="A8" s="103" t="s">
        <v>206</v>
      </c>
      <c r="B8" s="225">
        <v>4.4730832321599996</v>
      </c>
      <c r="C8" s="225">
        <v>163.57439148338</v>
      </c>
      <c r="D8" s="195">
        <v>4.0136999999999999E-2</v>
      </c>
      <c r="E8" s="225">
        <v>5.2965932799799997</v>
      </c>
      <c r="F8" s="225">
        <v>193.68900101825</v>
      </c>
      <c r="G8" s="195">
        <v>3.9548E-2</v>
      </c>
      <c r="H8" s="225">
        <v>-5.8799999999999998E-4</v>
      </c>
    </row>
    <row r="9" spans="1:19" s="189" customFormat="1" x14ac:dyDescent="0.25">
      <c r="A9" s="103" t="s">
        <v>180</v>
      </c>
      <c r="B9" s="225">
        <v>8.4893443441100001</v>
      </c>
      <c r="C9" s="225">
        <v>310.44343758177001</v>
      </c>
      <c r="D9" s="195">
        <v>7.6174000000000006E-2</v>
      </c>
      <c r="E9" s="225">
        <v>10.352324146180001</v>
      </c>
      <c r="F9" s="225">
        <v>378.57000077226002</v>
      </c>
      <c r="G9" s="195">
        <v>7.7298000000000006E-2</v>
      </c>
      <c r="H9" s="225">
        <v>1.124E-3</v>
      </c>
    </row>
    <row r="10" spans="1:19" s="189" customFormat="1" x14ac:dyDescent="0.25">
      <c r="A10" s="103" t="s">
        <v>176</v>
      </c>
      <c r="B10" s="225">
        <v>0.99791775268000005</v>
      </c>
      <c r="C10" s="225">
        <v>36.492455130940002</v>
      </c>
      <c r="D10" s="195">
        <v>8.9540000000000002E-3</v>
      </c>
      <c r="E10" s="225">
        <v>0.91129966677999996</v>
      </c>
      <c r="F10" s="225">
        <v>33.324952994189999</v>
      </c>
      <c r="G10" s="195">
        <v>6.8040000000000002E-3</v>
      </c>
      <c r="H10" s="225">
        <v>-2.15E-3</v>
      </c>
    </row>
    <row r="11" spans="1:19" s="189" customFormat="1" x14ac:dyDescent="0.25">
      <c r="A11" s="103" t="s">
        <v>214</v>
      </c>
      <c r="B11" s="225">
        <v>3.2349999999999997E-2</v>
      </c>
      <c r="C11" s="225">
        <v>1.1829942099999999</v>
      </c>
      <c r="D11" s="195">
        <v>2.9E-4</v>
      </c>
      <c r="E11" s="225">
        <v>3.2349999999999997E-2</v>
      </c>
      <c r="F11" s="225">
        <v>1.1829942099999999</v>
      </c>
      <c r="G11" s="195">
        <v>2.42E-4</v>
      </c>
      <c r="H11" s="225">
        <v>-4.8999999999999998E-5</v>
      </c>
    </row>
    <row r="12" spans="1:19" s="189" customFormat="1" x14ac:dyDescent="0.25">
      <c r="A12" s="103" t="s">
        <v>172</v>
      </c>
      <c r="B12" s="225">
        <v>3.96987948686</v>
      </c>
      <c r="C12" s="225">
        <v>145.172935</v>
      </c>
      <c r="D12" s="195">
        <v>3.5621E-2</v>
      </c>
      <c r="E12" s="225">
        <v>3.96987948686</v>
      </c>
      <c r="F12" s="225">
        <v>145.172935</v>
      </c>
      <c r="G12" s="195">
        <v>2.9642000000000002E-2</v>
      </c>
      <c r="H12" s="225">
        <v>-5.9789999999999999E-3</v>
      </c>
    </row>
    <row r="13" spans="1:19" s="189" customFormat="1" x14ac:dyDescent="0.25">
      <c r="A13" s="103" t="s">
        <v>212</v>
      </c>
      <c r="B13" s="225">
        <v>8.6180756625099999</v>
      </c>
      <c r="C13" s="225">
        <v>315.15096167074</v>
      </c>
      <c r="D13" s="195">
        <v>7.7328999999999995E-2</v>
      </c>
      <c r="E13" s="225">
        <v>8.6274008809799998</v>
      </c>
      <c r="F13" s="225">
        <v>315.49197185428</v>
      </c>
      <c r="G13" s="195">
        <v>6.4418000000000003E-2</v>
      </c>
      <c r="H13" s="225">
        <v>-1.2911000000000001E-2</v>
      </c>
    </row>
    <row r="14" spans="1:19" x14ac:dyDescent="0.3">
      <c r="A14" s="156" t="s">
        <v>111</v>
      </c>
      <c r="B14" s="196">
        <v>14.434274688189999</v>
      </c>
      <c r="C14" s="196">
        <v>527.84121736249995</v>
      </c>
      <c r="D14" s="150">
        <v>0.12951699999999999</v>
      </c>
      <c r="E14" s="196">
        <v>16.834825394589998</v>
      </c>
      <c r="F14" s="196">
        <v>615.62599592506001</v>
      </c>
      <c r="G14" s="150">
        <v>0.12570100000000001</v>
      </c>
      <c r="H14" s="225">
        <v>-3.8170000000000001E-3</v>
      </c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A15" s="156" t="s">
        <v>94</v>
      </c>
      <c r="B15" s="196">
        <v>0.40794325872999998</v>
      </c>
      <c r="C15" s="196">
        <v>14.917913851330001</v>
      </c>
      <c r="D15" s="150">
        <v>3.6600000000000001E-3</v>
      </c>
      <c r="E15" s="196">
        <v>0.40787679083</v>
      </c>
      <c r="F15" s="196">
        <v>14.91548321308</v>
      </c>
      <c r="G15" s="150">
        <v>3.045E-3</v>
      </c>
      <c r="H15" s="225">
        <v>-6.1499999999999999E-4</v>
      </c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A16" s="156" t="s">
        <v>152</v>
      </c>
      <c r="B16" s="196">
        <v>70.023838794979994</v>
      </c>
      <c r="C16" s="196">
        <v>2560.6737513494099</v>
      </c>
      <c r="D16" s="150">
        <v>0.62831700000000001</v>
      </c>
      <c r="E16" s="196">
        <v>87.495351553660001</v>
      </c>
      <c r="F16" s="196">
        <v>3199.5825128192</v>
      </c>
      <c r="G16" s="150">
        <v>0.65330200000000005</v>
      </c>
      <c r="H16" s="196">
        <v>2.4985E-2</v>
      </c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9" x14ac:dyDescent="0.3">
      <c r="B17" s="76"/>
      <c r="C17" s="76"/>
      <c r="D17" s="30"/>
      <c r="E17" s="76"/>
      <c r="F17" s="76"/>
      <c r="G17" s="30"/>
      <c r="H17" s="68" t="str">
        <f>VALVAL</f>
        <v>млрд. одиниць</v>
      </c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9" x14ac:dyDescent="0.3">
      <c r="A18" s="163"/>
      <c r="B18" s="252">
        <v>44926</v>
      </c>
      <c r="C18" s="253"/>
      <c r="D18" s="254"/>
      <c r="E18" s="252">
        <v>45169</v>
      </c>
      <c r="F18" s="253"/>
      <c r="G18" s="254"/>
      <c r="H18" s="210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1:19" s="155" customFormat="1" x14ac:dyDescent="0.3">
      <c r="A19" s="235"/>
      <c r="B19" s="185" t="s">
        <v>160</v>
      </c>
      <c r="C19" s="185" t="s">
        <v>163</v>
      </c>
      <c r="D19" s="136" t="s">
        <v>182</v>
      </c>
      <c r="E19" s="185" t="s">
        <v>160</v>
      </c>
      <c r="F19" s="185" t="s">
        <v>163</v>
      </c>
      <c r="G19" s="136" t="s">
        <v>182</v>
      </c>
      <c r="H19" s="185" t="s">
        <v>60</v>
      </c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19" s="229" customFormat="1" ht="14.5" x14ac:dyDescent="0.35">
      <c r="A20" s="47" t="s">
        <v>146</v>
      </c>
      <c r="B20" s="147">
        <f t="shared" ref="B20:H20" si="1">B$21+B$29</f>
        <v>111.44670722021999</v>
      </c>
      <c r="C20" s="147">
        <f t="shared" si="1"/>
        <v>4075.4500576400701</v>
      </c>
      <c r="D20" s="98">
        <f t="shared" si="1"/>
        <v>0.99999800000000005</v>
      </c>
      <c r="E20" s="147">
        <f t="shared" si="1"/>
        <v>133.92790119986</v>
      </c>
      <c r="F20" s="147">
        <f t="shared" si="1"/>
        <v>4897.5558478063194</v>
      </c>
      <c r="G20" s="98">
        <f t="shared" si="1"/>
        <v>1</v>
      </c>
      <c r="H20" s="147">
        <f t="shared" si="1"/>
        <v>1.0000000000010001E-6</v>
      </c>
      <c r="I20" s="220"/>
      <c r="J20" s="220"/>
      <c r="K20" s="220"/>
      <c r="L20" s="220"/>
      <c r="M20" s="220"/>
      <c r="N20" s="220"/>
      <c r="O20" s="220"/>
      <c r="P20" s="220"/>
      <c r="Q20" s="220"/>
    </row>
    <row r="21" spans="1:19" s="133" customFormat="1" ht="14.5" x14ac:dyDescent="0.35">
      <c r="A21" s="34" t="s">
        <v>62</v>
      </c>
      <c r="B21" s="168">
        <f t="shared" ref="B21:H21" si="2">SUM(B$22:B$28)</f>
        <v>101.59354286954999</v>
      </c>
      <c r="C21" s="168">
        <f t="shared" si="2"/>
        <v>3715.1336317660903</v>
      </c>
      <c r="D21" s="114">
        <f t="shared" si="2"/>
        <v>0.91158800000000006</v>
      </c>
      <c r="E21" s="168">
        <f t="shared" si="2"/>
        <v>124.57923860486</v>
      </c>
      <c r="F21" s="168">
        <f t="shared" si="2"/>
        <v>4555.6883448342796</v>
      </c>
      <c r="G21" s="114">
        <f t="shared" si="2"/>
        <v>0.93019600000000002</v>
      </c>
      <c r="H21" s="168">
        <f t="shared" si="2"/>
        <v>1.8608E-2</v>
      </c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9" s="61" customFormat="1" outlineLevel="1" x14ac:dyDescent="0.3">
      <c r="A22" s="202" t="s">
        <v>206</v>
      </c>
      <c r="B22" s="126">
        <v>3.74338818323</v>
      </c>
      <c r="C22" s="126">
        <v>136.89046511704001</v>
      </c>
      <c r="D22" s="80">
        <v>3.3589000000000001E-2</v>
      </c>
      <c r="E22" s="126">
        <v>4.1714454240099998</v>
      </c>
      <c r="F22" s="126">
        <v>152.54391913228</v>
      </c>
      <c r="G22" s="80">
        <v>3.1147000000000001E-2</v>
      </c>
      <c r="H22" s="126">
        <v>-2.4420000000000002E-3</v>
      </c>
      <c r="I22" s="56"/>
      <c r="J22" s="56"/>
      <c r="K22" s="56"/>
      <c r="L22" s="56"/>
      <c r="M22" s="56"/>
      <c r="N22" s="56"/>
      <c r="O22" s="56"/>
      <c r="P22" s="56"/>
      <c r="Q22" s="56"/>
    </row>
    <row r="23" spans="1:19" outlineLevel="1" x14ac:dyDescent="0.3">
      <c r="A23" s="127" t="s">
        <v>180</v>
      </c>
      <c r="B23" s="196">
        <v>7.1946815176500003</v>
      </c>
      <c r="C23" s="196">
        <v>263.09943054607999</v>
      </c>
      <c r="D23" s="150">
        <v>6.4557000000000003E-2</v>
      </c>
      <c r="E23" s="196">
        <v>9.0360910039700002</v>
      </c>
      <c r="F23" s="196">
        <v>330.43719748804</v>
      </c>
      <c r="G23" s="150">
        <v>6.7470000000000002E-2</v>
      </c>
      <c r="H23" s="196">
        <v>2.9129999999999998E-3</v>
      </c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outlineLevel="1" x14ac:dyDescent="0.3">
      <c r="A24" s="127" t="s">
        <v>176</v>
      </c>
      <c r="B24" s="196">
        <v>0.99791775268000005</v>
      </c>
      <c r="C24" s="196">
        <v>36.492455130940002</v>
      </c>
      <c r="D24" s="150">
        <v>8.9540000000000002E-3</v>
      </c>
      <c r="E24" s="196">
        <v>0.91129966677999996</v>
      </c>
      <c r="F24" s="196">
        <v>33.324952994189999</v>
      </c>
      <c r="G24" s="150">
        <v>6.8040000000000002E-3</v>
      </c>
      <c r="H24" s="196">
        <v>-2.15E-3</v>
      </c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outlineLevel="1" x14ac:dyDescent="0.3">
      <c r="A25" s="127" t="s">
        <v>172</v>
      </c>
      <c r="B25" s="196">
        <v>3.96987948686</v>
      </c>
      <c r="C25" s="196">
        <v>145.172935</v>
      </c>
      <c r="D25" s="150">
        <v>3.5621E-2</v>
      </c>
      <c r="E25" s="196">
        <v>3.96987948686</v>
      </c>
      <c r="F25" s="196">
        <v>145.172935</v>
      </c>
      <c r="G25" s="150">
        <v>2.9642000000000002E-2</v>
      </c>
      <c r="H25" s="196">
        <v>-5.9789999999999999E-3</v>
      </c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9" outlineLevel="1" x14ac:dyDescent="0.3">
      <c r="A26" s="127" t="s">
        <v>212</v>
      </c>
      <c r="B26" s="196">
        <v>7.6568422089199997</v>
      </c>
      <c r="C26" s="196">
        <v>280</v>
      </c>
      <c r="D26" s="150">
        <v>6.8704000000000001E-2</v>
      </c>
      <c r="E26" s="196">
        <v>7.6568422089199997</v>
      </c>
      <c r="F26" s="196">
        <v>280</v>
      </c>
      <c r="G26" s="150">
        <v>5.7171E-2</v>
      </c>
      <c r="H26" s="196">
        <v>-1.1533E-2</v>
      </c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outlineLevel="1" x14ac:dyDescent="0.3">
      <c r="A27" s="127" t="s">
        <v>111</v>
      </c>
      <c r="B27" s="196">
        <v>10.601355839169999</v>
      </c>
      <c r="C27" s="196">
        <v>387.67674114004001</v>
      </c>
      <c r="D27" s="150">
        <v>9.5125000000000001E-2</v>
      </c>
      <c r="E27" s="196">
        <v>13.9405043998</v>
      </c>
      <c r="F27" s="196">
        <v>509.78472919476002</v>
      </c>
      <c r="G27" s="150">
        <v>0.10409</v>
      </c>
      <c r="H27" s="196">
        <v>8.9650000000000007E-3</v>
      </c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outlineLevel="1" x14ac:dyDescent="0.3">
      <c r="A28" s="127" t="s">
        <v>152</v>
      </c>
      <c r="B28" s="196">
        <v>67.42947788104</v>
      </c>
      <c r="C28" s="196">
        <v>2465.8016048319901</v>
      </c>
      <c r="D28" s="150">
        <v>0.60503799999999996</v>
      </c>
      <c r="E28" s="196">
        <v>84.893176414519999</v>
      </c>
      <c r="F28" s="196">
        <v>3104.4246110250101</v>
      </c>
      <c r="G28" s="150">
        <v>0.63387199999999999</v>
      </c>
      <c r="H28" s="196">
        <v>2.8833999999999999E-2</v>
      </c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ht="14.5" x14ac:dyDescent="0.35">
      <c r="A29" s="42" t="s">
        <v>14</v>
      </c>
      <c r="B29" s="75">
        <f t="shared" ref="B29:H29" si="3">SUM(B$30:B$36)</f>
        <v>9.8531643506699993</v>
      </c>
      <c r="C29" s="75">
        <f t="shared" si="3"/>
        <v>360.31642587397999</v>
      </c>
      <c r="D29" s="7">
        <f t="shared" si="3"/>
        <v>8.8409999999999989E-2</v>
      </c>
      <c r="E29" s="75">
        <f t="shared" si="3"/>
        <v>9.3486625950000004</v>
      </c>
      <c r="F29" s="75">
        <f t="shared" si="3"/>
        <v>341.86750297204003</v>
      </c>
      <c r="G29" s="7">
        <f t="shared" si="3"/>
        <v>6.9803999999999991E-2</v>
      </c>
      <c r="H29" s="75">
        <f t="shared" si="3"/>
        <v>-1.8606999999999999E-2</v>
      </c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outlineLevel="1" x14ac:dyDescent="0.3">
      <c r="A30" s="127" t="s">
        <v>206</v>
      </c>
      <c r="B30" s="196">
        <v>0.72969504893000003</v>
      </c>
      <c r="C30" s="196">
        <v>26.68392636634</v>
      </c>
      <c r="D30" s="150">
        <v>6.5469999999999999E-3</v>
      </c>
      <c r="E30" s="196">
        <v>1.1251478559700001</v>
      </c>
      <c r="F30" s="196">
        <v>41.145081885970001</v>
      </c>
      <c r="G30" s="150">
        <v>8.4010000000000005E-3</v>
      </c>
      <c r="H30" s="196">
        <v>1.854E-3</v>
      </c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outlineLevel="1" x14ac:dyDescent="0.3">
      <c r="A31" s="127" t="s">
        <v>180</v>
      </c>
      <c r="B31" s="196">
        <v>1.29466282646</v>
      </c>
      <c r="C31" s="196">
        <v>47.344007035689998</v>
      </c>
      <c r="D31" s="150">
        <v>1.1617000000000001E-2</v>
      </c>
      <c r="E31" s="196">
        <v>1.31623314221</v>
      </c>
      <c r="F31" s="196">
        <v>48.132803284220003</v>
      </c>
      <c r="G31" s="150">
        <v>9.8279999999999999E-3</v>
      </c>
      <c r="H31" s="196">
        <v>-1.789E-3</v>
      </c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outlineLevel="1" x14ac:dyDescent="0.3">
      <c r="A32" s="127" t="s">
        <v>214</v>
      </c>
      <c r="B32" s="196">
        <v>3.2349999999999997E-2</v>
      </c>
      <c r="C32" s="196">
        <v>1.1829942099999999</v>
      </c>
      <c r="D32" s="150">
        <v>2.9E-4</v>
      </c>
      <c r="E32" s="196">
        <v>3.2349999999999997E-2</v>
      </c>
      <c r="F32" s="196">
        <v>1.1829942099999999</v>
      </c>
      <c r="G32" s="150">
        <v>2.42E-4</v>
      </c>
      <c r="H32" s="196">
        <v>-4.8999999999999998E-5</v>
      </c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1" x14ac:dyDescent="0.3">
      <c r="A33" s="127" t="s">
        <v>212</v>
      </c>
      <c r="B33" s="196">
        <v>0.96123345359000001</v>
      </c>
      <c r="C33" s="196">
        <v>35.150961670740003</v>
      </c>
      <c r="D33" s="150">
        <v>8.6250000000000007E-3</v>
      </c>
      <c r="E33" s="196">
        <v>0.97055867206000002</v>
      </c>
      <c r="F33" s="196">
        <v>35.491971854280003</v>
      </c>
      <c r="G33" s="150">
        <v>7.247E-3</v>
      </c>
      <c r="H33" s="196">
        <v>-1.3780000000000001E-3</v>
      </c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1" x14ac:dyDescent="0.3">
      <c r="A34" s="127" t="s">
        <v>111</v>
      </c>
      <c r="B34" s="196">
        <v>3.8329188490199999</v>
      </c>
      <c r="C34" s="196">
        <v>140.16447622246</v>
      </c>
      <c r="D34" s="150">
        <v>3.4391999999999999E-2</v>
      </c>
      <c r="E34" s="196">
        <v>2.8943209947900002</v>
      </c>
      <c r="F34" s="196">
        <v>105.84126673030001</v>
      </c>
      <c r="G34" s="150">
        <v>2.1610999999999998E-2</v>
      </c>
      <c r="H34" s="196">
        <v>-1.2781000000000001E-2</v>
      </c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1" x14ac:dyDescent="0.3">
      <c r="A35" s="127" t="s">
        <v>94</v>
      </c>
      <c r="B35" s="196">
        <v>0.40794325872999998</v>
      </c>
      <c r="C35" s="196">
        <v>14.917913851330001</v>
      </c>
      <c r="D35" s="150">
        <v>3.6600000000000001E-3</v>
      </c>
      <c r="E35" s="196">
        <v>0.40787679083</v>
      </c>
      <c r="F35" s="196">
        <v>14.91548321308</v>
      </c>
      <c r="G35" s="150">
        <v>3.045E-3</v>
      </c>
      <c r="H35" s="196">
        <v>-6.1499999999999999E-4</v>
      </c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1" x14ac:dyDescent="0.3">
      <c r="A36" s="127" t="s">
        <v>152</v>
      </c>
      <c r="B36" s="196">
        <v>2.5943609139400001</v>
      </c>
      <c r="C36" s="196">
        <v>94.872146517420006</v>
      </c>
      <c r="D36" s="150">
        <v>2.3279000000000001E-2</v>
      </c>
      <c r="E36" s="196">
        <v>2.6021751391399999</v>
      </c>
      <c r="F36" s="196">
        <v>95.157901794189996</v>
      </c>
      <c r="G36" s="150">
        <v>1.9429999999999999E-2</v>
      </c>
      <c r="H36" s="196">
        <v>-3.849E-3</v>
      </c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x14ac:dyDescent="0.3">
      <c r="B37" s="76"/>
      <c r="C37" s="76"/>
      <c r="D37" s="30"/>
      <c r="E37" s="76"/>
      <c r="F37" s="76"/>
      <c r="G37" s="30"/>
      <c r="H37" s="76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x14ac:dyDescent="0.3">
      <c r="B38" s="76"/>
      <c r="C38" s="76"/>
      <c r="D38" s="30"/>
      <c r="E38" s="76"/>
      <c r="F38" s="76"/>
      <c r="G38" s="30"/>
      <c r="H38" s="76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3">
      <c r="B39" s="76"/>
      <c r="C39" s="76"/>
      <c r="D39" s="30"/>
      <c r="E39" s="76"/>
      <c r="F39" s="76"/>
      <c r="G39" s="30"/>
      <c r="H39" s="76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3">
      <c r="B40" s="76"/>
      <c r="C40" s="76"/>
      <c r="D40" s="30"/>
      <c r="E40" s="76"/>
      <c r="F40" s="76"/>
      <c r="G40" s="30"/>
      <c r="H40" s="76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x14ac:dyDescent="0.3">
      <c r="B41" s="76"/>
      <c r="C41" s="76"/>
      <c r="D41" s="30"/>
      <c r="E41" s="76"/>
      <c r="F41" s="76"/>
      <c r="G41" s="30"/>
      <c r="H41" s="76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x14ac:dyDescent="0.3">
      <c r="B42" s="76"/>
      <c r="C42" s="76"/>
      <c r="D42" s="30"/>
      <c r="E42" s="76"/>
      <c r="F42" s="76"/>
      <c r="G42" s="30"/>
      <c r="H42" s="76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x14ac:dyDescent="0.3">
      <c r="B43" s="76"/>
      <c r="C43" s="76"/>
      <c r="D43" s="30"/>
      <c r="E43" s="76"/>
      <c r="F43" s="76"/>
      <c r="G43" s="30"/>
      <c r="H43" s="76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x14ac:dyDescent="0.3">
      <c r="B44" s="76"/>
      <c r="C44" s="76"/>
      <c r="D44" s="30"/>
      <c r="E44" s="76"/>
      <c r="F44" s="76"/>
      <c r="G44" s="30"/>
      <c r="H44" s="76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x14ac:dyDescent="0.3">
      <c r="B45" s="76"/>
      <c r="C45" s="76"/>
      <c r="D45" s="30"/>
      <c r="E45" s="76"/>
      <c r="F45" s="76"/>
      <c r="G45" s="30"/>
      <c r="H45" s="76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x14ac:dyDescent="0.3">
      <c r="B46" s="76"/>
      <c r="C46" s="76"/>
      <c r="D46" s="30"/>
      <c r="E46" s="76"/>
      <c r="F46" s="76"/>
      <c r="G46" s="30"/>
      <c r="H46" s="76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3">
      <c r="B47" s="76"/>
      <c r="C47" s="76"/>
      <c r="D47" s="30"/>
      <c r="E47" s="76"/>
      <c r="F47" s="76"/>
      <c r="G47" s="30"/>
      <c r="H47" s="76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x14ac:dyDescent="0.3">
      <c r="B48" s="76"/>
      <c r="C48" s="76"/>
      <c r="D48" s="30"/>
      <c r="E48" s="76"/>
      <c r="F48" s="76"/>
      <c r="G48" s="30"/>
      <c r="H48" s="76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76"/>
      <c r="F49" s="76"/>
      <c r="G49" s="30"/>
      <c r="H49" s="76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76"/>
      <c r="F50" s="76"/>
      <c r="G50" s="30"/>
      <c r="H50" s="76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76"/>
      <c r="F51" s="76"/>
      <c r="G51" s="30"/>
      <c r="H51" s="76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76"/>
      <c r="F52" s="76"/>
      <c r="G52" s="30"/>
      <c r="H52" s="76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76"/>
      <c r="F53" s="76"/>
      <c r="G53" s="30"/>
      <c r="H53" s="76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76"/>
      <c r="F54" s="76"/>
      <c r="G54" s="30"/>
      <c r="H54" s="76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76"/>
      <c r="F55" s="76"/>
      <c r="G55" s="30"/>
      <c r="H55" s="76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76"/>
      <c r="F56" s="76"/>
      <c r="G56" s="30"/>
      <c r="H56" s="76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76"/>
      <c r="F57" s="76"/>
      <c r="G57" s="30"/>
      <c r="H57" s="76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76"/>
      <c r="F58" s="76"/>
      <c r="G58" s="30"/>
      <c r="H58" s="76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76"/>
      <c r="F59" s="76"/>
      <c r="G59" s="30"/>
      <c r="H59" s="76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76"/>
      <c r="F60" s="76"/>
      <c r="G60" s="30"/>
      <c r="H60" s="76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76"/>
      <c r="F61" s="76"/>
      <c r="G61" s="30"/>
      <c r="H61" s="76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76"/>
      <c r="F62" s="76"/>
      <c r="G62" s="30"/>
      <c r="H62" s="76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76"/>
      <c r="F63" s="76"/>
      <c r="G63" s="30"/>
      <c r="H63" s="76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76"/>
      <c r="F64" s="76"/>
      <c r="G64" s="30"/>
      <c r="H64" s="76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76"/>
      <c r="F65" s="76"/>
      <c r="G65" s="30"/>
      <c r="H65" s="76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76"/>
      <c r="F66" s="76"/>
      <c r="G66" s="30"/>
      <c r="H66" s="76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76"/>
      <c r="F67" s="76"/>
      <c r="G67" s="30"/>
      <c r="H67" s="76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76"/>
      <c r="F68" s="76"/>
      <c r="G68" s="30"/>
      <c r="H68" s="76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76"/>
      <c r="F69" s="76"/>
      <c r="G69" s="30"/>
      <c r="H69" s="76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76"/>
      <c r="F70" s="76"/>
      <c r="G70" s="30"/>
      <c r="H70" s="76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76"/>
      <c r="F71" s="76"/>
      <c r="G71" s="30"/>
      <c r="H71" s="76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76"/>
      <c r="F72" s="76"/>
      <c r="G72" s="30"/>
      <c r="H72" s="76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76"/>
      <c r="F73" s="76"/>
      <c r="G73" s="30"/>
      <c r="H73" s="76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76"/>
      <c r="F74" s="76"/>
      <c r="G74" s="30"/>
      <c r="H74" s="76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76"/>
      <c r="F75" s="76"/>
      <c r="G75" s="30"/>
      <c r="H75" s="76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76"/>
      <c r="F76" s="76"/>
      <c r="G76" s="30"/>
      <c r="H76" s="76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76"/>
      <c r="F77" s="76"/>
      <c r="G77" s="30"/>
      <c r="H77" s="76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76"/>
      <c r="F78" s="76"/>
      <c r="G78" s="30"/>
      <c r="H78" s="76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76"/>
      <c r="F79" s="76"/>
      <c r="G79" s="30"/>
      <c r="H79" s="76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76"/>
      <c r="F80" s="76"/>
      <c r="G80" s="30"/>
      <c r="H80" s="76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76"/>
      <c r="F81" s="76"/>
      <c r="G81" s="30"/>
      <c r="H81" s="76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76"/>
      <c r="F82" s="76"/>
      <c r="G82" s="30"/>
      <c r="H82" s="76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76"/>
      <c r="F83" s="76"/>
      <c r="G83" s="30"/>
      <c r="H83" s="76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76"/>
      <c r="F84" s="76"/>
      <c r="G84" s="30"/>
      <c r="H84" s="76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76"/>
      <c r="F85" s="76"/>
      <c r="G85" s="30"/>
      <c r="H85" s="76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76"/>
      <c r="F86" s="76"/>
      <c r="G86" s="30"/>
      <c r="H86" s="76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76"/>
      <c r="F87" s="76"/>
      <c r="G87" s="30"/>
      <c r="H87" s="76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76"/>
      <c r="F88" s="76"/>
      <c r="G88" s="30"/>
      <c r="H88" s="76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76"/>
      <c r="F89" s="76"/>
      <c r="G89" s="30"/>
      <c r="H89" s="76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76"/>
      <c r="F90" s="76"/>
      <c r="G90" s="30"/>
      <c r="H90" s="76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76"/>
      <c r="F91" s="76"/>
      <c r="G91" s="30"/>
      <c r="H91" s="76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76"/>
      <c r="F92" s="76"/>
      <c r="G92" s="30"/>
      <c r="H92" s="76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76"/>
      <c r="F93" s="76"/>
      <c r="G93" s="30"/>
      <c r="H93" s="76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76"/>
      <c r="F94" s="76"/>
      <c r="G94" s="30"/>
      <c r="H94" s="76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76"/>
      <c r="F95" s="76"/>
      <c r="G95" s="30"/>
      <c r="H95" s="76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76"/>
      <c r="F96" s="76"/>
      <c r="G96" s="30"/>
      <c r="H96" s="76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76"/>
      <c r="F97" s="76"/>
      <c r="G97" s="30"/>
      <c r="H97" s="76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76"/>
      <c r="F98" s="76"/>
      <c r="G98" s="30"/>
      <c r="H98" s="76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76"/>
      <c r="F99" s="76"/>
      <c r="G99" s="30"/>
      <c r="H99" s="76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76"/>
      <c r="F100" s="76"/>
      <c r="G100" s="30"/>
      <c r="H100" s="76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76"/>
      <c r="F101" s="76"/>
      <c r="G101" s="30"/>
      <c r="H101" s="76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76"/>
      <c r="F102" s="76"/>
      <c r="G102" s="30"/>
      <c r="H102" s="76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76"/>
      <c r="F103" s="76"/>
      <c r="G103" s="30"/>
      <c r="H103" s="76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76"/>
      <c r="F104" s="76"/>
      <c r="G104" s="30"/>
      <c r="H104" s="76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76"/>
      <c r="F105" s="76"/>
      <c r="G105" s="30"/>
      <c r="H105" s="76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76"/>
      <c r="F106" s="76"/>
      <c r="G106" s="30"/>
      <c r="H106" s="76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76"/>
      <c r="F107" s="76"/>
      <c r="G107" s="30"/>
      <c r="H107" s="76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76"/>
      <c r="F108" s="76"/>
      <c r="G108" s="30"/>
      <c r="H108" s="76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76"/>
      <c r="F109" s="76"/>
      <c r="G109" s="30"/>
      <c r="H109" s="76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76"/>
      <c r="F110" s="76"/>
      <c r="G110" s="30"/>
      <c r="H110" s="76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76"/>
      <c r="F111" s="76"/>
      <c r="G111" s="30"/>
      <c r="H111" s="76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76"/>
      <c r="F112" s="76"/>
      <c r="G112" s="30"/>
      <c r="H112" s="76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76"/>
      <c r="F113" s="76"/>
      <c r="G113" s="30"/>
      <c r="H113" s="76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76"/>
      <c r="F114" s="76"/>
      <c r="G114" s="30"/>
      <c r="H114" s="76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76"/>
      <c r="F115" s="76"/>
      <c r="G115" s="30"/>
      <c r="H115" s="76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76"/>
      <c r="F116" s="76"/>
      <c r="G116" s="30"/>
      <c r="H116" s="76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76"/>
      <c r="F117" s="76"/>
      <c r="G117" s="30"/>
      <c r="H117" s="76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76"/>
      <c r="F118" s="76"/>
      <c r="G118" s="30"/>
      <c r="H118" s="76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76"/>
      <c r="F119" s="76"/>
      <c r="G119" s="30"/>
      <c r="H119" s="76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76"/>
      <c r="F120" s="76"/>
      <c r="G120" s="30"/>
      <c r="H120" s="76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76"/>
      <c r="F121" s="76"/>
      <c r="G121" s="30"/>
      <c r="H121" s="76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76"/>
      <c r="F122" s="76"/>
      <c r="G122" s="30"/>
      <c r="H122" s="76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76"/>
      <c r="F123" s="76"/>
      <c r="G123" s="30"/>
      <c r="H123" s="76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76"/>
      <c r="F124" s="76"/>
      <c r="G124" s="30"/>
      <c r="H124" s="76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76"/>
      <c r="F125" s="76"/>
      <c r="G125" s="30"/>
      <c r="H125" s="76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76"/>
      <c r="F126" s="76"/>
      <c r="G126" s="30"/>
      <c r="H126" s="76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76"/>
      <c r="F127" s="76"/>
      <c r="G127" s="30"/>
      <c r="H127" s="76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76"/>
      <c r="F128" s="76"/>
      <c r="G128" s="30"/>
      <c r="H128" s="76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76"/>
      <c r="F129" s="76"/>
      <c r="G129" s="30"/>
      <c r="H129" s="76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76"/>
      <c r="F130" s="76"/>
      <c r="G130" s="30"/>
      <c r="H130" s="76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76"/>
      <c r="F131" s="76"/>
      <c r="G131" s="30"/>
      <c r="H131" s="76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76"/>
      <c r="F132" s="76"/>
      <c r="G132" s="30"/>
      <c r="H132" s="76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76"/>
      <c r="F133" s="76"/>
      <c r="G133" s="30"/>
      <c r="H133" s="76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76"/>
      <c r="F134" s="76"/>
      <c r="G134" s="30"/>
      <c r="H134" s="76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76"/>
      <c r="F135" s="76"/>
      <c r="G135" s="30"/>
      <c r="H135" s="76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76"/>
      <c r="F136" s="76"/>
      <c r="G136" s="30"/>
      <c r="H136" s="76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76"/>
      <c r="F137" s="76"/>
      <c r="G137" s="30"/>
      <c r="H137" s="76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76"/>
      <c r="F138" s="76"/>
      <c r="G138" s="30"/>
      <c r="H138" s="76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76"/>
      <c r="F139" s="76"/>
      <c r="G139" s="30"/>
      <c r="H139" s="76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76"/>
      <c r="F140" s="76"/>
      <c r="G140" s="30"/>
      <c r="H140" s="76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76"/>
      <c r="F141" s="76"/>
      <c r="G141" s="30"/>
      <c r="H141" s="76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76"/>
      <c r="F142" s="76"/>
      <c r="G142" s="30"/>
      <c r="H142" s="76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76"/>
      <c r="F143" s="76"/>
      <c r="G143" s="30"/>
      <c r="H143" s="76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76"/>
      <c r="F144" s="76"/>
      <c r="G144" s="30"/>
      <c r="H144" s="76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76"/>
      <c r="F145" s="76"/>
      <c r="G145" s="30"/>
      <c r="H145" s="76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76"/>
      <c r="F146" s="76"/>
      <c r="G146" s="30"/>
      <c r="H146" s="76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76"/>
      <c r="F147" s="76"/>
      <c r="G147" s="30"/>
      <c r="H147" s="76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76"/>
      <c r="F148" s="76"/>
      <c r="G148" s="30"/>
      <c r="H148" s="76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76"/>
      <c r="F149" s="76"/>
      <c r="G149" s="30"/>
      <c r="H149" s="76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76"/>
      <c r="F150" s="76"/>
      <c r="G150" s="30"/>
      <c r="H150" s="76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76"/>
      <c r="F151" s="76"/>
      <c r="G151" s="30"/>
      <c r="H151" s="76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76"/>
      <c r="F152" s="76"/>
      <c r="G152" s="30"/>
      <c r="H152" s="76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76"/>
      <c r="F153" s="76"/>
      <c r="G153" s="30"/>
      <c r="H153" s="76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76"/>
      <c r="F154" s="76"/>
      <c r="G154" s="30"/>
      <c r="H154" s="76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76"/>
      <c r="F155" s="76"/>
      <c r="G155" s="30"/>
      <c r="H155" s="76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76"/>
      <c r="F156" s="76"/>
      <c r="G156" s="30"/>
      <c r="H156" s="76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76"/>
      <c r="F157" s="76"/>
      <c r="G157" s="30"/>
      <c r="H157" s="76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76"/>
      <c r="F158" s="76"/>
      <c r="G158" s="30"/>
      <c r="H158" s="76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76"/>
      <c r="F159" s="76"/>
      <c r="G159" s="30"/>
      <c r="H159" s="76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76"/>
      <c r="F160" s="76"/>
      <c r="G160" s="30"/>
      <c r="H160" s="76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76"/>
      <c r="F161" s="76"/>
      <c r="G161" s="30"/>
      <c r="H161" s="76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76"/>
      <c r="F162" s="76"/>
      <c r="G162" s="30"/>
      <c r="H162" s="76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76"/>
      <c r="F163" s="76"/>
      <c r="G163" s="30"/>
      <c r="H163" s="76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76"/>
      <c r="F164" s="76"/>
      <c r="G164" s="30"/>
      <c r="H164" s="76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76"/>
      <c r="F165" s="76"/>
      <c r="G165" s="30"/>
      <c r="H165" s="76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76"/>
      <c r="F166" s="76"/>
      <c r="G166" s="30"/>
      <c r="H166" s="76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76"/>
      <c r="F167" s="76"/>
      <c r="G167" s="30"/>
      <c r="H167" s="76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76"/>
      <c r="F168" s="76"/>
      <c r="G168" s="30"/>
      <c r="H168" s="76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76"/>
      <c r="F169" s="76"/>
      <c r="G169" s="30"/>
      <c r="H169" s="76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76"/>
      <c r="F170" s="76"/>
      <c r="G170" s="30"/>
      <c r="H170" s="76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76"/>
      <c r="F171" s="76"/>
      <c r="G171" s="30"/>
      <c r="H171" s="76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76"/>
      <c r="F172" s="76"/>
      <c r="G172" s="30"/>
      <c r="H172" s="76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76"/>
      <c r="F173" s="76"/>
      <c r="G173" s="30"/>
      <c r="H173" s="76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76"/>
      <c r="F174" s="76"/>
      <c r="G174" s="30"/>
      <c r="H174" s="76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76"/>
      <c r="F175" s="76"/>
      <c r="G175" s="30"/>
      <c r="H175" s="76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76"/>
      <c r="F176" s="76"/>
      <c r="G176" s="30"/>
      <c r="H176" s="76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76"/>
      <c r="F177" s="76"/>
      <c r="G177" s="30"/>
      <c r="H177" s="76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76"/>
      <c r="F178" s="76"/>
      <c r="G178" s="30"/>
      <c r="H178" s="76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76"/>
      <c r="F179" s="76"/>
      <c r="G179" s="30"/>
      <c r="H179" s="76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76"/>
      <c r="F180" s="76"/>
      <c r="G180" s="30"/>
      <c r="H180" s="76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76"/>
      <c r="F181" s="76"/>
      <c r="G181" s="30"/>
      <c r="H181" s="76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76"/>
      <c r="F182" s="76"/>
      <c r="G182" s="30"/>
      <c r="H182" s="76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76"/>
      <c r="F183" s="76"/>
      <c r="G183" s="30"/>
      <c r="H183" s="76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76"/>
      <c r="C184" s="76"/>
      <c r="D184" s="30"/>
      <c r="E184" s="76"/>
      <c r="F184" s="76"/>
      <c r="G184" s="30"/>
      <c r="H184" s="76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76"/>
      <c r="C185" s="76"/>
      <c r="D185" s="30"/>
      <c r="E185" s="76"/>
      <c r="F185" s="76"/>
      <c r="G185" s="30"/>
      <c r="H185" s="76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76"/>
      <c r="C186" s="76"/>
      <c r="D186" s="30"/>
      <c r="E186" s="76"/>
      <c r="F186" s="76"/>
      <c r="G186" s="30"/>
      <c r="H186" s="76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76"/>
      <c r="C187" s="76"/>
      <c r="D187" s="30"/>
      <c r="E187" s="76"/>
      <c r="F187" s="76"/>
      <c r="G187" s="30"/>
      <c r="H187" s="76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76"/>
      <c r="C188" s="76"/>
      <c r="D188" s="30"/>
      <c r="E188" s="76"/>
      <c r="F188" s="76"/>
      <c r="G188" s="30"/>
      <c r="H188" s="76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76"/>
      <c r="C189" s="76"/>
      <c r="D189" s="30"/>
      <c r="E189" s="76"/>
      <c r="F189" s="76"/>
      <c r="G189" s="30"/>
      <c r="H189" s="76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76"/>
      <c r="C190" s="76"/>
      <c r="D190" s="30"/>
      <c r="E190" s="76"/>
      <c r="F190" s="76"/>
      <c r="G190" s="30"/>
      <c r="H190" s="76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76"/>
      <c r="C191" s="76"/>
      <c r="D191" s="30"/>
      <c r="E191" s="76"/>
      <c r="F191" s="76"/>
      <c r="G191" s="30"/>
      <c r="H191" s="76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76"/>
      <c r="C192" s="76"/>
      <c r="D192" s="30"/>
      <c r="E192" s="76"/>
      <c r="F192" s="76"/>
      <c r="G192" s="30"/>
      <c r="H192" s="76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76"/>
      <c r="C193" s="76"/>
      <c r="D193" s="30"/>
      <c r="E193" s="76"/>
      <c r="F193" s="76"/>
      <c r="G193" s="30"/>
      <c r="H193" s="76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76"/>
      <c r="C194" s="76"/>
      <c r="D194" s="30"/>
      <c r="E194" s="76"/>
      <c r="F194" s="76"/>
      <c r="G194" s="30"/>
      <c r="H194" s="76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76"/>
      <c r="C195" s="76"/>
      <c r="D195" s="30"/>
      <c r="E195" s="76"/>
      <c r="F195" s="76"/>
      <c r="G195" s="30"/>
      <c r="H195" s="76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76"/>
      <c r="C196" s="76"/>
      <c r="D196" s="30"/>
      <c r="E196" s="76"/>
      <c r="F196" s="76"/>
      <c r="G196" s="30"/>
      <c r="H196" s="76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76"/>
      <c r="C197" s="76"/>
      <c r="D197" s="30"/>
      <c r="E197" s="76"/>
      <c r="F197" s="76"/>
      <c r="G197" s="30"/>
      <c r="H197" s="76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76"/>
      <c r="C198" s="76"/>
      <c r="D198" s="30"/>
      <c r="E198" s="76"/>
      <c r="F198" s="76"/>
      <c r="G198" s="30"/>
      <c r="H198" s="76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76"/>
      <c r="C199" s="76"/>
      <c r="D199" s="30"/>
      <c r="E199" s="76"/>
      <c r="F199" s="76"/>
      <c r="G199" s="30"/>
      <c r="H199" s="76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76"/>
      <c r="C200" s="76"/>
      <c r="D200" s="30"/>
      <c r="E200" s="76"/>
      <c r="F200" s="76"/>
      <c r="G200" s="30"/>
      <c r="H200" s="76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76"/>
      <c r="C201" s="76"/>
      <c r="D201" s="30"/>
      <c r="E201" s="76"/>
      <c r="F201" s="76"/>
      <c r="G201" s="30"/>
      <c r="H201" s="76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76"/>
      <c r="C202" s="76"/>
      <c r="D202" s="30"/>
      <c r="E202" s="76"/>
      <c r="F202" s="76"/>
      <c r="G202" s="30"/>
      <c r="H202" s="76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76"/>
      <c r="C203" s="76"/>
      <c r="D203" s="30"/>
      <c r="E203" s="76"/>
      <c r="F203" s="76"/>
      <c r="G203" s="30"/>
      <c r="H203" s="76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76"/>
      <c r="C204" s="76"/>
      <c r="D204" s="30"/>
      <c r="E204" s="76"/>
      <c r="F204" s="76"/>
      <c r="G204" s="30"/>
      <c r="H204" s="76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76"/>
      <c r="C205" s="76"/>
      <c r="D205" s="30"/>
      <c r="E205" s="76"/>
      <c r="F205" s="76"/>
      <c r="G205" s="30"/>
      <c r="H205" s="76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76"/>
      <c r="C206" s="76"/>
      <c r="D206" s="30"/>
      <c r="E206" s="76"/>
      <c r="F206" s="76"/>
      <c r="G206" s="30"/>
      <c r="H206" s="76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76"/>
      <c r="C207" s="76"/>
      <c r="D207" s="30"/>
      <c r="E207" s="76"/>
      <c r="F207" s="76"/>
      <c r="G207" s="30"/>
      <c r="H207" s="76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76"/>
      <c r="C208" s="76"/>
      <c r="D208" s="30"/>
      <c r="E208" s="76"/>
      <c r="F208" s="76"/>
      <c r="G208" s="30"/>
      <c r="H208" s="76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76"/>
      <c r="C209" s="76"/>
      <c r="D209" s="30"/>
      <c r="E209" s="76"/>
      <c r="F209" s="76"/>
      <c r="G209" s="30"/>
      <c r="H209" s="76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76"/>
      <c r="C210" s="76"/>
      <c r="D210" s="30"/>
      <c r="E210" s="76"/>
      <c r="F210" s="76"/>
      <c r="G210" s="30"/>
      <c r="H210" s="76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76"/>
      <c r="C211" s="76"/>
      <c r="D211" s="30"/>
      <c r="E211" s="76"/>
      <c r="F211" s="76"/>
      <c r="G211" s="30"/>
      <c r="H211" s="76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76"/>
      <c r="C212" s="76"/>
      <c r="D212" s="30"/>
      <c r="E212" s="76"/>
      <c r="F212" s="76"/>
      <c r="G212" s="30"/>
      <c r="H212" s="76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76"/>
      <c r="C213" s="76"/>
      <c r="D213" s="30"/>
      <c r="E213" s="76"/>
      <c r="F213" s="76"/>
      <c r="G213" s="30"/>
      <c r="H213" s="76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76"/>
      <c r="C214" s="76"/>
      <c r="D214" s="30"/>
      <c r="E214" s="76"/>
      <c r="F214" s="76"/>
      <c r="G214" s="30"/>
      <c r="H214" s="76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76"/>
      <c r="C215" s="76"/>
      <c r="D215" s="30"/>
      <c r="E215" s="76"/>
      <c r="F215" s="76"/>
      <c r="G215" s="30"/>
      <c r="H215" s="76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76"/>
      <c r="C216" s="76"/>
      <c r="D216" s="30"/>
      <c r="E216" s="76"/>
      <c r="F216" s="76"/>
      <c r="G216" s="30"/>
      <c r="H216" s="76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76"/>
      <c r="C217" s="76"/>
      <c r="D217" s="30"/>
      <c r="E217" s="76"/>
      <c r="F217" s="76"/>
      <c r="G217" s="30"/>
      <c r="H217" s="76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76"/>
      <c r="C218" s="76"/>
      <c r="D218" s="30"/>
      <c r="E218" s="76"/>
      <c r="F218" s="76"/>
      <c r="G218" s="30"/>
      <c r="H218" s="76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76"/>
      <c r="C219" s="76"/>
      <c r="D219" s="30"/>
      <c r="E219" s="76"/>
      <c r="F219" s="76"/>
      <c r="G219" s="30"/>
      <c r="H219" s="76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76"/>
      <c r="C220" s="76"/>
      <c r="D220" s="30"/>
      <c r="E220" s="76"/>
      <c r="F220" s="76"/>
      <c r="G220" s="30"/>
      <c r="H220" s="76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76"/>
      <c r="C221" s="76"/>
      <c r="D221" s="30"/>
      <c r="E221" s="76"/>
      <c r="F221" s="76"/>
      <c r="G221" s="30"/>
      <c r="H221" s="76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76"/>
      <c r="C222" s="76"/>
      <c r="D222" s="30"/>
      <c r="E222" s="76"/>
      <c r="F222" s="76"/>
      <c r="G222" s="30"/>
      <c r="H222" s="76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76"/>
      <c r="C223" s="76"/>
      <c r="D223" s="30"/>
      <c r="E223" s="76"/>
      <c r="F223" s="76"/>
      <c r="G223" s="30"/>
      <c r="H223" s="76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76"/>
      <c r="C224" s="76"/>
      <c r="D224" s="30"/>
      <c r="E224" s="76"/>
      <c r="F224" s="76"/>
      <c r="G224" s="30"/>
      <c r="H224" s="76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76"/>
      <c r="C225" s="76"/>
      <c r="D225" s="30"/>
      <c r="E225" s="76"/>
      <c r="F225" s="76"/>
      <c r="G225" s="30"/>
      <c r="H225" s="76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76"/>
      <c r="C226" s="76"/>
      <c r="D226" s="30"/>
      <c r="E226" s="76"/>
      <c r="F226" s="76"/>
      <c r="G226" s="30"/>
      <c r="H226" s="76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76"/>
      <c r="C227" s="76"/>
      <c r="D227" s="30"/>
      <c r="E227" s="76"/>
      <c r="F227" s="76"/>
      <c r="G227" s="30"/>
      <c r="H227" s="76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76"/>
      <c r="C228" s="76"/>
      <c r="D228" s="30"/>
      <c r="E228" s="76"/>
      <c r="F228" s="76"/>
      <c r="G228" s="30"/>
      <c r="H228" s="76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76"/>
      <c r="C229" s="76"/>
      <c r="D229" s="30"/>
      <c r="E229" s="76"/>
      <c r="F229" s="76"/>
      <c r="G229" s="30"/>
      <c r="H229" s="76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76"/>
      <c r="C230" s="76"/>
      <c r="D230" s="30"/>
      <c r="E230" s="76"/>
      <c r="F230" s="76"/>
      <c r="G230" s="30"/>
      <c r="H230" s="76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76"/>
      <c r="C231" s="76"/>
      <c r="D231" s="30"/>
      <c r="E231" s="76"/>
      <c r="F231" s="76"/>
      <c r="G231" s="30"/>
      <c r="H231" s="76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76"/>
      <c r="C232" s="76"/>
      <c r="D232" s="30"/>
      <c r="E232" s="76"/>
      <c r="F232" s="76"/>
      <c r="G232" s="30"/>
      <c r="H232" s="76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76"/>
      <c r="C233" s="76"/>
      <c r="D233" s="30"/>
      <c r="E233" s="76"/>
      <c r="F233" s="76"/>
      <c r="G233" s="30"/>
      <c r="H233" s="76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76"/>
      <c r="C234" s="76"/>
      <c r="D234" s="30"/>
      <c r="E234" s="76"/>
      <c r="F234" s="76"/>
      <c r="G234" s="30"/>
      <c r="H234" s="76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76"/>
      <c r="C235" s="76"/>
      <c r="D235" s="30"/>
      <c r="E235" s="76"/>
      <c r="F235" s="76"/>
      <c r="G235" s="30"/>
      <c r="H235" s="76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76"/>
      <c r="C236" s="76"/>
      <c r="D236" s="30"/>
      <c r="E236" s="76"/>
      <c r="F236" s="76"/>
      <c r="G236" s="30"/>
      <c r="H236" s="76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76"/>
      <c r="C237" s="76"/>
      <c r="D237" s="30"/>
      <c r="E237" s="76"/>
      <c r="F237" s="76"/>
      <c r="G237" s="30"/>
      <c r="H237" s="76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76"/>
      <c r="C238" s="76"/>
      <c r="D238" s="30"/>
      <c r="E238" s="76"/>
      <c r="F238" s="76"/>
      <c r="G238" s="30"/>
      <c r="H238" s="76"/>
      <c r="I238" s="182"/>
      <c r="J238" s="182"/>
      <c r="K238" s="182"/>
      <c r="L238" s="182"/>
      <c r="M238" s="182"/>
      <c r="N238" s="182"/>
      <c r="O238" s="182"/>
      <c r="P238" s="182"/>
      <c r="Q238" s="18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G27" sqref="G27"/>
    </sheetView>
  </sheetViews>
  <sheetFormatPr defaultColWidth="9.1796875" defaultRowHeight="13" outlineLevelRow="1" x14ac:dyDescent="0.3"/>
  <cols>
    <col min="1" max="1" width="66" style="192" bestFit="1" customWidth="1"/>
    <col min="2" max="2" width="14.453125" style="85" bestFit="1" customWidth="1"/>
    <col min="3" max="3" width="16" style="85" bestFit="1" customWidth="1"/>
    <col min="4" max="4" width="11.453125" style="43" bestFit="1" customWidth="1"/>
    <col min="5" max="16384" width="9.1796875" style="192"/>
  </cols>
  <sheetData>
    <row r="2" spans="1:19" ht="18.5" x14ac:dyDescent="0.45">
      <c r="A2" s="4" t="s">
        <v>309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319</v>
      </c>
      <c r="B3" s="1"/>
      <c r="C3" s="1"/>
      <c r="D3" s="1"/>
    </row>
    <row r="4" spans="1:19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B5" s="213"/>
      <c r="C5" s="213"/>
      <c r="D5" s="68" t="s">
        <v>320</v>
      </c>
    </row>
    <row r="6" spans="1:19" s="174" customFormat="1" x14ac:dyDescent="0.25">
      <c r="A6" s="139"/>
      <c r="B6" s="88" t="s">
        <v>51</v>
      </c>
      <c r="C6" s="88" t="s">
        <v>69</v>
      </c>
      <c r="D6" s="49" t="s">
        <v>182</v>
      </c>
    </row>
    <row r="7" spans="1:19" s="16" customFormat="1" ht="15.5" x14ac:dyDescent="0.25">
      <c r="A7" s="264" t="s">
        <v>216</v>
      </c>
      <c r="B7" s="148">
        <f>SUM(B8:B18)</f>
        <v>133.92790119985997</v>
      </c>
      <c r="C7" s="148">
        <f>SUM(C8:C18)</f>
        <v>4897.5558478063203</v>
      </c>
      <c r="D7" s="79">
        <f>SUM(D8:D18)</f>
        <v>0.99999999999999989</v>
      </c>
    </row>
    <row r="8" spans="1:19" s="189" customFormat="1" x14ac:dyDescent="0.25">
      <c r="A8" s="103" t="s">
        <v>321</v>
      </c>
      <c r="B8" s="225">
        <v>2.325669423E-2</v>
      </c>
      <c r="C8" s="225">
        <v>0.85046474879</v>
      </c>
      <c r="D8" s="195">
        <v>1.74E-4</v>
      </c>
    </row>
    <row r="9" spans="1:19" s="189" customFormat="1" x14ac:dyDescent="0.25">
      <c r="A9" s="103" t="s">
        <v>51</v>
      </c>
      <c r="B9" s="225">
        <v>35.382975347230001</v>
      </c>
      <c r="C9" s="225">
        <v>1293.9058722827499</v>
      </c>
      <c r="D9" s="195">
        <v>0.26419399999999998</v>
      </c>
    </row>
    <row r="10" spans="1:19" s="189" customFormat="1" x14ac:dyDescent="0.25">
      <c r="A10" s="103" t="s">
        <v>322</v>
      </c>
      <c r="B10" s="225">
        <v>39.065820195299999</v>
      </c>
      <c r="C10" s="225">
        <v>1428.5823523945701</v>
      </c>
      <c r="D10" s="195">
        <v>0.29169299999999998</v>
      </c>
    </row>
    <row r="11" spans="1:19" s="189" customFormat="1" x14ac:dyDescent="0.25">
      <c r="A11" s="103" t="s">
        <v>323</v>
      </c>
      <c r="B11" s="225">
        <v>3.207370531</v>
      </c>
      <c r="C11" s="225">
        <v>117.28905</v>
      </c>
      <c r="D11" s="195">
        <v>2.3948000000000001E-2</v>
      </c>
    </row>
    <row r="12" spans="1:19" s="189" customFormat="1" x14ac:dyDescent="0.25">
      <c r="A12" s="103" t="s">
        <v>324</v>
      </c>
      <c r="B12" s="225">
        <v>16.834825394589998</v>
      </c>
      <c r="C12" s="225">
        <v>615.62599592506001</v>
      </c>
      <c r="D12" s="195">
        <v>0.12570100000000001</v>
      </c>
    </row>
    <row r="13" spans="1:19" x14ac:dyDescent="0.3">
      <c r="A13" s="103" t="s">
        <v>69</v>
      </c>
      <c r="B13" s="196">
        <v>38.502353370729999</v>
      </c>
      <c r="C13" s="196">
        <v>1407.9771594609599</v>
      </c>
      <c r="D13" s="150">
        <v>0.28748600000000002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A14" s="103" t="s">
        <v>325</v>
      </c>
      <c r="B14" s="196">
        <v>0.91129966677999996</v>
      </c>
      <c r="C14" s="196">
        <v>33.324952994189999</v>
      </c>
      <c r="D14" s="150">
        <v>6.8040000000000002E-3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B15" s="76"/>
      <c r="C15" s="76"/>
      <c r="D15" s="30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B16" s="76"/>
      <c r="C16" s="76"/>
      <c r="D16" s="30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9" x14ac:dyDescent="0.3">
      <c r="B17" s="76"/>
      <c r="C17" s="76"/>
      <c r="D17" s="30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9" x14ac:dyDescent="0.3">
      <c r="B18" s="76"/>
      <c r="C18" s="76"/>
      <c r="D18" s="30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9" x14ac:dyDescent="0.3">
      <c r="B19" s="76"/>
      <c r="C19" s="76"/>
      <c r="D19" s="30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9" x14ac:dyDescent="0.3">
      <c r="A20" s="25" t="s">
        <v>317</v>
      </c>
      <c r="B20" s="76"/>
      <c r="C20" s="76"/>
      <c r="D20" s="30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9" x14ac:dyDescent="0.3">
      <c r="B21" s="165" t="str">
        <f>"Державний борг України за станом на " &amp; TEXT(DREPORTDATE,"dd.MM.yyyy")</f>
        <v>Державний борг України за станом на 31.08.2023</v>
      </c>
      <c r="C21" s="76"/>
      <c r="D21" s="68" t="s">
        <v>311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s="22" customFormat="1" x14ac:dyDescent="0.3">
      <c r="A22" s="139"/>
      <c r="B22" s="88" t="s">
        <v>51</v>
      </c>
      <c r="C22" s="88" t="s">
        <v>326</v>
      </c>
      <c r="D22" s="49" t="s">
        <v>182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</row>
    <row r="23" spans="1:19" s="113" customFormat="1" ht="14.5" x14ac:dyDescent="0.3">
      <c r="A23" s="246" t="s">
        <v>216</v>
      </c>
      <c r="B23" s="65">
        <f>B$24+B$32</f>
        <v>133.92790119986</v>
      </c>
      <c r="C23" s="65">
        <f>C$24+C$32</f>
        <v>4897.5558478063203</v>
      </c>
      <c r="D23" s="218">
        <f>D$24+D$32</f>
        <v>1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9" s="133" customFormat="1" ht="14.5" x14ac:dyDescent="0.35">
      <c r="A24" s="128" t="s">
        <v>217</v>
      </c>
      <c r="B24" s="204">
        <f>SUM(B$25:B$31)</f>
        <v>124.57923860486</v>
      </c>
      <c r="C24" s="204">
        <f>SUM(C$25:C$31)</f>
        <v>4555.6883448342805</v>
      </c>
      <c r="D24" s="242">
        <f>SUM(D$25:D$31)</f>
        <v>0.93019699999999994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</row>
    <row r="25" spans="1:19" s="61" customFormat="1" outlineLevel="1" x14ac:dyDescent="0.3">
      <c r="A25" s="202" t="s">
        <v>321</v>
      </c>
      <c r="B25" s="126">
        <v>2.325669423E-2</v>
      </c>
      <c r="C25" s="126">
        <v>0.85046474879</v>
      </c>
      <c r="D25" s="80">
        <v>1.74E-4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9" outlineLevel="1" x14ac:dyDescent="0.3">
      <c r="A26" s="202" t="s">
        <v>51</v>
      </c>
      <c r="B26" s="196">
        <v>31.939503959589999</v>
      </c>
      <c r="C26" s="196">
        <v>1167.9829444966899</v>
      </c>
      <c r="D26" s="150">
        <v>0.238483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outlineLevel="1" x14ac:dyDescent="0.3">
      <c r="A27" s="202" t="s">
        <v>322</v>
      </c>
      <c r="B27" s="196">
        <v>37.59298173482</v>
      </c>
      <c r="C27" s="196">
        <v>1374.72271186835</v>
      </c>
      <c r="D27" s="150">
        <v>0.280696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outlineLevel="1" x14ac:dyDescent="0.3">
      <c r="A28" s="202" t="s">
        <v>323</v>
      </c>
      <c r="B28" s="196">
        <v>3.207370531</v>
      </c>
      <c r="C28" s="196">
        <v>117.28905</v>
      </c>
      <c r="D28" s="150">
        <v>2.3948000000000001E-2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outlineLevel="1" x14ac:dyDescent="0.3">
      <c r="A29" s="202" t="s">
        <v>324</v>
      </c>
      <c r="B29" s="196">
        <v>13.9405043998</v>
      </c>
      <c r="C29" s="196">
        <v>509.78472919476002</v>
      </c>
      <c r="D29" s="150">
        <v>0.10409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outlineLevel="1" x14ac:dyDescent="0.3">
      <c r="A30" s="202" t="s">
        <v>69</v>
      </c>
      <c r="B30" s="196">
        <v>36.96432161864</v>
      </c>
      <c r="C30" s="196">
        <v>1351.7334915315</v>
      </c>
      <c r="D30" s="150">
        <v>0.27600200000000003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outlineLevel="1" x14ac:dyDescent="0.3">
      <c r="A31" s="202" t="s">
        <v>325</v>
      </c>
      <c r="B31" s="196">
        <v>0.91129966677999996</v>
      </c>
      <c r="C31" s="196">
        <v>33.324952994189999</v>
      </c>
      <c r="D31" s="150">
        <v>6.8040000000000002E-3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ht="14.5" x14ac:dyDescent="0.35">
      <c r="A32" s="42" t="s">
        <v>327</v>
      </c>
      <c r="B32" s="75">
        <f>SUM(B$33:B$36)</f>
        <v>9.3486625950000004</v>
      </c>
      <c r="C32" s="75">
        <f>SUM(C$33:C$36)</f>
        <v>341.86750297204003</v>
      </c>
      <c r="D32" s="7">
        <f>SUM(D$33:D$36)</f>
        <v>6.9803000000000004E-2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1" x14ac:dyDescent="0.3">
      <c r="A33" s="127" t="s">
        <v>51</v>
      </c>
      <c r="B33" s="196">
        <v>3.4434713876399998</v>
      </c>
      <c r="C33" s="196">
        <v>125.92292778606</v>
      </c>
      <c r="D33" s="150">
        <v>2.5711000000000001E-2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1" x14ac:dyDescent="0.3">
      <c r="A34" s="127" t="s">
        <v>322</v>
      </c>
      <c r="B34" s="196">
        <v>1.47283846048</v>
      </c>
      <c r="C34" s="196">
        <v>53.859640526219998</v>
      </c>
      <c r="D34" s="150">
        <v>1.0997E-2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1" x14ac:dyDescent="0.3">
      <c r="A35" s="127" t="s">
        <v>324</v>
      </c>
      <c r="B35" s="196">
        <v>2.8943209947900002</v>
      </c>
      <c r="C35" s="196">
        <v>105.84126673030001</v>
      </c>
      <c r="D35" s="150">
        <v>2.1610999999999998E-2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1" x14ac:dyDescent="0.3">
      <c r="A36" s="127" t="s">
        <v>69</v>
      </c>
      <c r="B36" s="196">
        <v>1.53803175209</v>
      </c>
      <c r="C36" s="196">
        <v>56.243667929460003</v>
      </c>
      <c r="D36" s="150">
        <v>1.1483999999999999E-2</v>
      </c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76"/>
      <c r="C184" s="76"/>
      <c r="D184" s="30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76"/>
      <c r="C185" s="76"/>
      <c r="D185" s="30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76"/>
      <c r="C186" s="76"/>
      <c r="D186" s="30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76"/>
      <c r="C187" s="76"/>
      <c r="D187" s="30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76"/>
      <c r="C188" s="76"/>
      <c r="D188" s="30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76"/>
      <c r="C189" s="76"/>
      <c r="D189" s="30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76"/>
      <c r="C190" s="76"/>
      <c r="D190" s="30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76"/>
      <c r="C191" s="76"/>
      <c r="D191" s="30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76"/>
      <c r="C192" s="76"/>
      <c r="D192" s="30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76"/>
      <c r="C193" s="76"/>
      <c r="D193" s="30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76"/>
      <c r="C194" s="76"/>
      <c r="D194" s="30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76"/>
      <c r="C195" s="76"/>
      <c r="D195" s="30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76"/>
      <c r="C196" s="76"/>
      <c r="D196" s="30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76"/>
      <c r="C197" s="76"/>
      <c r="D197" s="30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76"/>
      <c r="C198" s="76"/>
      <c r="D198" s="30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76"/>
      <c r="C199" s="76"/>
      <c r="D199" s="30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76"/>
      <c r="C200" s="76"/>
      <c r="D200" s="30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76"/>
      <c r="C201" s="76"/>
      <c r="D201" s="30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76"/>
      <c r="C202" s="76"/>
      <c r="D202" s="30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76"/>
      <c r="C203" s="76"/>
      <c r="D203" s="30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76"/>
      <c r="C204" s="76"/>
      <c r="D204" s="30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76"/>
      <c r="C205" s="76"/>
      <c r="D205" s="30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76"/>
      <c r="C206" s="76"/>
      <c r="D206" s="30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76"/>
      <c r="C207" s="76"/>
      <c r="D207" s="30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76"/>
      <c r="C208" s="76"/>
      <c r="D208" s="30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76"/>
      <c r="C209" s="76"/>
      <c r="D209" s="30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76"/>
      <c r="C210" s="76"/>
      <c r="D210" s="30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76"/>
      <c r="C211" s="76"/>
      <c r="D211" s="30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76"/>
      <c r="C212" s="76"/>
      <c r="D212" s="30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76"/>
      <c r="C213" s="76"/>
      <c r="D213" s="30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76"/>
      <c r="C214" s="76"/>
      <c r="D214" s="30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76"/>
      <c r="C215" s="76"/>
      <c r="D215" s="30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76"/>
      <c r="C216" s="76"/>
      <c r="D216" s="30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76"/>
      <c r="C217" s="76"/>
      <c r="D217" s="30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76"/>
      <c r="C218" s="76"/>
      <c r="D218" s="30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76"/>
      <c r="C219" s="76"/>
      <c r="D219" s="30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76"/>
      <c r="C220" s="76"/>
      <c r="D220" s="30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76"/>
      <c r="C221" s="76"/>
      <c r="D221" s="30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76"/>
      <c r="C222" s="76"/>
      <c r="D222" s="30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76"/>
      <c r="C223" s="76"/>
      <c r="D223" s="30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76"/>
      <c r="C224" s="76"/>
      <c r="D224" s="30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76"/>
      <c r="C225" s="76"/>
      <c r="D225" s="30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76"/>
      <c r="C226" s="76"/>
      <c r="D226" s="30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76"/>
      <c r="C227" s="76"/>
      <c r="D227" s="30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76"/>
      <c r="C228" s="76"/>
      <c r="D228" s="30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76"/>
      <c r="C229" s="76"/>
      <c r="D229" s="30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76"/>
      <c r="C230" s="76"/>
      <c r="D230" s="30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76"/>
      <c r="C231" s="76"/>
      <c r="D231" s="30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76"/>
      <c r="C232" s="76"/>
      <c r="D232" s="30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76"/>
      <c r="C233" s="76"/>
      <c r="D233" s="30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76"/>
      <c r="C234" s="76"/>
      <c r="D234" s="30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76"/>
      <c r="C235" s="76"/>
      <c r="D235" s="30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76"/>
      <c r="C236" s="76"/>
      <c r="D236" s="30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76"/>
      <c r="C237" s="76"/>
      <c r="D237" s="30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76"/>
      <c r="C238" s="76"/>
      <c r="D238" s="30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76"/>
      <c r="C239" s="76"/>
      <c r="D239" s="30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76"/>
      <c r="C240" s="76"/>
      <c r="D240" s="30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76"/>
      <c r="C241" s="76"/>
      <c r="D241" s="30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76"/>
      <c r="C242" s="76"/>
      <c r="D242" s="30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76"/>
      <c r="C243" s="76"/>
      <c r="D243" s="30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76"/>
      <c r="C244" s="76"/>
      <c r="D244" s="30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76"/>
      <c r="C245" s="76"/>
      <c r="D245" s="30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92" bestFit="1" customWidth="1"/>
    <col min="2" max="2" width="19" style="85" customWidth="1"/>
    <col min="3" max="3" width="19.453125" style="85" customWidth="1"/>
    <col min="4" max="4" width="9.81640625" style="43" customWidth="1"/>
    <col min="5" max="5" width="18.453125" style="85" customWidth="1"/>
    <col min="6" max="6" width="17.7265625" style="85" customWidth="1"/>
    <col min="7" max="7" width="9.1796875" style="43" customWidth="1"/>
    <col min="8" max="8" width="16" style="85" bestFit="1" customWidth="1"/>
    <col min="9" max="16384" width="9.1796875" style="192"/>
  </cols>
  <sheetData>
    <row r="2" spans="1:19" ht="18.5" x14ac:dyDescent="0.45">
      <c r="A2" s="5" t="s">
        <v>67</v>
      </c>
      <c r="B2" s="3"/>
      <c r="C2" s="3"/>
      <c r="D2" s="3"/>
      <c r="E2" s="3"/>
      <c r="F2" s="3"/>
      <c r="G2" s="3"/>
      <c r="H2" s="3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x14ac:dyDescent="0.3">
      <c r="B4" s="76"/>
      <c r="C4" s="76"/>
      <c r="D4" s="30"/>
      <c r="E4" s="76"/>
      <c r="F4" s="76"/>
      <c r="G4" s="30"/>
      <c r="H4" s="76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B5" s="213"/>
      <c r="C5" s="213"/>
      <c r="D5" s="162"/>
      <c r="E5" s="213"/>
      <c r="F5" s="213"/>
      <c r="G5" s="162"/>
      <c r="H5" s="68" t="str">
        <f>VALVAL</f>
        <v>млрд. одиниць</v>
      </c>
    </row>
    <row r="6" spans="1:19" s="73" customFormat="1" x14ac:dyDescent="0.25">
      <c r="A6" s="163"/>
      <c r="B6" s="252">
        <v>44926</v>
      </c>
      <c r="C6" s="253"/>
      <c r="D6" s="254"/>
      <c r="E6" s="252">
        <v>45169</v>
      </c>
      <c r="F6" s="253"/>
      <c r="G6" s="254"/>
      <c r="H6" s="210"/>
    </row>
    <row r="7" spans="1:19" s="40" customFormat="1" x14ac:dyDescent="0.25">
      <c r="A7" s="139"/>
      <c r="B7" s="88" t="s">
        <v>160</v>
      </c>
      <c r="C7" s="88" t="s">
        <v>163</v>
      </c>
      <c r="D7" s="49" t="s">
        <v>182</v>
      </c>
      <c r="E7" s="88" t="s">
        <v>160</v>
      </c>
      <c r="F7" s="88" t="s">
        <v>163</v>
      </c>
      <c r="G7" s="49" t="s">
        <v>182</v>
      </c>
      <c r="H7" s="88" t="s">
        <v>60</v>
      </c>
    </row>
    <row r="8" spans="1:19" s="16" customFormat="1" ht="15.5" x14ac:dyDescent="0.25">
      <c r="A8" s="91" t="s">
        <v>146</v>
      </c>
      <c r="B8" s="148">
        <f t="shared" ref="B8:H8" si="0">SUM(B9:B18)</f>
        <v>111.44670722021999</v>
      </c>
      <c r="C8" s="148">
        <f t="shared" si="0"/>
        <v>4075.4500576400701</v>
      </c>
      <c r="D8" s="79">
        <f t="shared" si="0"/>
        <v>0.99999800000000005</v>
      </c>
      <c r="E8" s="148">
        <f t="shared" si="0"/>
        <v>133.92790119985997</v>
      </c>
      <c r="F8" s="148">
        <f t="shared" si="0"/>
        <v>4897.5558478063203</v>
      </c>
      <c r="G8" s="79">
        <f t="shared" si="0"/>
        <v>0.99999999999999989</v>
      </c>
      <c r="H8" s="197">
        <f t="shared" si="0"/>
        <v>-1.0000000000018675E-6</v>
      </c>
    </row>
    <row r="9" spans="1:19" s="189" customFormat="1" x14ac:dyDescent="0.25">
      <c r="A9" s="103" t="s">
        <v>26</v>
      </c>
      <c r="B9" s="225">
        <v>2.210838918E-2</v>
      </c>
      <c r="C9" s="225">
        <v>0.80847284054000002</v>
      </c>
      <c r="D9" s="195">
        <v>1.9799999999999999E-4</v>
      </c>
      <c r="E9" s="225">
        <v>2.325669423E-2</v>
      </c>
      <c r="F9" s="225">
        <v>0.85046474879</v>
      </c>
      <c r="G9" s="195">
        <v>1.74E-4</v>
      </c>
      <c r="H9" s="225">
        <v>-2.5000000000000001E-5</v>
      </c>
    </row>
    <row r="10" spans="1:19" x14ac:dyDescent="0.3">
      <c r="A10" s="156" t="s">
        <v>113</v>
      </c>
      <c r="B10" s="196">
        <v>33.372639010180002</v>
      </c>
      <c r="C10" s="196">
        <v>1220.39068690769</v>
      </c>
      <c r="D10" s="150">
        <v>0.29944900000000002</v>
      </c>
      <c r="E10" s="196">
        <v>35.382975347230001</v>
      </c>
      <c r="F10" s="196">
        <v>1293.9058722827499</v>
      </c>
      <c r="G10" s="150">
        <v>0.26419399999999998</v>
      </c>
      <c r="H10" s="196">
        <v>-3.5255000000000002E-2</v>
      </c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x14ac:dyDescent="0.3">
      <c r="A11" s="156" t="s">
        <v>2</v>
      </c>
      <c r="B11" s="196">
        <v>24.63823357775</v>
      </c>
      <c r="C11" s="196">
        <v>900.98570840922002</v>
      </c>
      <c r="D11" s="150">
        <v>0.22107599999999999</v>
      </c>
      <c r="E11" s="196">
        <v>39.065820195299999</v>
      </c>
      <c r="F11" s="196">
        <v>1428.5823523945701</v>
      </c>
      <c r="G11" s="150">
        <v>0.29169299999999998</v>
      </c>
      <c r="H11" s="196">
        <v>7.0616999999999999E-2</v>
      </c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A12" s="156" t="s">
        <v>155</v>
      </c>
      <c r="B12" s="196">
        <v>1.4348806079500001</v>
      </c>
      <c r="C12" s="196">
        <v>52.471575000000001</v>
      </c>
      <c r="D12" s="150">
        <v>1.2874999999999999E-2</v>
      </c>
      <c r="E12" s="196">
        <v>3.207370531</v>
      </c>
      <c r="F12" s="196">
        <v>117.28905</v>
      </c>
      <c r="G12" s="150">
        <v>2.3948000000000001E-2</v>
      </c>
      <c r="H12" s="196">
        <v>1.1073E-2</v>
      </c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x14ac:dyDescent="0.3">
      <c r="A13" s="156" t="s">
        <v>15</v>
      </c>
      <c r="B13" s="196">
        <v>14.434274688189999</v>
      </c>
      <c r="C13" s="196">
        <v>527.84121736249995</v>
      </c>
      <c r="D13" s="150">
        <v>0.12951699999999999</v>
      </c>
      <c r="E13" s="196">
        <v>16.834825394589998</v>
      </c>
      <c r="F13" s="196">
        <v>615.62599592506001</v>
      </c>
      <c r="G13" s="150">
        <v>0.12570100000000001</v>
      </c>
      <c r="H13" s="196">
        <v>-3.8170000000000001E-3</v>
      </c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A14" s="156" t="s">
        <v>16</v>
      </c>
      <c r="B14" s="196">
        <v>36.546653194290002</v>
      </c>
      <c r="C14" s="196">
        <v>1336.4599419891799</v>
      </c>
      <c r="D14" s="150">
        <v>0.32792900000000003</v>
      </c>
      <c r="E14" s="196">
        <v>38.502353370729999</v>
      </c>
      <c r="F14" s="196">
        <v>1407.9771594609599</v>
      </c>
      <c r="G14" s="150">
        <v>0.28748600000000002</v>
      </c>
      <c r="H14" s="196">
        <v>-4.0444000000000001E-2</v>
      </c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A15" s="156" t="s">
        <v>100</v>
      </c>
      <c r="B15" s="196">
        <v>0.99791775268000005</v>
      </c>
      <c r="C15" s="196">
        <v>36.492455130940002</v>
      </c>
      <c r="D15" s="150">
        <v>8.9540000000000002E-3</v>
      </c>
      <c r="E15" s="196">
        <v>0.91129966677999996</v>
      </c>
      <c r="F15" s="196">
        <v>33.324952994189999</v>
      </c>
      <c r="G15" s="150">
        <v>6.8040000000000002E-3</v>
      </c>
      <c r="H15" s="196">
        <v>-2.15E-3</v>
      </c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B16" s="76"/>
      <c r="C16" s="76"/>
      <c r="D16" s="30"/>
      <c r="E16" s="76"/>
      <c r="F16" s="76"/>
      <c r="G16" s="30"/>
      <c r="H16" s="76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9" x14ac:dyDescent="0.3">
      <c r="B17" s="76"/>
      <c r="C17" s="76"/>
      <c r="D17" s="30"/>
      <c r="E17" s="76"/>
      <c r="F17" s="76"/>
      <c r="G17" s="30"/>
      <c r="H17" s="76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9" x14ac:dyDescent="0.3">
      <c r="B18" s="76"/>
      <c r="C18" s="76"/>
      <c r="D18" s="30"/>
      <c r="E18" s="76"/>
      <c r="F18" s="76"/>
      <c r="G18" s="30"/>
      <c r="H18" s="76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9" x14ac:dyDescent="0.3">
      <c r="B19" s="76"/>
      <c r="C19" s="76"/>
      <c r="D19" s="30"/>
      <c r="E19" s="76"/>
      <c r="F19" s="76"/>
      <c r="G19" s="30"/>
      <c r="H19" s="76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9" x14ac:dyDescent="0.3">
      <c r="B20" s="76"/>
      <c r="C20" s="76"/>
      <c r="D20" s="30"/>
      <c r="E20" s="76"/>
      <c r="F20" s="76"/>
      <c r="G20" s="30"/>
      <c r="H20" s="76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9" x14ac:dyDescent="0.3">
      <c r="B21" s="76"/>
      <c r="C21" s="76"/>
      <c r="D21" s="30"/>
      <c r="E21" s="76"/>
      <c r="F21" s="76"/>
      <c r="G21" s="30"/>
      <c r="H21" s="68" t="str">
        <f>VALVAL</f>
        <v>млрд. одиниць</v>
      </c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x14ac:dyDescent="0.3">
      <c r="A22" s="163"/>
      <c r="B22" s="252">
        <v>44926</v>
      </c>
      <c r="C22" s="253"/>
      <c r="D22" s="254"/>
      <c r="E22" s="252">
        <v>45169</v>
      </c>
      <c r="F22" s="253"/>
      <c r="G22" s="254"/>
      <c r="H22" s="210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s="155" customFormat="1" x14ac:dyDescent="0.3">
      <c r="A23" s="235"/>
      <c r="B23" s="215" t="s">
        <v>160</v>
      </c>
      <c r="C23" s="215" t="s">
        <v>163</v>
      </c>
      <c r="D23" s="184" t="s">
        <v>182</v>
      </c>
      <c r="E23" s="215" t="s">
        <v>160</v>
      </c>
      <c r="F23" s="215" t="s">
        <v>163</v>
      </c>
      <c r="G23" s="184" t="s">
        <v>182</v>
      </c>
      <c r="H23" s="215" t="s">
        <v>60</v>
      </c>
      <c r="I23" s="151"/>
      <c r="J23" s="151"/>
      <c r="K23" s="151"/>
      <c r="L23" s="151"/>
      <c r="M23" s="151"/>
      <c r="N23" s="151"/>
      <c r="O23" s="151"/>
      <c r="P23" s="151"/>
      <c r="Q23" s="151"/>
    </row>
    <row r="24" spans="1:19" s="113" customFormat="1" ht="14.5" x14ac:dyDescent="0.35">
      <c r="A24" s="246" t="s">
        <v>146</v>
      </c>
      <c r="B24" s="65">
        <f t="shared" ref="B24:H24" si="1">B$25+B$33</f>
        <v>111.44670722022001</v>
      </c>
      <c r="C24" s="65">
        <f t="shared" si="1"/>
        <v>4075.4500576400701</v>
      </c>
      <c r="D24" s="218">
        <f t="shared" si="1"/>
        <v>0.99999899999999997</v>
      </c>
      <c r="E24" s="65">
        <f t="shared" si="1"/>
        <v>133.92790119986</v>
      </c>
      <c r="F24" s="65">
        <f t="shared" si="1"/>
        <v>4897.5558478063203</v>
      </c>
      <c r="G24" s="218">
        <f t="shared" si="1"/>
        <v>1</v>
      </c>
      <c r="H24" s="237">
        <f t="shared" si="1"/>
        <v>1.0000000000044695E-6</v>
      </c>
      <c r="I24" s="106"/>
      <c r="J24" s="106"/>
      <c r="K24" s="106"/>
      <c r="L24" s="106"/>
      <c r="M24" s="106"/>
      <c r="N24" s="106"/>
      <c r="O24" s="106"/>
      <c r="P24" s="106"/>
      <c r="Q24" s="106"/>
    </row>
    <row r="25" spans="1:19" s="133" customFormat="1" ht="14.5" x14ac:dyDescent="0.35">
      <c r="A25" s="128" t="s">
        <v>62</v>
      </c>
      <c r="B25" s="204">
        <f t="shared" ref="B25:H25" si="2">SUM(B$26:B$32)</f>
        <v>101.59354286955001</v>
      </c>
      <c r="C25" s="204">
        <f t="shared" si="2"/>
        <v>3715.1336317660903</v>
      </c>
      <c r="D25" s="242">
        <f t="shared" si="2"/>
        <v>0.91158799999999995</v>
      </c>
      <c r="E25" s="204">
        <f t="shared" si="2"/>
        <v>124.57923860486</v>
      </c>
      <c r="F25" s="204">
        <f t="shared" si="2"/>
        <v>4555.6883448342805</v>
      </c>
      <c r="G25" s="242">
        <f t="shared" si="2"/>
        <v>0.93019699999999994</v>
      </c>
      <c r="H25" s="14">
        <f t="shared" si="2"/>
        <v>1.8607000000000005E-2</v>
      </c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9" s="61" customFormat="1" outlineLevel="1" x14ac:dyDescent="0.3">
      <c r="A26" s="202" t="s">
        <v>26</v>
      </c>
      <c r="B26" s="126">
        <v>2.210838918E-2</v>
      </c>
      <c r="C26" s="126">
        <v>0.80847284054000002</v>
      </c>
      <c r="D26" s="80">
        <v>1.9799999999999999E-4</v>
      </c>
      <c r="E26" s="126">
        <v>2.325669423E-2</v>
      </c>
      <c r="F26" s="126">
        <v>0.85046474879</v>
      </c>
      <c r="G26" s="80">
        <v>1.74E-4</v>
      </c>
      <c r="H26" s="126">
        <v>-2.5000000000000001E-5</v>
      </c>
      <c r="I26" s="56"/>
      <c r="J26" s="56"/>
      <c r="K26" s="56"/>
      <c r="L26" s="56"/>
      <c r="M26" s="56"/>
      <c r="N26" s="56"/>
      <c r="O26" s="56"/>
      <c r="P26" s="56"/>
      <c r="Q26" s="56"/>
    </row>
    <row r="27" spans="1:19" outlineLevel="1" x14ac:dyDescent="0.3">
      <c r="A27" s="127" t="s">
        <v>113</v>
      </c>
      <c r="B27" s="196">
        <v>29.958594855120001</v>
      </c>
      <c r="C27" s="196">
        <v>1095.54387181895</v>
      </c>
      <c r="D27" s="150">
        <v>0.26881500000000003</v>
      </c>
      <c r="E27" s="196">
        <v>31.939503959589999</v>
      </c>
      <c r="F27" s="196">
        <v>1167.9829444966899</v>
      </c>
      <c r="G27" s="150">
        <v>0.238483</v>
      </c>
      <c r="H27" s="196">
        <v>-3.0332999999999999E-2</v>
      </c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outlineLevel="1" x14ac:dyDescent="0.3">
      <c r="A28" s="127" t="s">
        <v>2</v>
      </c>
      <c r="B28" s="196">
        <v>23.588993892160001</v>
      </c>
      <c r="C28" s="196">
        <v>862.61648204287997</v>
      </c>
      <c r="D28" s="150">
        <v>0.21166199999999999</v>
      </c>
      <c r="E28" s="196">
        <v>37.59298173482</v>
      </c>
      <c r="F28" s="196">
        <v>1374.72271186835</v>
      </c>
      <c r="G28" s="150">
        <v>0.280696</v>
      </c>
      <c r="H28" s="196">
        <v>6.9033999999999998E-2</v>
      </c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outlineLevel="1" x14ac:dyDescent="0.3">
      <c r="A29" s="127" t="s">
        <v>155</v>
      </c>
      <c r="B29" s="196">
        <v>1.4348806079500001</v>
      </c>
      <c r="C29" s="196">
        <v>52.471575000000001</v>
      </c>
      <c r="D29" s="150">
        <v>1.2874999999999999E-2</v>
      </c>
      <c r="E29" s="196">
        <v>3.207370531</v>
      </c>
      <c r="F29" s="196">
        <v>117.28905</v>
      </c>
      <c r="G29" s="150">
        <v>2.3948000000000001E-2</v>
      </c>
      <c r="H29" s="196">
        <v>1.1073E-2</v>
      </c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outlineLevel="1" x14ac:dyDescent="0.3">
      <c r="A30" s="127" t="s">
        <v>15</v>
      </c>
      <c r="B30" s="196">
        <v>10.601355839169999</v>
      </c>
      <c r="C30" s="196">
        <v>387.67674114004001</v>
      </c>
      <c r="D30" s="150">
        <v>9.5125000000000001E-2</v>
      </c>
      <c r="E30" s="196">
        <v>13.9405043998</v>
      </c>
      <c r="F30" s="196">
        <v>509.78472919476002</v>
      </c>
      <c r="G30" s="150">
        <v>0.10409</v>
      </c>
      <c r="H30" s="196">
        <v>8.9650000000000007E-3</v>
      </c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outlineLevel="1" x14ac:dyDescent="0.3">
      <c r="A31" s="127" t="s">
        <v>16</v>
      </c>
      <c r="B31" s="196">
        <v>34.989691533289999</v>
      </c>
      <c r="C31" s="196">
        <v>1279.5240337927401</v>
      </c>
      <c r="D31" s="150">
        <v>0.31395899999999999</v>
      </c>
      <c r="E31" s="196">
        <v>36.96432161864</v>
      </c>
      <c r="F31" s="196">
        <v>1351.7334915315</v>
      </c>
      <c r="G31" s="150">
        <v>0.27600200000000003</v>
      </c>
      <c r="H31" s="196">
        <v>-3.7956999999999998E-2</v>
      </c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s="68" customFormat="1" outlineLevel="1" x14ac:dyDescent="0.3">
      <c r="A32" s="178" t="s">
        <v>100</v>
      </c>
      <c r="B32" s="126">
        <v>0.99791775268000005</v>
      </c>
      <c r="C32" s="126">
        <v>36.492455130940002</v>
      </c>
      <c r="D32" s="80">
        <v>8.9540000000000002E-3</v>
      </c>
      <c r="E32" s="126">
        <v>0.91129966677999996</v>
      </c>
      <c r="F32" s="126">
        <v>33.324952994189999</v>
      </c>
      <c r="G32" s="80">
        <v>6.8040000000000002E-3</v>
      </c>
      <c r="H32" s="126">
        <v>-2.15E-3</v>
      </c>
    </row>
    <row r="33" spans="1:17" ht="14.5" x14ac:dyDescent="0.35">
      <c r="A33" s="42" t="s">
        <v>14</v>
      </c>
      <c r="B33" s="75">
        <f t="shared" ref="B33:H33" si="3">SUM(B$34:B$37)</f>
        <v>9.8531643506700011</v>
      </c>
      <c r="C33" s="75">
        <f t="shared" si="3"/>
        <v>360.31642587397999</v>
      </c>
      <c r="D33" s="7">
        <f t="shared" si="3"/>
        <v>8.8411000000000003E-2</v>
      </c>
      <c r="E33" s="75">
        <f t="shared" si="3"/>
        <v>9.3486625950000004</v>
      </c>
      <c r="F33" s="75">
        <f t="shared" si="3"/>
        <v>341.86750297204003</v>
      </c>
      <c r="G33" s="7">
        <f t="shared" si="3"/>
        <v>6.9803000000000004E-2</v>
      </c>
      <c r="H33" s="75">
        <f t="shared" si="3"/>
        <v>-1.8606000000000001E-2</v>
      </c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1" x14ac:dyDescent="0.3">
      <c r="A34" s="127" t="s">
        <v>113</v>
      </c>
      <c r="B34" s="196">
        <v>3.41404415506</v>
      </c>
      <c r="C34" s="196">
        <v>124.84681508874</v>
      </c>
      <c r="D34" s="150">
        <v>3.0634000000000002E-2</v>
      </c>
      <c r="E34" s="196">
        <v>3.4434713876399998</v>
      </c>
      <c r="F34" s="196">
        <v>125.92292778606</v>
      </c>
      <c r="G34" s="150">
        <v>2.5711000000000001E-2</v>
      </c>
      <c r="H34" s="196">
        <v>-4.9220000000000002E-3</v>
      </c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1" x14ac:dyDescent="0.3">
      <c r="A35" s="127" t="s">
        <v>2</v>
      </c>
      <c r="B35" s="196">
        <v>1.0492396855899999</v>
      </c>
      <c r="C35" s="196">
        <v>38.369226366340001</v>
      </c>
      <c r="D35" s="150">
        <v>9.4149999999999998E-3</v>
      </c>
      <c r="E35" s="196">
        <v>1.47283846048</v>
      </c>
      <c r="F35" s="196">
        <v>53.859640526219998</v>
      </c>
      <c r="G35" s="150">
        <v>1.0997E-2</v>
      </c>
      <c r="H35" s="196">
        <v>1.583E-3</v>
      </c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1" x14ac:dyDescent="0.3">
      <c r="A36" s="127" t="s">
        <v>15</v>
      </c>
      <c r="B36" s="196">
        <v>3.8329188490199999</v>
      </c>
      <c r="C36" s="196">
        <v>140.16447622246</v>
      </c>
      <c r="D36" s="150">
        <v>3.4391999999999999E-2</v>
      </c>
      <c r="E36" s="196">
        <v>2.8943209947900002</v>
      </c>
      <c r="F36" s="196">
        <v>105.84126673030001</v>
      </c>
      <c r="G36" s="150">
        <v>2.1610999999999998E-2</v>
      </c>
      <c r="H36" s="196">
        <v>-1.2781000000000001E-2</v>
      </c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1" x14ac:dyDescent="0.3">
      <c r="A37" s="127" t="s">
        <v>16</v>
      </c>
      <c r="B37" s="196">
        <v>1.5569616610000001</v>
      </c>
      <c r="C37" s="196">
        <v>56.935908196440003</v>
      </c>
      <c r="D37" s="150">
        <v>1.397E-2</v>
      </c>
      <c r="E37" s="196">
        <v>1.53803175209</v>
      </c>
      <c r="F37" s="196">
        <v>56.243667929460003</v>
      </c>
      <c r="G37" s="150">
        <v>1.1483999999999999E-2</v>
      </c>
      <c r="H37" s="196">
        <v>-2.4859999999999999E-3</v>
      </c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x14ac:dyDescent="0.3">
      <c r="B38" s="76"/>
      <c r="C38" s="76"/>
      <c r="D38" s="30"/>
      <c r="E38" s="76"/>
      <c r="F38" s="76"/>
      <c r="G38" s="30"/>
      <c r="H38" s="76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3">
      <c r="B39" s="76"/>
      <c r="C39" s="76"/>
      <c r="D39" s="30"/>
      <c r="E39" s="76"/>
      <c r="F39" s="76"/>
      <c r="G39" s="30"/>
      <c r="H39" s="76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3">
      <c r="B40" s="76"/>
      <c r="C40" s="76"/>
      <c r="D40" s="30"/>
      <c r="E40" s="76"/>
      <c r="F40" s="76"/>
      <c r="G40" s="30"/>
      <c r="H40" s="76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x14ac:dyDescent="0.3">
      <c r="B41" s="76"/>
      <c r="C41" s="76"/>
      <c r="D41" s="30"/>
      <c r="E41" s="76"/>
      <c r="F41" s="76"/>
      <c r="G41" s="30"/>
      <c r="H41" s="76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x14ac:dyDescent="0.3">
      <c r="B42" s="76"/>
      <c r="C42" s="76"/>
      <c r="D42" s="30"/>
      <c r="E42" s="76"/>
      <c r="F42" s="76"/>
      <c r="G42" s="30"/>
      <c r="H42" s="76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x14ac:dyDescent="0.3">
      <c r="B43" s="76"/>
      <c r="C43" s="76"/>
      <c r="D43" s="30"/>
      <c r="E43" s="76"/>
      <c r="F43" s="76"/>
      <c r="G43" s="30"/>
      <c r="H43" s="76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x14ac:dyDescent="0.3">
      <c r="B44" s="76"/>
      <c r="C44" s="76"/>
      <c r="D44" s="30"/>
      <c r="E44" s="76"/>
      <c r="F44" s="76"/>
      <c r="G44" s="30"/>
      <c r="H44" s="76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x14ac:dyDescent="0.3">
      <c r="B45" s="76"/>
      <c r="C45" s="76"/>
      <c r="D45" s="30"/>
      <c r="E45" s="76"/>
      <c r="F45" s="76"/>
      <c r="G45" s="30"/>
      <c r="H45" s="76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x14ac:dyDescent="0.3">
      <c r="B46" s="76"/>
      <c r="C46" s="76"/>
      <c r="D46" s="30"/>
      <c r="E46" s="76"/>
      <c r="F46" s="76"/>
      <c r="G46" s="30"/>
      <c r="H46" s="76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3">
      <c r="B47" s="76"/>
      <c r="C47" s="76"/>
      <c r="D47" s="30"/>
      <c r="E47" s="76"/>
      <c r="F47" s="76"/>
      <c r="G47" s="30"/>
      <c r="H47" s="76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x14ac:dyDescent="0.3">
      <c r="B48" s="76"/>
      <c r="C48" s="76"/>
      <c r="D48" s="30"/>
      <c r="E48" s="76"/>
      <c r="F48" s="76"/>
      <c r="G48" s="30"/>
      <c r="H48" s="76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76"/>
      <c r="F49" s="76"/>
      <c r="G49" s="30"/>
      <c r="H49" s="76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76"/>
      <c r="F50" s="76"/>
      <c r="G50" s="30"/>
      <c r="H50" s="76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76"/>
      <c r="F51" s="76"/>
      <c r="G51" s="30"/>
      <c r="H51" s="76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76"/>
      <c r="F52" s="76"/>
      <c r="G52" s="30"/>
      <c r="H52" s="76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76"/>
      <c r="F53" s="76"/>
      <c r="G53" s="30"/>
      <c r="H53" s="76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76"/>
      <c r="F54" s="76"/>
      <c r="G54" s="30"/>
      <c r="H54" s="76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76"/>
      <c r="F55" s="76"/>
      <c r="G55" s="30"/>
      <c r="H55" s="76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76"/>
      <c r="F56" s="76"/>
      <c r="G56" s="30"/>
      <c r="H56" s="76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76"/>
      <c r="F57" s="76"/>
      <c r="G57" s="30"/>
      <c r="H57" s="76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76"/>
      <c r="F58" s="76"/>
      <c r="G58" s="30"/>
      <c r="H58" s="76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76"/>
      <c r="F59" s="76"/>
      <c r="G59" s="30"/>
      <c r="H59" s="76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76"/>
      <c r="F60" s="76"/>
      <c r="G60" s="30"/>
      <c r="H60" s="76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76"/>
      <c r="F61" s="76"/>
      <c r="G61" s="30"/>
      <c r="H61" s="76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76"/>
      <c r="F62" s="76"/>
      <c r="G62" s="30"/>
      <c r="H62" s="76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76"/>
      <c r="F63" s="76"/>
      <c r="G63" s="30"/>
      <c r="H63" s="76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76"/>
      <c r="F64" s="76"/>
      <c r="G64" s="30"/>
      <c r="H64" s="76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76"/>
      <c r="F65" s="76"/>
      <c r="G65" s="30"/>
      <c r="H65" s="76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76"/>
      <c r="F66" s="76"/>
      <c r="G66" s="30"/>
      <c r="H66" s="76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76"/>
      <c r="F67" s="76"/>
      <c r="G67" s="30"/>
      <c r="H67" s="76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76"/>
      <c r="F68" s="76"/>
      <c r="G68" s="30"/>
      <c r="H68" s="76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76"/>
      <c r="F69" s="76"/>
      <c r="G69" s="30"/>
      <c r="H69" s="76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76"/>
      <c r="F70" s="76"/>
      <c r="G70" s="30"/>
      <c r="H70" s="76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76"/>
      <c r="F71" s="76"/>
      <c r="G71" s="30"/>
      <c r="H71" s="76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76"/>
      <c r="F72" s="76"/>
      <c r="G72" s="30"/>
      <c r="H72" s="76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76"/>
      <c r="F73" s="76"/>
      <c r="G73" s="30"/>
      <c r="H73" s="76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76"/>
      <c r="F74" s="76"/>
      <c r="G74" s="30"/>
      <c r="H74" s="76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76"/>
      <c r="F75" s="76"/>
      <c r="G75" s="30"/>
      <c r="H75" s="76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76"/>
      <c r="F76" s="76"/>
      <c r="G76" s="30"/>
      <c r="H76" s="76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76"/>
      <c r="F77" s="76"/>
      <c r="G77" s="30"/>
      <c r="H77" s="76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76"/>
      <c r="F78" s="76"/>
      <c r="G78" s="30"/>
      <c r="H78" s="76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76"/>
      <c r="F79" s="76"/>
      <c r="G79" s="30"/>
      <c r="H79" s="76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76"/>
      <c r="F80" s="76"/>
      <c r="G80" s="30"/>
      <c r="H80" s="76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76"/>
      <c r="F81" s="76"/>
      <c r="G81" s="30"/>
      <c r="H81" s="76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76"/>
      <c r="F82" s="76"/>
      <c r="G82" s="30"/>
      <c r="H82" s="76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76"/>
      <c r="F83" s="76"/>
      <c r="G83" s="30"/>
      <c r="H83" s="76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76"/>
      <c r="F84" s="76"/>
      <c r="G84" s="30"/>
      <c r="H84" s="76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76"/>
      <c r="F85" s="76"/>
      <c r="G85" s="30"/>
      <c r="H85" s="76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76"/>
      <c r="F86" s="76"/>
      <c r="G86" s="30"/>
      <c r="H86" s="76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76"/>
      <c r="F87" s="76"/>
      <c r="G87" s="30"/>
      <c r="H87" s="76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76"/>
      <c r="F88" s="76"/>
      <c r="G88" s="30"/>
      <c r="H88" s="76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76"/>
      <c r="F89" s="76"/>
      <c r="G89" s="30"/>
      <c r="H89" s="76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76"/>
      <c r="F90" s="76"/>
      <c r="G90" s="30"/>
      <c r="H90" s="76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76"/>
      <c r="F91" s="76"/>
      <c r="G91" s="30"/>
      <c r="H91" s="76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76"/>
      <c r="F92" s="76"/>
      <c r="G92" s="30"/>
      <c r="H92" s="76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76"/>
      <c r="F93" s="76"/>
      <c r="G93" s="30"/>
      <c r="H93" s="76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76"/>
      <c r="F94" s="76"/>
      <c r="G94" s="30"/>
      <c r="H94" s="76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76"/>
      <c r="F95" s="76"/>
      <c r="G95" s="30"/>
      <c r="H95" s="76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76"/>
      <c r="F96" s="76"/>
      <c r="G96" s="30"/>
      <c r="H96" s="76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76"/>
      <c r="F97" s="76"/>
      <c r="G97" s="30"/>
      <c r="H97" s="76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76"/>
      <c r="F98" s="76"/>
      <c r="G98" s="30"/>
      <c r="H98" s="76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76"/>
      <c r="F99" s="76"/>
      <c r="G99" s="30"/>
      <c r="H99" s="76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76"/>
      <c r="F100" s="76"/>
      <c r="G100" s="30"/>
      <c r="H100" s="76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76"/>
      <c r="F101" s="76"/>
      <c r="G101" s="30"/>
      <c r="H101" s="76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76"/>
      <c r="F102" s="76"/>
      <c r="G102" s="30"/>
      <c r="H102" s="76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76"/>
      <c r="F103" s="76"/>
      <c r="G103" s="30"/>
      <c r="H103" s="76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76"/>
      <c r="F104" s="76"/>
      <c r="G104" s="30"/>
      <c r="H104" s="76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76"/>
      <c r="F105" s="76"/>
      <c r="G105" s="30"/>
      <c r="H105" s="76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76"/>
      <c r="F106" s="76"/>
      <c r="G106" s="30"/>
      <c r="H106" s="76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76"/>
      <c r="F107" s="76"/>
      <c r="G107" s="30"/>
      <c r="H107" s="76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76"/>
      <c r="F108" s="76"/>
      <c r="G108" s="30"/>
      <c r="H108" s="76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76"/>
      <c r="F109" s="76"/>
      <c r="G109" s="30"/>
      <c r="H109" s="76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76"/>
      <c r="F110" s="76"/>
      <c r="G110" s="30"/>
      <c r="H110" s="76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76"/>
      <c r="F111" s="76"/>
      <c r="G111" s="30"/>
      <c r="H111" s="76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76"/>
      <c r="F112" s="76"/>
      <c r="G112" s="30"/>
      <c r="H112" s="76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76"/>
      <c r="F113" s="76"/>
      <c r="G113" s="30"/>
      <c r="H113" s="76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76"/>
      <c r="F114" s="76"/>
      <c r="G114" s="30"/>
      <c r="H114" s="76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76"/>
      <c r="F115" s="76"/>
      <c r="G115" s="30"/>
      <c r="H115" s="76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76"/>
      <c r="F116" s="76"/>
      <c r="G116" s="30"/>
      <c r="H116" s="76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76"/>
      <c r="F117" s="76"/>
      <c r="G117" s="30"/>
      <c r="H117" s="76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76"/>
      <c r="F118" s="76"/>
      <c r="G118" s="30"/>
      <c r="H118" s="76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76"/>
      <c r="F119" s="76"/>
      <c r="G119" s="30"/>
      <c r="H119" s="76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76"/>
      <c r="F120" s="76"/>
      <c r="G120" s="30"/>
      <c r="H120" s="76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76"/>
      <c r="F121" s="76"/>
      <c r="G121" s="30"/>
      <c r="H121" s="76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76"/>
      <c r="F122" s="76"/>
      <c r="G122" s="30"/>
      <c r="H122" s="76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76"/>
      <c r="F123" s="76"/>
      <c r="G123" s="30"/>
      <c r="H123" s="76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76"/>
      <c r="F124" s="76"/>
      <c r="G124" s="30"/>
      <c r="H124" s="76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76"/>
      <c r="F125" s="76"/>
      <c r="G125" s="30"/>
      <c r="H125" s="76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76"/>
      <c r="F126" s="76"/>
      <c r="G126" s="30"/>
      <c r="H126" s="76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76"/>
      <c r="F127" s="76"/>
      <c r="G127" s="30"/>
      <c r="H127" s="76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76"/>
      <c r="F128" s="76"/>
      <c r="G128" s="30"/>
      <c r="H128" s="76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76"/>
      <c r="F129" s="76"/>
      <c r="G129" s="30"/>
      <c r="H129" s="76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76"/>
      <c r="F130" s="76"/>
      <c r="G130" s="30"/>
      <c r="H130" s="76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76"/>
      <c r="F131" s="76"/>
      <c r="G131" s="30"/>
      <c r="H131" s="76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76"/>
      <c r="F132" s="76"/>
      <c r="G132" s="30"/>
      <c r="H132" s="76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76"/>
      <c r="F133" s="76"/>
      <c r="G133" s="30"/>
      <c r="H133" s="76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76"/>
      <c r="F134" s="76"/>
      <c r="G134" s="30"/>
      <c r="H134" s="76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76"/>
      <c r="F135" s="76"/>
      <c r="G135" s="30"/>
      <c r="H135" s="76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76"/>
      <c r="F136" s="76"/>
      <c r="G136" s="30"/>
      <c r="H136" s="76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76"/>
      <c r="F137" s="76"/>
      <c r="G137" s="30"/>
      <c r="H137" s="76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76"/>
      <c r="F138" s="76"/>
      <c r="G138" s="30"/>
      <c r="H138" s="76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76"/>
      <c r="F139" s="76"/>
      <c r="G139" s="30"/>
      <c r="H139" s="76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76"/>
      <c r="F140" s="76"/>
      <c r="G140" s="30"/>
      <c r="H140" s="76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76"/>
      <c r="F141" s="76"/>
      <c r="G141" s="30"/>
      <c r="H141" s="76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76"/>
      <c r="F142" s="76"/>
      <c r="G142" s="30"/>
      <c r="H142" s="76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76"/>
      <c r="F143" s="76"/>
      <c r="G143" s="30"/>
      <c r="H143" s="76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76"/>
      <c r="F144" s="76"/>
      <c r="G144" s="30"/>
      <c r="H144" s="76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76"/>
      <c r="F145" s="76"/>
      <c r="G145" s="30"/>
      <c r="H145" s="76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76"/>
      <c r="F146" s="76"/>
      <c r="G146" s="30"/>
      <c r="H146" s="76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76"/>
      <c r="F147" s="76"/>
      <c r="G147" s="30"/>
      <c r="H147" s="76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76"/>
      <c r="F148" s="76"/>
      <c r="G148" s="30"/>
      <c r="H148" s="76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76"/>
      <c r="F149" s="76"/>
      <c r="G149" s="30"/>
      <c r="H149" s="76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76"/>
      <c r="F150" s="76"/>
      <c r="G150" s="30"/>
      <c r="H150" s="76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76"/>
      <c r="F151" s="76"/>
      <c r="G151" s="30"/>
      <c r="H151" s="76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76"/>
      <c r="F152" s="76"/>
      <c r="G152" s="30"/>
      <c r="H152" s="76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76"/>
      <c r="F153" s="76"/>
      <c r="G153" s="30"/>
      <c r="H153" s="76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76"/>
      <c r="F154" s="76"/>
      <c r="G154" s="30"/>
      <c r="H154" s="76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76"/>
      <c r="F155" s="76"/>
      <c r="G155" s="30"/>
      <c r="H155" s="76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76"/>
      <c r="F156" s="76"/>
      <c r="G156" s="30"/>
      <c r="H156" s="76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76"/>
      <c r="F157" s="76"/>
      <c r="G157" s="30"/>
      <c r="H157" s="76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76"/>
      <c r="F158" s="76"/>
      <c r="G158" s="30"/>
      <c r="H158" s="76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76"/>
      <c r="F159" s="76"/>
      <c r="G159" s="30"/>
      <c r="H159" s="76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76"/>
      <c r="F160" s="76"/>
      <c r="G160" s="30"/>
      <c r="H160" s="76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76"/>
      <c r="F161" s="76"/>
      <c r="G161" s="30"/>
      <c r="H161" s="76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76"/>
      <c r="F162" s="76"/>
      <c r="G162" s="30"/>
      <c r="H162" s="76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76"/>
      <c r="F163" s="76"/>
      <c r="G163" s="30"/>
      <c r="H163" s="76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76"/>
      <c r="F164" s="76"/>
      <c r="G164" s="30"/>
      <c r="H164" s="76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76"/>
      <c r="F165" s="76"/>
      <c r="G165" s="30"/>
      <c r="H165" s="76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76"/>
      <c r="F166" s="76"/>
      <c r="G166" s="30"/>
      <c r="H166" s="76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76"/>
      <c r="F167" s="76"/>
      <c r="G167" s="30"/>
      <c r="H167" s="76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76"/>
      <c r="F168" s="76"/>
      <c r="G168" s="30"/>
      <c r="H168" s="76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76"/>
      <c r="F169" s="76"/>
      <c r="G169" s="30"/>
      <c r="H169" s="76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76"/>
      <c r="F170" s="76"/>
      <c r="G170" s="30"/>
      <c r="H170" s="76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76"/>
      <c r="F171" s="76"/>
      <c r="G171" s="30"/>
      <c r="H171" s="76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76"/>
      <c r="F172" s="76"/>
      <c r="G172" s="30"/>
      <c r="H172" s="76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76"/>
      <c r="F173" s="76"/>
      <c r="G173" s="30"/>
      <c r="H173" s="76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76"/>
      <c r="F174" s="76"/>
      <c r="G174" s="30"/>
      <c r="H174" s="76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76"/>
      <c r="F175" s="76"/>
      <c r="G175" s="30"/>
      <c r="H175" s="76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76"/>
      <c r="F176" s="76"/>
      <c r="G176" s="30"/>
      <c r="H176" s="76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76"/>
      <c r="F177" s="76"/>
      <c r="G177" s="30"/>
      <c r="H177" s="76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76"/>
      <c r="F178" s="76"/>
      <c r="G178" s="30"/>
      <c r="H178" s="76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76"/>
      <c r="F179" s="76"/>
      <c r="G179" s="30"/>
      <c r="H179" s="76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76"/>
      <c r="F180" s="76"/>
      <c r="G180" s="30"/>
      <c r="H180" s="76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76"/>
      <c r="F181" s="76"/>
      <c r="G181" s="30"/>
      <c r="H181" s="76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76"/>
      <c r="F182" s="76"/>
      <c r="G182" s="30"/>
      <c r="H182" s="76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76"/>
      <c r="F183" s="76"/>
      <c r="G183" s="30"/>
      <c r="H183" s="76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76"/>
      <c r="C184" s="76"/>
      <c r="D184" s="30"/>
      <c r="E184" s="76"/>
      <c r="F184" s="76"/>
      <c r="G184" s="30"/>
      <c r="H184" s="76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76"/>
      <c r="C185" s="76"/>
      <c r="D185" s="30"/>
      <c r="E185" s="76"/>
      <c r="F185" s="76"/>
      <c r="G185" s="30"/>
      <c r="H185" s="76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76"/>
      <c r="C186" s="76"/>
      <c r="D186" s="30"/>
      <c r="E186" s="76"/>
      <c r="F186" s="76"/>
      <c r="G186" s="30"/>
      <c r="H186" s="76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76"/>
      <c r="C187" s="76"/>
      <c r="D187" s="30"/>
      <c r="E187" s="76"/>
      <c r="F187" s="76"/>
      <c r="G187" s="30"/>
      <c r="H187" s="76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76"/>
      <c r="C188" s="76"/>
      <c r="D188" s="30"/>
      <c r="E188" s="76"/>
      <c r="F188" s="76"/>
      <c r="G188" s="30"/>
      <c r="H188" s="76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76"/>
      <c r="C189" s="76"/>
      <c r="D189" s="30"/>
      <c r="E189" s="76"/>
      <c r="F189" s="76"/>
      <c r="G189" s="30"/>
      <c r="H189" s="76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76"/>
      <c r="C190" s="76"/>
      <c r="D190" s="30"/>
      <c r="E190" s="76"/>
      <c r="F190" s="76"/>
      <c r="G190" s="30"/>
      <c r="H190" s="76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76"/>
      <c r="C191" s="76"/>
      <c r="D191" s="30"/>
      <c r="E191" s="76"/>
      <c r="F191" s="76"/>
      <c r="G191" s="30"/>
      <c r="H191" s="76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76"/>
      <c r="C192" s="76"/>
      <c r="D192" s="30"/>
      <c r="E192" s="76"/>
      <c r="F192" s="76"/>
      <c r="G192" s="30"/>
      <c r="H192" s="76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76"/>
      <c r="C193" s="76"/>
      <c r="D193" s="30"/>
      <c r="E193" s="76"/>
      <c r="F193" s="76"/>
      <c r="G193" s="30"/>
      <c r="H193" s="76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76"/>
      <c r="C194" s="76"/>
      <c r="D194" s="30"/>
      <c r="E194" s="76"/>
      <c r="F194" s="76"/>
      <c r="G194" s="30"/>
      <c r="H194" s="76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76"/>
      <c r="C195" s="76"/>
      <c r="D195" s="30"/>
      <c r="E195" s="76"/>
      <c r="F195" s="76"/>
      <c r="G195" s="30"/>
      <c r="H195" s="76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76"/>
      <c r="C196" s="76"/>
      <c r="D196" s="30"/>
      <c r="E196" s="76"/>
      <c r="F196" s="76"/>
      <c r="G196" s="30"/>
      <c r="H196" s="76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76"/>
      <c r="C197" s="76"/>
      <c r="D197" s="30"/>
      <c r="E197" s="76"/>
      <c r="F197" s="76"/>
      <c r="G197" s="30"/>
      <c r="H197" s="76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76"/>
      <c r="C198" s="76"/>
      <c r="D198" s="30"/>
      <c r="E198" s="76"/>
      <c r="F198" s="76"/>
      <c r="G198" s="30"/>
      <c r="H198" s="76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76"/>
      <c r="C199" s="76"/>
      <c r="D199" s="30"/>
      <c r="E199" s="76"/>
      <c r="F199" s="76"/>
      <c r="G199" s="30"/>
      <c r="H199" s="76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76"/>
      <c r="C200" s="76"/>
      <c r="D200" s="30"/>
      <c r="E200" s="76"/>
      <c r="F200" s="76"/>
      <c r="G200" s="30"/>
      <c r="H200" s="76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76"/>
      <c r="C201" s="76"/>
      <c r="D201" s="30"/>
      <c r="E201" s="76"/>
      <c r="F201" s="76"/>
      <c r="G201" s="30"/>
      <c r="H201" s="76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76"/>
      <c r="C202" s="76"/>
      <c r="D202" s="30"/>
      <c r="E202" s="76"/>
      <c r="F202" s="76"/>
      <c r="G202" s="30"/>
      <c r="H202" s="76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76"/>
      <c r="C203" s="76"/>
      <c r="D203" s="30"/>
      <c r="E203" s="76"/>
      <c r="F203" s="76"/>
      <c r="G203" s="30"/>
      <c r="H203" s="76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76"/>
      <c r="C204" s="76"/>
      <c r="D204" s="30"/>
      <c r="E204" s="76"/>
      <c r="F204" s="76"/>
      <c r="G204" s="30"/>
      <c r="H204" s="76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76"/>
      <c r="C205" s="76"/>
      <c r="D205" s="30"/>
      <c r="E205" s="76"/>
      <c r="F205" s="76"/>
      <c r="G205" s="30"/>
      <c r="H205" s="76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76"/>
      <c r="C206" s="76"/>
      <c r="D206" s="30"/>
      <c r="E206" s="76"/>
      <c r="F206" s="76"/>
      <c r="G206" s="30"/>
      <c r="H206" s="76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76"/>
      <c r="C207" s="76"/>
      <c r="D207" s="30"/>
      <c r="E207" s="76"/>
      <c r="F207" s="76"/>
      <c r="G207" s="30"/>
      <c r="H207" s="76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76"/>
      <c r="C208" s="76"/>
      <c r="D208" s="30"/>
      <c r="E208" s="76"/>
      <c r="F208" s="76"/>
      <c r="G208" s="30"/>
      <c r="H208" s="76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76"/>
      <c r="C209" s="76"/>
      <c r="D209" s="30"/>
      <c r="E209" s="76"/>
      <c r="F209" s="76"/>
      <c r="G209" s="30"/>
      <c r="H209" s="76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76"/>
      <c r="C210" s="76"/>
      <c r="D210" s="30"/>
      <c r="E210" s="76"/>
      <c r="F210" s="76"/>
      <c r="G210" s="30"/>
      <c r="H210" s="76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76"/>
      <c r="C211" s="76"/>
      <c r="D211" s="30"/>
      <c r="E211" s="76"/>
      <c r="F211" s="76"/>
      <c r="G211" s="30"/>
      <c r="H211" s="76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76"/>
      <c r="C212" s="76"/>
      <c r="D212" s="30"/>
      <c r="E212" s="76"/>
      <c r="F212" s="76"/>
      <c r="G212" s="30"/>
      <c r="H212" s="76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76"/>
      <c r="C213" s="76"/>
      <c r="D213" s="30"/>
      <c r="E213" s="76"/>
      <c r="F213" s="76"/>
      <c r="G213" s="30"/>
      <c r="H213" s="76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76"/>
      <c r="C214" s="76"/>
      <c r="D214" s="30"/>
      <c r="E214" s="76"/>
      <c r="F214" s="76"/>
      <c r="G214" s="30"/>
      <c r="H214" s="76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76"/>
      <c r="C215" s="76"/>
      <c r="D215" s="30"/>
      <c r="E215" s="76"/>
      <c r="F215" s="76"/>
      <c r="G215" s="30"/>
      <c r="H215" s="76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76"/>
      <c r="C216" s="76"/>
      <c r="D216" s="30"/>
      <c r="E216" s="76"/>
      <c r="F216" s="76"/>
      <c r="G216" s="30"/>
      <c r="H216" s="76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76"/>
      <c r="C217" s="76"/>
      <c r="D217" s="30"/>
      <c r="E217" s="76"/>
      <c r="F217" s="76"/>
      <c r="G217" s="30"/>
      <c r="H217" s="76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76"/>
      <c r="C218" s="76"/>
      <c r="D218" s="30"/>
      <c r="E218" s="76"/>
      <c r="F218" s="76"/>
      <c r="G218" s="30"/>
      <c r="H218" s="76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76"/>
      <c r="C219" s="76"/>
      <c r="D219" s="30"/>
      <c r="E219" s="76"/>
      <c r="F219" s="76"/>
      <c r="G219" s="30"/>
      <c r="H219" s="76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76"/>
      <c r="C220" s="76"/>
      <c r="D220" s="30"/>
      <c r="E220" s="76"/>
      <c r="F220" s="76"/>
      <c r="G220" s="30"/>
      <c r="H220" s="76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76"/>
      <c r="C221" s="76"/>
      <c r="D221" s="30"/>
      <c r="E221" s="76"/>
      <c r="F221" s="76"/>
      <c r="G221" s="30"/>
      <c r="H221" s="76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76"/>
      <c r="C222" s="76"/>
      <c r="D222" s="30"/>
      <c r="E222" s="76"/>
      <c r="F222" s="76"/>
      <c r="G222" s="30"/>
      <c r="H222" s="76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76"/>
      <c r="C223" s="76"/>
      <c r="D223" s="30"/>
      <c r="E223" s="76"/>
      <c r="F223" s="76"/>
      <c r="G223" s="30"/>
      <c r="H223" s="76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76"/>
      <c r="C224" s="76"/>
      <c r="D224" s="30"/>
      <c r="E224" s="76"/>
      <c r="F224" s="76"/>
      <c r="G224" s="30"/>
      <c r="H224" s="76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76"/>
      <c r="C225" s="76"/>
      <c r="D225" s="30"/>
      <c r="E225" s="76"/>
      <c r="F225" s="76"/>
      <c r="G225" s="30"/>
      <c r="H225" s="76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76"/>
      <c r="C226" s="76"/>
      <c r="D226" s="30"/>
      <c r="E226" s="76"/>
      <c r="F226" s="76"/>
      <c r="G226" s="30"/>
      <c r="H226" s="76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76"/>
      <c r="C227" s="76"/>
      <c r="D227" s="30"/>
      <c r="E227" s="76"/>
      <c r="F227" s="76"/>
      <c r="G227" s="30"/>
      <c r="H227" s="76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76"/>
      <c r="C228" s="76"/>
      <c r="D228" s="30"/>
      <c r="E228" s="76"/>
      <c r="F228" s="76"/>
      <c r="G228" s="30"/>
      <c r="H228" s="76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76"/>
      <c r="C229" s="76"/>
      <c r="D229" s="30"/>
      <c r="E229" s="76"/>
      <c r="F229" s="76"/>
      <c r="G229" s="30"/>
      <c r="H229" s="76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76"/>
      <c r="C230" s="76"/>
      <c r="D230" s="30"/>
      <c r="E230" s="76"/>
      <c r="F230" s="76"/>
      <c r="G230" s="30"/>
      <c r="H230" s="76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76"/>
      <c r="C231" s="76"/>
      <c r="D231" s="30"/>
      <c r="E231" s="76"/>
      <c r="F231" s="76"/>
      <c r="G231" s="30"/>
      <c r="H231" s="76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76"/>
      <c r="C232" s="76"/>
      <c r="D232" s="30"/>
      <c r="E232" s="76"/>
      <c r="F232" s="76"/>
      <c r="G232" s="30"/>
      <c r="H232" s="76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76"/>
      <c r="C233" s="76"/>
      <c r="D233" s="30"/>
      <c r="E233" s="76"/>
      <c r="F233" s="76"/>
      <c r="G233" s="30"/>
      <c r="H233" s="76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76"/>
      <c r="C234" s="76"/>
      <c r="D234" s="30"/>
      <c r="E234" s="76"/>
      <c r="F234" s="76"/>
      <c r="G234" s="30"/>
      <c r="H234" s="76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76"/>
      <c r="C235" s="76"/>
      <c r="D235" s="30"/>
      <c r="E235" s="76"/>
      <c r="F235" s="76"/>
      <c r="G235" s="30"/>
      <c r="H235" s="76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76"/>
      <c r="C236" s="76"/>
      <c r="D236" s="30"/>
      <c r="E236" s="76"/>
      <c r="F236" s="76"/>
      <c r="G236" s="30"/>
      <c r="H236" s="76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76"/>
      <c r="C237" s="76"/>
      <c r="D237" s="30"/>
      <c r="E237" s="76"/>
      <c r="F237" s="76"/>
      <c r="G237" s="30"/>
      <c r="H237" s="76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76"/>
      <c r="C238" s="76"/>
      <c r="D238" s="30"/>
      <c r="E238" s="76"/>
      <c r="F238" s="76"/>
      <c r="G238" s="30"/>
      <c r="H238" s="76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76"/>
      <c r="C239" s="76"/>
      <c r="D239" s="30"/>
      <c r="E239" s="76"/>
      <c r="F239" s="76"/>
      <c r="G239" s="30"/>
      <c r="H239" s="76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76"/>
      <c r="C240" s="76"/>
      <c r="D240" s="30"/>
      <c r="E240" s="76"/>
      <c r="F240" s="76"/>
      <c r="G240" s="30"/>
      <c r="H240" s="76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76"/>
      <c r="C241" s="76"/>
      <c r="D241" s="30"/>
      <c r="E241" s="76"/>
      <c r="F241" s="76"/>
      <c r="G241" s="30"/>
      <c r="H241" s="76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76"/>
      <c r="C242" s="76"/>
      <c r="D242" s="30"/>
      <c r="E242" s="76"/>
      <c r="F242" s="76"/>
      <c r="G242" s="30"/>
      <c r="H242" s="76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76"/>
      <c r="C243" s="76"/>
      <c r="D243" s="30"/>
      <c r="E243" s="76"/>
      <c r="F243" s="76"/>
      <c r="G243" s="30"/>
      <c r="H243" s="76"/>
      <c r="I243" s="182"/>
      <c r="J243" s="182"/>
      <c r="K243" s="182"/>
      <c r="L243" s="182"/>
      <c r="M243" s="182"/>
      <c r="N243" s="182"/>
      <c r="O243" s="182"/>
      <c r="P243" s="182"/>
      <c r="Q243" s="18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92" bestFit="1" customWidth="1"/>
    <col min="2" max="2" width="14.453125" style="85" bestFit="1" customWidth="1"/>
    <col min="3" max="4" width="12.81640625" style="96" bestFit="1" customWidth="1"/>
    <col min="5" max="5" width="14.81640625" style="85" bestFit="1" customWidth="1"/>
    <col min="6" max="6" width="16" style="85" bestFit="1" customWidth="1"/>
    <col min="7" max="7" width="10.7265625" style="43" bestFit="1" customWidth="1"/>
    <col min="8" max="8" width="14.453125" style="85" bestFit="1" customWidth="1"/>
    <col min="9" max="10" width="12.81640625" style="96" bestFit="1" customWidth="1"/>
    <col min="11" max="12" width="16" style="85" bestFit="1" customWidth="1"/>
    <col min="13" max="13" width="10.7265625" style="43" bestFit="1" customWidth="1"/>
    <col min="14" max="14" width="16.1796875" style="85" bestFit="1" customWidth="1"/>
    <col min="15" max="16384" width="16.26953125" style="192"/>
  </cols>
  <sheetData>
    <row r="2" spans="1:19" s="53" customFormat="1" ht="18.5" x14ac:dyDescent="0.45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4"/>
      <c r="P2" s="44"/>
      <c r="Q2" s="44"/>
      <c r="R2" s="44"/>
      <c r="S2" s="44"/>
    </row>
    <row r="3" spans="1:19" x14ac:dyDescent="0.3">
      <c r="A3" s="244"/>
    </row>
    <row r="4" spans="1:19" s="68" customFormat="1" x14ac:dyDescent="0.3">
      <c r="B4" s="213"/>
      <c r="C4" s="228"/>
      <c r="D4" s="228"/>
      <c r="E4" s="213"/>
      <c r="F4" s="213"/>
      <c r="G4" s="162"/>
      <c r="H4" s="213"/>
      <c r="I4" s="228"/>
      <c r="J4" s="228"/>
      <c r="K4" s="213"/>
      <c r="L4" s="213"/>
      <c r="M4" s="162"/>
      <c r="N4" s="68" t="str">
        <f>VALVAL</f>
        <v>млрд. одиниць</v>
      </c>
    </row>
    <row r="5" spans="1:19" s="73" customFormat="1" x14ac:dyDescent="0.25">
      <c r="A5" s="163"/>
      <c r="B5" s="252">
        <v>44926</v>
      </c>
      <c r="C5" s="253"/>
      <c r="D5" s="253"/>
      <c r="E5" s="253"/>
      <c r="F5" s="253"/>
      <c r="G5" s="254"/>
      <c r="H5" s="252">
        <v>45169</v>
      </c>
      <c r="I5" s="253"/>
      <c r="J5" s="253"/>
      <c r="K5" s="253"/>
      <c r="L5" s="253"/>
      <c r="M5" s="254"/>
      <c r="N5" s="210"/>
    </row>
    <row r="6" spans="1:19" s="40" customFormat="1" x14ac:dyDescent="0.25">
      <c r="A6" s="139"/>
      <c r="B6" s="88" t="s">
        <v>5</v>
      </c>
      <c r="C6" s="102" t="s">
        <v>171</v>
      </c>
      <c r="D6" s="102" t="s">
        <v>198</v>
      </c>
      <c r="E6" s="88" t="s">
        <v>160</v>
      </c>
      <c r="F6" s="88" t="s">
        <v>163</v>
      </c>
      <c r="G6" s="49" t="s">
        <v>182</v>
      </c>
      <c r="H6" s="88" t="s">
        <v>5</v>
      </c>
      <c r="I6" s="102" t="s">
        <v>171</v>
      </c>
      <c r="J6" s="102" t="s">
        <v>198</v>
      </c>
      <c r="K6" s="88" t="s">
        <v>160</v>
      </c>
      <c r="L6" s="88" t="s">
        <v>163</v>
      </c>
      <c r="M6" s="49" t="s">
        <v>182</v>
      </c>
      <c r="N6" s="88" t="s">
        <v>60</v>
      </c>
    </row>
    <row r="7" spans="1:19" s="16" customFormat="1" ht="14.5" x14ac:dyDescent="0.25">
      <c r="A7" s="246" t="s">
        <v>146</v>
      </c>
      <c r="B7" s="93"/>
      <c r="C7" s="125"/>
      <c r="D7" s="125"/>
      <c r="E7" s="93">
        <f>SUM(E8:E23)</f>
        <v>111.44670722021999</v>
      </c>
      <c r="F7" s="93">
        <f>SUM(F8:F23)</f>
        <v>4075.4500576400701</v>
      </c>
      <c r="G7" s="54">
        <f>SUM(G8:G23)</f>
        <v>0.99999800000000005</v>
      </c>
      <c r="H7" s="93"/>
      <c r="I7" s="125"/>
      <c r="J7" s="125"/>
      <c r="K7" s="93">
        <f>SUM(K8:K23)</f>
        <v>133.92790119985997</v>
      </c>
      <c r="L7" s="93">
        <f>SUM(L8:L23)</f>
        <v>4897.5558478063203</v>
      </c>
      <c r="M7" s="54">
        <f>SUM(M8:M23)</f>
        <v>0.99999999999999989</v>
      </c>
      <c r="N7" s="93">
        <f>SUM(N8:N23)</f>
        <v>-1.0000000000018675E-6</v>
      </c>
    </row>
    <row r="8" spans="1:19" s="189" customFormat="1" x14ac:dyDescent="0.25">
      <c r="A8" s="103" t="s">
        <v>26</v>
      </c>
      <c r="B8" s="225">
        <v>1.837237848E-2</v>
      </c>
      <c r="C8" s="241">
        <v>1.203349</v>
      </c>
      <c r="D8" s="241">
        <v>44.004800000000003</v>
      </c>
      <c r="E8" s="225">
        <v>2.210838918E-2</v>
      </c>
      <c r="F8" s="225">
        <v>0.80847284054000002</v>
      </c>
      <c r="G8" s="195">
        <v>1.9799999999999999E-4</v>
      </c>
      <c r="H8" s="225">
        <v>1.837237848E-2</v>
      </c>
      <c r="I8" s="241">
        <v>1.2658510000000001</v>
      </c>
      <c r="J8" s="241">
        <v>46.290399999999998</v>
      </c>
      <c r="K8" s="225">
        <v>2.325669423E-2</v>
      </c>
      <c r="L8" s="225">
        <v>0.85046474879</v>
      </c>
      <c r="M8" s="195">
        <v>1.74E-4</v>
      </c>
      <c r="N8" s="225">
        <v>-2.5000000000000001E-5</v>
      </c>
    </row>
    <row r="9" spans="1:19" x14ac:dyDescent="0.3">
      <c r="A9" s="156" t="s">
        <v>113</v>
      </c>
      <c r="B9" s="196">
        <v>33.372639010180002</v>
      </c>
      <c r="C9" s="201">
        <v>1</v>
      </c>
      <c r="D9" s="201">
        <v>36.568600000000004</v>
      </c>
      <c r="E9" s="196">
        <v>33.372639010180002</v>
      </c>
      <c r="F9" s="196">
        <v>1220.39068690769</v>
      </c>
      <c r="G9" s="150">
        <v>0.29944900000000002</v>
      </c>
      <c r="H9" s="196">
        <v>35.382975347230001</v>
      </c>
      <c r="I9" s="201">
        <v>1</v>
      </c>
      <c r="J9" s="201">
        <v>36.568600000000004</v>
      </c>
      <c r="K9" s="196">
        <v>35.382975347230001</v>
      </c>
      <c r="L9" s="196">
        <v>1293.9058722827499</v>
      </c>
      <c r="M9" s="150">
        <v>0.26419399999999998</v>
      </c>
      <c r="N9" s="196">
        <v>-3.5255000000000002E-2</v>
      </c>
      <c r="O9" s="182"/>
      <c r="P9" s="182"/>
      <c r="Q9" s="182"/>
    </row>
    <row r="10" spans="1:19" x14ac:dyDescent="0.3">
      <c r="A10" s="156" t="s">
        <v>2</v>
      </c>
      <c r="B10" s="196">
        <v>23.13126000383</v>
      </c>
      <c r="C10" s="201">
        <v>1.0651489999999999</v>
      </c>
      <c r="D10" s="201">
        <v>38.951000000000001</v>
      </c>
      <c r="E10" s="196">
        <v>24.63823357775</v>
      </c>
      <c r="F10" s="196">
        <v>900.98570840922002</v>
      </c>
      <c r="G10" s="150">
        <v>0.22107599999999999</v>
      </c>
      <c r="H10" s="196">
        <v>35.902779129450003</v>
      </c>
      <c r="I10" s="201">
        <v>1.0881000000000001</v>
      </c>
      <c r="J10" s="201">
        <v>39.790300000000002</v>
      </c>
      <c r="K10" s="196">
        <v>39.065820195299999</v>
      </c>
      <c r="L10" s="196">
        <v>1428.5823523945701</v>
      </c>
      <c r="M10" s="150">
        <v>0.29169299999999998</v>
      </c>
      <c r="N10" s="196">
        <v>7.0616999999999999E-2</v>
      </c>
      <c r="O10" s="182"/>
      <c r="P10" s="182"/>
      <c r="Q10" s="182"/>
    </row>
    <row r="11" spans="1:19" x14ac:dyDescent="0.3">
      <c r="A11" s="156" t="s">
        <v>155</v>
      </c>
      <c r="B11" s="196">
        <v>1.95</v>
      </c>
      <c r="C11" s="201">
        <v>0.73583600000000005</v>
      </c>
      <c r="D11" s="201">
        <v>26.9085</v>
      </c>
      <c r="E11" s="196">
        <v>1.4348806079500001</v>
      </c>
      <c r="F11" s="196">
        <v>52.471575000000001</v>
      </c>
      <c r="G11" s="150">
        <v>1.2874999999999999E-2</v>
      </c>
      <c r="H11" s="196">
        <v>4.3499999999999996</v>
      </c>
      <c r="I11" s="201">
        <v>0.73732699999999995</v>
      </c>
      <c r="J11" s="201">
        <v>26.963000000000001</v>
      </c>
      <c r="K11" s="196">
        <v>3.207370531</v>
      </c>
      <c r="L11" s="196">
        <v>117.28905</v>
      </c>
      <c r="M11" s="150">
        <v>2.3948000000000001E-2</v>
      </c>
      <c r="N11" s="196">
        <v>1.1073E-2</v>
      </c>
      <c r="O11" s="182"/>
      <c r="P11" s="182"/>
      <c r="Q11" s="182"/>
    </row>
    <row r="12" spans="1:19" x14ac:dyDescent="0.3">
      <c r="A12" s="156" t="s">
        <v>15</v>
      </c>
      <c r="B12" s="196">
        <v>10.845957397999999</v>
      </c>
      <c r="C12" s="201">
        <v>1.3308439999999999</v>
      </c>
      <c r="D12" s="201">
        <v>48.667093000000001</v>
      </c>
      <c r="E12" s="196">
        <v>14.434274688189999</v>
      </c>
      <c r="F12" s="196">
        <v>527.84121736249995</v>
      </c>
      <c r="G12" s="150">
        <v>0.12951699999999999</v>
      </c>
      <c r="H12" s="196">
        <v>12.658324066</v>
      </c>
      <c r="I12" s="201">
        <v>1.329941</v>
      </c>
      <c r="J12" s="201">
        <v>48.634084000000001</v>
      </c>
      <c r="K12" s="196">
        <v>16.834825394589998</v>
      </c>
      <c r="L12" s="196">
        <v>615.62599592506001</v>
      </c>
      <c r="M12" s="150">
        <v>0.12570100000000001</v>
      </c>
      <c r="N12" s="196">
        <v>-3.8170000000000001E-3</v>
      </c>
      <c r="O12" s="182"/>
      <c r="P12" s="182"/>
      <c r="Q12" s="182"/>
    </row>
    <row r="13" spans="1:19" x14ac:dyDescent="0.3">
      <c r="A13" s="156" t="s">
        <v>16</v>
      </c>
      <c r="B13" s="196">
        <v>1336.4599419891799</v>
      </c>
      <c r="C13" s="201">
        <v>2.7345999999999999E-2</v>
      </c>
      <c r="D13" s="201">
        <v>1</v>
      </c>
      <c r="E13" s="196">
        <v>36.546653194290002</v>
      </c>
      <c r="F13" s="196">
        <v>1336.4599419891799</v>
      </c>
      <c r="G13" s="150">
        <v>0.32792900000000003</v>
      </c>
      <c r="H13" s="196">
        <v>1407.9771594609599</v>
      </c>
      <c r="I13" s="201">
        <v>2.7345999999999999E-2</v>
      </c>
      <c r="J13" s="201">
        <v>1</v>
      </c>
      <c r="K13" s="196">
        <v>38.502353370729999</v>
      </c>
      <c r="L13" s="196">
        <v>1407.9771594609599</v>
      </c>
      <c r="M13" s="150">
        <v>0.28748600000000002</v>
      </c>
      <c r="N13" s="196">
        <v>-4.0444000000000001E-2</v>
      </c>
      <c r="O13" s="182"/>
      <c r="P13" s="182"/>
      <c r="Q13" s="182"/>
    </row>
    <row r="14" spans="1:19" x14ac:dyDescent="0.3">
      <c r="A14" s="156" t="s">
        <v>100</v>
      </c>
      <c r="B14" s="196">
        <v>133.36910726900001</v>
      </c>
      <c r="C14" s="201">
        <v>7.4819999999999999E-3</v>
      </c>
      <c r="D14" s="201">
        <v>0.27361999999999997</v>
      </c>
      <c r="E14" s="196">
        <v>0.99791775268000005</v>
      </c>
      <c r="F14" s="196">
        <v>36.492455130940002</v>
      </c>
      <c r="G14" s="150">
        <v>8.9540000000000002E-3</v>
      </c>
      <c r="H14" s="196">
        <v>133.369163942</v>
      </c>
      <c r="I14" s="201">
        <v>6.8329999999999997E-3</v>
      </c>
      <c r="J14" s="201">
        <v>0.24987000000000001</v>
      </c>
      <c r="K14" s="196">
        <v>0.91129966677999996</v>
      </c>
      <c r="L14" s="196">
        <v>33.324952994189999</v>
      </c>
      <c r="M14" s="150">
        <v>6.8040000000000002E-3</v>
      </c>
      <c r="N14" s="196">
        <v>-2.15E-3</v>
      </c>
      <c r="O14" s="182"/>
      <c r="P14" s="182"/>
      <c r="Q14" s="182"/>
    </row>
    <row r="15" spans="1:19" x14ac:dyDescent="0.3">
      <c r="B15" s="76"/>
      <c r="C15" s="87"/>
      <c r="D15" s="87"/>
      <c r="E15" s="76"/>
      <c r="F15" s="76"/>
      <c r="G15" s="30"/>
      <c r="H15" s="76"/>
      <c r="I15" s="87"/>
      <c r="J15" s="87"/>
      <c r="K15" s="76"/>
      <c r="L15" s="76"/>
      <c r="M15" s="30"/>
      <c r="N15" s="76"/>
      <c r="O15" s="182"/>
      <c r="P15" s="182"/>
      <c r="Q15" s="182"/>
    </row>
    <row r="16" spans="1:19" x14ac:dyDescent="0.3">
      <c r="B16" s="76"/>
      <c r="C16" s="87"/>
      <c r="D16" s="87"/>
      <c r="E16" s="76"/>
      <c r="F16" s="76"/>
      <c r="G16" s="30"/>
      <c r="H16" s="76"/>
      <c r="I16" s="87"/>
      <c r="J16" s="87"/>
      <c r="K16" s="76"/>
      <c r="L16" s="76"/>
      <c r="M16" s="30"/>
      <c r="N16" s="76"/>
      <c r="O16" s="182"/>
      <c r="P16" s="182"/>
      <c r="Q16" s="182"/>
    </row>
    <row r="17" spans="2:17" x14ac:dyDescent="0.3">
      <c r="B17" s="76"/>
      <c r="C17" s="87"/>
      <c r="D17" s="87"/>
      <c r="E17" s="76"/>
      <c r="F17" s="76"/>
      <c r="G17" s="30"/>
      <c r="H17" s="76"/>
      <c r="I17" s="87"/>
      <c r="J17" s="87"/>
      <c r="K17" s="76"/>
      <c r="L17" s="76"/>
      <c r="M17" s="30"/>
      <c r="N17" s="76"/>
      <c r="O17" s="182"/>
      <c r="P17" s="182"/>
      <c r="Q17" s="182"/>
    </row>
    <row r="18" spans="2:17" x14ac:dyDescent="0.3">
      <c r="B18" s="76"/>
      <c r="C18" s="87"/>
      <c r="D18" s="87"/>
      <c r="E18" s="76"/>
      <c r="F18" s="76"/>
      <c r="G18" s="30"/>
      <c r="H18" s="76"/>
      <c r="I18" s="87"/>
      <c r="J18" s="87"/>
      <c r="K18" s="76"/>
      <c r="L18" s="76"/>
      <c r="M18" s="30"/>
      <c r="N18" s="76"/>
      <c r="O18" s="182"/>
      <c r="P18" s="182"/>
      <c r="Q18" s="182"/>
    </row>
    <row r="19" spans="2:17" x14ac:dyDescent="0.3">
      <c r="B19" s="76"/>
      <c r="C19" s="87"/>
      <c r="D19" s="87"/>
      <c r="E19" s="76"/>
      <c r="F19" s="76"/>
      <c r="G19" s="30"/>
      <c r="H19" s="76"/>
      <c r="I19" s="87"/>
      <c r="J19" s="87"/>
      <c r="K19" s="76"/>
      <c r="L19" s="76"/>
      <c r="M19" s="30"/>
      <c r="N19" s="76"/>
      <c r="O19" s="182"/>
      <c r="P19" s="182"/>
      <c r="Q19" s="182"/>
    </row>
    <row r="20" spans="2:17" x14ac:dyDescent="0.3">
      <c r="B20" s="76"/>
      <c r="C20" s="87"/>
      <c r="D20" s="87"/>
      <c r="E20" s="76"/>
      <c r="F20" s="76"/>
      <c r="G20" s="30"/>
      <c r="H20" s="76"/>
      <c r="I20" s="87"/>
      <c r="J20" s="87"/>
      <c r="K20" s="76"/>
      <c r="L20" s="76"/>
      <c r="M20" s="30"/>
      <c r="N20" s="76"/>
      <c r="O20" s="182"/>
      <c r="P20" s="182"/>
      <c r="Q20" s="182"/>
    </row>
    <row r="21" spans="2:17" x14ac:dyDescent="0.3">
      <c r="B21" s="76"/>
      <c r="C21" s="87"/>
      <c r="D21" s="87"/>
      <c r="E21" s="76"/>
      <c r="F21" s="76"/>
      <c r="G21" s="30"/>
      <c r="H21" s="76"/>
      <c r="I21" s="87"/>
      <c r="J21" s="87"/>
      <c r="K21" s="76"/>
      <c r="L21" s="76"/>
      <c r="M21" s="30"/>
      <c r="N21" s="76"/>
      <c r="O21" s="182"/>
      <c r="P21" s="182"/>
      <c r="Q21" s="182"/>
    </row>
    <row r="22" spans="2:17" x14ac:dyDescent="0.3">
      <c r="B22" s="76"/>
      <c r="C22" s="87"/>
      <c r="D22" s="87"/>
      <c r="E22" s="76"/>
      <c r="F22" s="76"/>
      <c r="G22" s="30"/>
      <c r="H22" s="76"/>
      <c r="I22" s="87"/>
      <c r="J22" s="87"/>
      <c r="K22" s="76"/>
      <c r="L22" s="76"/>
      <c r="M22" s="30"/>
      <c r="N22" s="76"/>
      <c r="O22" s="182"/>
      <c r="P22" s="182"/>
      <c r="Q22" s="182"/>
    </row>
    <row r="23" spans="2:17" x14ac:dyDescent="0.3">
      <c r="B23" s="76"/>
      <c r="C23" s="87"/>
      <c r="D23" s="87"/>
      <c r="E23" s="76"/>
      <c r="F23" s="76"/>
      <c r="G23" s="30"/>
      <c r="H23" s="76"/>
      <c r="I23" s="87"/>
      <c r="J23" s="87"/>
      <c r="K23" s="76"/>
      <c r="L23" s="76"/>
      <c r="M23" s="30"/>
      <c r="N23" s="76"/>
      <c r="O23" s="182"/>
      <c r="P23" s="182"/>
      <c r="Q23" s="182"/>
    </row>
    <row r="24" spans="2:17" x14ac:dyDescent="0.3">
      <c r="B24" s="76"/>
      <c r="C24" s="87"/>
      <c r="D24" s="87"/>
      <c r="E24" s="76"/>
      <c r="F24" s="76"/>
      <c r="G24" s="30"/>
      <c r="H24" s="76"/>
      <c r="I24" s="87"/>
      <c r="J24" s="87"/>
      <c r="K24" s="76"/>
      <c r="L24" s="76"/>
      <c r="M24" s="30"/>
      <c r="N24" s="76"/>
      <c r="O24" s="182"/>
      <c r="P24" s="182"/>
      <c r="Q24" s="182"/>
    </row>
    <row r="25" spans="2:17" x14ac:dyDescent="0.3">
      <c r="B25" s="76"/>
      <c r="C25" s="87"/>
      <c r="D25" s="87"/>
      <c r="E25" s="76"/>
      <c r="F25" s="76"/>
      <c r="G25" s="30"/>
      <c r="H25" s="76"/>
      <c r="I25" s="87"/>
      <c r="J25" s="87"/>
      <c r="K25" s="76"/>
      <c r="L25" s="76"/>
      <c r="M25" s="30"/>
      <c r="N25" s="76"/>
      <c r="O25" s="182"/>
      <c r="P25" s="182"/>
      <c r="Q25" s="182"/>
    </row>
    <row r="26" spans="2:17" x14ac:dyDescent="0.3">
      <c r="B26" s="76"/>
      <c r="C26" s="87"/>
      <c r="D26" s="87"/>
      <c r="E26" s="76"/>
      <c r="F26" s="76"/>
      <c r="G26" s="30"/>
      <c r="H26" s="76"/>
      <c r="I26" s="87"/>
      <c r="J26" s="87"/>
      <c r="K26" s="76"/>
      <c r="L26" s="76"/>
      <c r="M26" s="30"/>
      <c r="N26" s="76"/>
      <c r="O26" s="182"/>
      <c r="P26" s="182"/>
      <c r="Q26" s="182"/>
    </row>
    <row r="27" spans="2:17" x14ac:dyDescent="0.3">
      <c r="B27" s="76"/>
      <c r="C27" s="87"/>
      <c r="D27" s="87"/>
      <c r="E27" s="76"/>
      <c r="F27" s="76"/>
      <c r="G27" s="30"/>
      <c r="H27" s="76"/>
      <c r="I27" s="87"/>
      <c r="J27" s="87"/>
      <c r="K27" s="76"/>
      <c r="L27" s="76"/>
      <c r="M27" s="30"/>
      <c r="N27" s="76"/>
      <c r="O27" s="182"/>
      <c r="P27" s="182"/>
      <c r="Q27" s="182"/>
    </row>
    <row r="28" spans="2:17" x14ac:dyDescent="0.3">
      <c r="B28" s="76"/>
      <c r="C28" s="87"/>
      <c r="D28" s="87"/>
      <c r="E28" s="76"/>
      <c r="F28" s="76"/>
      <c r="G28" s="30"/>
      <c r="H28" s="76"/>
      <c r="I28" s="87"/>
      <c r="J28" s="87"/>
      <c r="K28" s="76"/>
      <c r="L28" s="76"/>
      <c r="M28" s="30"/>
      <c r="N28" s="76"/>
      <c r="O28" s="182"/>
      <c r="P28" s="182"/>
      <c r="Q28" s="182"/>
    </row>
    <row r="29" spans="2:17" x14ac:dyDescent="0.3">
      <c r="B29" s="76"/>
      <c r="C29" s="87"/>
      <c r="D29" s="87"/>
      <c r="E29" s="76"/>
      <c r="F29" s="76"/>
      <c r="G29" s="30"/>
      <c r="H29" s="76"/>
      <c r="I29" s="87"/>
      <c r="J29" s="87"/>
      <c r="K29" s="76"/>
      <c r="L29" s="76"/>
      <c r="M29" s="30"/>
      <c r="N29" s="76"/>
      <c r="O29" s="182"/>
      <c r="P29" s="182"/>
      <c r="Q29" s="182"/>
    </row>
    <row r="30" spans="2:17" x14ac:dyDescent="0.3">
      <c r="B30" s="76"/>
      <c r="C30" s="87"/>
      <c r="D30" s="87"/>
      <c r="E30" s="76"/>
      <c r="F30" s="76"/>
      <c r="G30" s="30"/>
      <c r="H30" s="76"/>
      <c r="I30" s="87"/>
      <c r="J30" s="87"/>
      <c r="K30" s="76"/>
      <c r="L30" s="76"/>
      <c r="M30" s="30"/>
      <c r="N30" s="76"/>
      <c r="O30" s="182"/>
      <c r="P30" s="182"/>
      <c r="Q30" s="182"/>
    </row>
    <row r="31" spans="2:17" x14ac:dyDescent="0.3">
      <c r="B31" s="76"/>
      <c r="C31" s="87"/>
      <c r="D31" s="87"/>
      <c r="E31" s="76"/>
      <c r="F31" s="76"/>
      <c r="G31" s="30"/>
      <c r="H31" s="76"/>
      <c r="I31" s="87"/>
      <c r="J31" s="87"/>
      <c r="K31" s="76"/>
      <c r="L31" s="76"/>
      <c r="M31" s="30"/>
      <c r="N31" s="76"/>
      <c r="O31" s="182"/>
      <c r="P31" s="182"/>
      <c r="Q31" s="182"/>
    </row>
    <row r="32" spans="2:17" x14ac:dyDescent="0.3">
      <c r="B32" s="76"/>
      <c r="C32" s="87"/>
      <c r="D32" s="87"/>
      <c r="E32" s="76"/>
      <c r="F32" s="76"/>
      <c r="G32" s="30"/>
      <c r="H32" s="76"/>
      <c r="I32" s="87"/>
      <c r="J32" s="87"/>
      <c r="K32" s="76"/>
      <c r="L32" s="76"/>
      <c r="M32" s="30"/>
      <c r="N32" s="76"/>
      <c r="O32" s="182"/>
      <c r="P32" s="182"/>
      <c r="Q32" s="182"/>
    </row>
    <row r="33" spans="2:17" x14ac:dyDescent="0.3">
      <c r="B33" s="76"/>
      <c r="C33" s="87"/>
      <c r="D33" s="87"/>
      <c r="E33" s="76"/>
      <c r="F33" s="76"/>
      <c r="G33" s="30"/>
      <c r="H33" s="76"/>
      <c r="I33" s="87"/>
      <c r="J33" s="87"/>
      <c r="K33" s="76"/>
      <c r="L33" s="76"/>
      <c r="M33" s="30"/>
      <c r="N33" s="76"/>
      <c r="O33" s="182"/>
      <c r="P33" s="182"/>
      <c r="Q33" s="182"/>
    </row>
    <row r="34" spans="2:17" x14ac:dyDescent="0.3">
      <c r="B34" s="76"/>
      <c r="C34" s="87"/>
      <c r="D34" s="87"/>
      <c r="E34" s="76"/>
      <c r="F34" s="76"/>
      <c r="G34" s="30"/>
      <c r="H34" s="76"/>
      <c r="I34" s="87"/>
      <c r="J34" s="87"/>
      <c r="K34" s="76"/>
      <c r="L34" s="76"/>
      <c r="M34" s="30"/>
      <c r="N34" s="76"/>
      <c r="O34" s="182"/>
      <c r="P34" s="182"/>
      <c r="Q34" s="182"/>
    </row>
    <row r="35" spans="2:17" x14ac:dyDescent="0.3">
      <c r="B35" s="76"/>
      <c r="C35" s="87"/>
      <c r="D35" s="87"/>
      <c r="E35" s="76"/>
      <c r="F35" s="76"/>
      <c r="G35" s="30"/>
      <c r="H35" s="76"/>
      <c r="I35" s="87"/>
      <c r="J35" s="87"/>
      <c r="K35" s="76"/>
      <c r="L35" s="76"/>
      <c r="M35" s="30"/>
      <c r="N35" s="76"/>
      <c r="O35" s="182"/>
      <c r="P35" s="182"/>
      <c r="Q35" s="182"/>
    </row>
    <row r="36" spans="2:17" x14ac:dyDescent="0.3">
      <c r="B36" s="76"/>
      <c r="C36" s="87"/>
      <c r="D36" s="87"/>
      <c r="E36" s="76"/>
      <c r="F36" s="76"/>
      <c r="G36" s="30"/>
      <c r="H36" s="76"/>
      <c r="I36" s="87"/>
      <c r="J36" s="87"/>
      <c r="K36" s="76"/>
      <c r="L36" s="76"/>
      <c r="M36" s="30"/>
      <c r="N36" s="76"/>
      <c r="O36" s="182"/>
      <c r="P36" s="182"/>
      <c r="Q36" s="182"/>
    </row>
    <row r="37" spans="2:17" x14ac:dyDescent="0.3">
      <c r="B37" s="76"/>
      <c r="C37" s="87"/>
      <c r="D37" s="87"/>
      <c r="E37" s="76"/>
      <c r="F37" s="76"/>
      <c r="G37" s="30"/>
      <c r="H37" s="76"/>
      <c r="I37" s="87"/>
      <c r="J37" s="87"/>
      <c r="K37" s="76"/>
      <c r="L37" s="76"/>
      <c r="M37" s="30"/>
      <c r="N37" s="76"/>
      <c r="O37" s="182"/>
      <c r="P37" s="182"/>
      <c r="Q37" s="182"/>
    </row>
    <row r="38" spans="2:17" x14ac:dyDescent="0.3">
      <c r="B38" s="76"/>
      <c r="C38" s="87"/>
      <c r="D38" s="87"/>
      <c r="E38" s="76"/>
      <c r="F38" s="76"/>
      <c r="G38" s="30"/>
      <c r="H38" s="76"/>
      <c r="I38" s="87"/>
      <c r="J38" s="87"/>
      <c r="K38" s="76"/>
      <c r="L38" s="76"/>
      <c r="M38" s="30"/>
      <c r="N38" s="76"/>
      <c r="O38" s="182"/>
      <c r="P38" s="182"/>
      <c r="Q38" s="182"/>
    </row>
    <row r="39" spans="2:17" x14ac:dyDescent="0.3">
      <c r="B39" s="76"/>
      <c r="C39" s="87"/>
      <c r="D39" s="87"/>
      <c r="E39" s="76"/>
      <c r="F39" s="76"/>
      <c r="G39" s="30"/>
      <c r="H39" s="76"/>
      <c r="I39" s="87"/>
      <c r="J39" s="87"/>
      <c r="K39" s="76"/>
      <c r="L39" s="76"/>
      <c r="M39" s="30"/>
      <c r="N39" s="76"/>
      <c r="O39" s="182"/>
      <c r="P39" s="182"/>
      <c r="Q39" s="182"/>
    </row>
    <row r="40" spans="2:17" x14ac:dyDescent="0.3">
      <c r="B40" s="76"/>
      <c r="C40" s="87"/>
      <c r="D40" s="87"/>
      <c r="E40" s="76"/>
      <c r="F40" s="76"/>
      <c r="G40" s="30"/>
      <c r="H40" s="76"/>
      <c r="I40" s="87"/>
      <c r="J40" s="87"/>
      <c r="K40" s="76"/>
      <c r="L40" s="76"/>
      <c r="M40" s="30"/>
      <c r="N40" s="76"/>
      <c r="O40" s="182"/>
      <c r="P40" s="182"/>
      <c r="Q40" s="182"/>
    </row>
    <row r="41" spans="2:17" x14ac:dyDescent="0.3">
      <c r="B41" s="76"/>
      <c r="C41" s="87"/>
      <c r="D41" s="87"/>
      <c r="E41" s="76"/>
      <c r="F41" s="76"/>
      <c r="G41" s="30"/>
      <c r="H41" s="76"/>
      <c r="I41" s="87"/>
      <c r="J41" s="87"/>
      <c r="K41" s="76"/>
      <c r="L41" s="76"/>
      <c r="M41" s="30"/>
      <c r="N41" s="76"/>
      <c r="O41" s="182"/>
      <c r="P41" s="182"/>
      <c r="Q41" s="182"/>
    </row>
    <row r="42" spans="2:17" x14ac:dyDescent="0.3">
      <c r="B42" s="76"/>
      <c r="C42" s="87"/>
      <c r="D42" s="87"/>
      <c r="E42" s="76"/>
      <c r="F42" s="76"/>
      <c r="G42" s="30"/>
      <c r="H42" s="76"/>
      <c r="I42" s="87"/>
      <c r="J42" s="87"/>
      <c r="K42" s="76"/>
      <c r="L42" s="76"/>
      <c r="M42" s="30"/>
      <c r="N42" s="76"/>
      <c r="O42" s="182"/>
      <c r="P42" s="182"/>
      <c r="Q42" s="182"/>
    </row>
    <row r="43" spans="2:17" x14ac:dyDescent="0.3">
      <c r="B43" s="76"/>
      <c r="C43" s="87"/>
      <c r="D43" s="87"/>
      <c r="E43" s="76"/>
      <c r="F43" s="76"/>
      <c r="G43" s="30"/>
      <c r="H43" s="76"/>
      <c r="I43" s="87"/>
      <c r="J43" s="87"/>
      <c r="K43" s="76"/>
      <c r="L43" s="76"/>
      <c r="M43" s="30"/>
      <c r="N43" s="76"/>
      <c r="O43" s="182"/>
      <c r="P43" s="182"/>
      <c r="Q43" s="182"/>
    </row>
    <row r="44" spans="2:17" x14ac:dyDescent="0.3">
      <c r="B44" s="76"/>
      <c r="C44" s="87"/>
      <c r="D44" s="87"/>
      <c r="E44" s="76"/>
      <c r="F44" s="76"/>
      <c r="G44" s="30"/>
      <c r="H44" s="76"/>
      <c r="I44" s="87"/>
      <c r="J44" s="87"/>
      <c r="K44" s="76"/>
      <c r="L44" s="76"/>
      <c r="M44" s="30"/>
      <c r="N44" s="76"/>
      <c r="O44" s="182"/>
      <c r="P44" s="182"/>
      <c r="Q44" s="182"/>
    </row>
    <row r="45" spans="2:17" x14ac:dyDescent="0.3">
      <c r="B45" s="76"/>
      <c r="C45" s="87"/>
      <c r="D45" s="87"/>
      <c r="E45" s="76"/>
      <c r="F45" s="76"/>
      <c r="G45" s="30"/>
      <c r="H45" s="76"/>
      <c r="I45" s="87"/>
      <c r="J45" s="87"/>
      <c r="K45" s="76"/>
      <c r="L45" s="76"/>
      <c r="M45" s="30"/>
      <c r="N45" s="76"/>
      <c r="O45" s="182"/>
      <c r="P45" s="182"/>
      <c r="Q45" s="182"/>
    </row>
    <row r="46" spans="2:17" x14ac:dyDescent="0.3">
      <c r="B46" s="76"/>
      <c r="C46" s="87"/>
      <c r="D46" s="87"/>
      <c r="E46" s="76"/>
      <c r="F46" s="76"/>
      <c r="G46" s="30"/>
      <c r="H46" s="76"/>
      <c r="I46" s="87"/>
      <c r="J46" s="87"/>
      <c r="K46" s="76"/>
      <c r="L46" s="76"/>
      <c r="M46" s="30"/>
      <c r="N46" s="76"/>
      <c r="O46" s="182"/>
      <c r="P46" s="182"/>
      <c r="Q46" s="182"/>
    </row>
    <row r="47" spans="2:17" x14ac:dyDescent="0.3">
      <c r="B47" s="76"/>
      <c r="C47" s="87"/>
      <c r="D47" s="87"/>
      <c r="E47" s="76"/>
      <c r="F47" s="76"/>
      <c r="G47" s="30"/>
      <c r="H47" s="76"/>
      <c r="I47" s="87"/>
      <c r="J47" s="87"/>
      <c r="K47" s="76"/>
      <c r="L47" s="76"/>
      <c r="M47" s="30"/>
      <c r="N47" s="76"/>
      <c r="O47" s="182"/>
      <c r="P47" s="182"/>
      <c r="Q47" s="182"/>
    </row>
    <row r="48" spans="2:17" x14ac:dyDescent="0.3">
      <c r="B48" s="76"/>
      <c r="C48" s="87"/>
      <c r="D48" s="87"/>
      <c r="E48" s="76"/>
      <c r="F48" s="76"/>
      <c r="G48" s="30"/>
      <c r="H48" s="76"/>
      <c r="I48" s="87"/>
      <c r="J48" s="87"/>
      <c r="K48" s="76"/>
      <c r="L48" s="76"/>
      <c r="M48" s="30"/>
      <c r="N48" s="76"/>
      <c r="O48" s="182"/>
      <c r="P48" s="182"/>
      <c r="Q48" s="182"/>
    </row>
    <row r="49" spans="2:17" x14ac:dyDescent="0.3">
      <c r="B49" s="76"/>
      <c r="C49" s="87"/>
      <c r="D49" s="87"/>
      <c r="E49" s="76"/>
      <c r="F49" s="76"/>
      <c r="G49" s="30"/>
      <c r="H49" s="76"/>
      <c r="I49" s="87"/>
      <c r="J49" s="87"/>
      <c r="K49" s="76"/>
      <c r="L49" s="76"/>
      <c r="M49" s="30"/>
      <c r="N49" s="76"/>
      <c r="O49" s="182"/>
      <c r="P49" s="182"/>
      <c r="Q49" s="182"/>
    </row>
    <row r="50" spans="2:17" x14ac:dyDescent="0.3">
      <c r="B50" s="76"/>
      <c r="C50" s="87"/>
      <c r="D50" s="87"/>
      <c r="E50" s="76"/>
      <c r="F50" s="76"/>
      <c r="G50" s="30"/>
      <c r="H50" s="76"/>
      <c r="I50" s="87"/>
      <c r="J50" s="87"/>
      <c r="K50" s="76"/>
      <c r="L50" s="76"/>
      <c r="M50" s="30"/>
      <c r="N50" s="76"/>
      <c r="O50" s="182"/>
      <c r="P50" s="182"/>
      <c r="Q50" s="182"/>
    </row>
    <row r="51" spans="2:17" x14ac:dyDescent="0.3">
      <c r="B51" s="76"/>
      <c r="C51" s="87"/>
      <c r="D51" s="87"/>
      <c r="E51" s="76"/>
      <c r="F51" s="76"/>
      <c r="G51" s="30"/>
      <c r="H51" s="76"/>
      <c r="I51" s="87"/>
      <c r="J51" s="87"/>
      <c r="K51" s="76"/>
      <c r="L51" s="76"/>
      <c r="M51" s="30"/>
      <c r="N51" s="76"/>
      <c r="O51" s="182"/>
      <c r="P51" s="182"/>
      <c r="Q51" s="182"/>
    </row>
    <row r="52" spans="2:17" x14ac:dyDescent="0.3">
      <c r="B52" s="76"/>
      <c r="C52" s="87"/>
      <c r="D52" s="87"/>
      <c r="E52" s="76"/>
      <c r="F52" s="76"/>
      <c r="G52" s="30"/>
      <c r="H52" s="76"/>
      <c r="I52" s="87"/>
      <c r="J52" s="87"/>
      <c r="K52" s="76"/>
      <c r="L52" s="76"/>
      <c r="M52" s="30"/>
      <c r="N52" s="76"/>
      <c r="O52" s="182"/>
      <c r="P52" s="182"/>
      <c r="Q52" s="182"/>
    </row>
    <row r="53" spans="2:17" x14ac:dyDescent="0.3">
      <c r="B53" s="76"/>
      <c r="C53" s="87"/>
      <c r="D53" s="87"/>
      <c r="E53" s="76"/>
      <c r="F53" s="76"/>
      <c r="G53" s="30"/>
      <c r="H53" s="76"/>
      <c r="I53" s="87"/>
      <c r="J53" s="87"/>
      <c r="K53" s="76"/>
      <c r="L53" s="76"/>
      <c r="M53" s="30"/>
      <c r="N53" s="76"/>
      <c r="O53" s="182"/>
      <c r="P53" s="182"/>
      <c r="Q53" s="182"/>
    </row>
    <row r="54" spans="2:17" x14ac:dyDescent="0.3">
      <c r="B54" s="76"/>
      <c r="C54" s="87"/>
      <c r="D54" s="87"/>
      <c r="E54" s="76"/>
      <c r="F54" s="76"/>
      <c r="G54" s="30"/>
      <c r="H54" s="76"/>
      <c r="I54" s="87"/>
      <c r="J54" s="87"/>
      <c r="K54" s="76"/>
      <c r="L54" s="76"/>
      <c r="M54" s="30"/>
      <c r="N54" s="76"/>
      <c r="O54" s="182"/>
      <c r="P54" s="182"/>
      <c r="Q54" s="182"/>
    </row>
    <row r="55" spans="2:17" x14ac:dyDescent="0.3">
      <c r="B55" s="76"/>
      <c r="C55" s="87"/>
      <c r="D55" s="87"/>
      <c r="E55" s="76"/>
      <c r="F55" s="76"/>
      <c r="G55" s="30"/>
      <c r="H55" s="76"/>
      <c r="I55" s="87"/>
      <c r="J55" s="87"/>
      <c r="K55" s="76"/>
      <c r="L55" s="76"/>
      <c r="M55" s="30"/>
      <c r="N55" s="76"/>
      <c r="O55" s="182"/>
      <c r="P55" s="182"/>
      <c r="Q55" s="182"/>
    </row>
    <row r="56" spans="2:17" x14ac:dyDescent="0.3">
      <c r="B56" s="76"/>
      <c r="C56" s="87"/>
      <c r="D56" s="87"/>
      <c r="E56" s="76"/>
      <c r="F56" s="76"/>
      <c r="G56" s="30"/>
      <c r="H56" s="76"/>
      <c r="I56" s="87"/>
      <c r="J56" s="87"/>
      <c r="K56" s="76"/>
      <c r="L56" s="76"/>
      <c r="M56" s="30"/>
      <c r="N56" s="76"/>
      <c r="O56" s="182"/>
      <c r="P56" s="182"/>
      <c r="Q56" s="182"/>
    </row>
    <row r="57" spans="2:17" x14ac:dyDescent="0.3">
      <c r="B57" s="76"/>
      <c r="C57" s="87"/>
      <c r="D57" s="87"/>
      <c r="E57" s="76"/>
      <c r="F57" s="76"/>
      <c r="G57" s="30"/>
      <c r="H57" s="76"/>
      <c r="I57" s="87"/>
      <c r="J57" s="87"/>
      <c r="K57" s="76"/>
      <c r="L57" s="76"/>
      <c r="M57" s="30"/>
      <c r="N57" s="76"/>
      <c r="O57" s="182"/>
      <c r="P57" s="182"/>
      <c r="Q57" s="182"/>
    </row>
    <row r="58" spans="2:17" x14ac:dyDescent="0.3">
      <c r="B58" s="76"/>
      <c r="C58" s="87"/>
      <c r="D58" s="87"/>
      <c r="E58" s="76"/>
      <c r="F58" s="76"/>
      <c r="G58" s="30"/>
      <c r="H58" s="76"/>
      <c r="I58" s="87"/>
      <c r="J58" s="87"/>
      <c r="K58" s="76"/>
      <c r="L58" s="76"/>
      <c r="M58" s="30"/>
      <c r="N58" s="76"/>
      <c r="O58" s="182"/>
      <c r="P58" s="182"/>
      <c r="Q58" s="182"/>
    </row>
    <row r="59" spans="2:17" x14ac:dyDescent="0.3">
      <c r="B59" s="76"/>
      <c r="C59" s="87"/>
      <c r="D59" s="87"/>
      <c r="E59" s="76"/>
      <c r="F59" s="76"/>
      <c r="G59" s="30"/>
      <c r="H59" s="76"/>
      <c r="I59" s="87"/>
      <c r="J59" s="87"/>
      <c r="K59" s="76"/>
      <c r="L59" s="76"/>
      <c r="M59" s="30"/>
      <c r="N59" s="76"/>
      <c r="O59" s="182"/>
      <c r="P59" s="182"/>
      <c r="Q59" s="182"/>
    </row>
    <row r="60" spans="2:17" x14ac:dyDescent="0.3">
      <c r="B60" s="76"/>
      <c r="C60" s="87"/>
      <c r="D60" s="87"/>
      <c r="E60" s="76"/>
      <c r="F60" s="76"/>
      <c r="G60" s="30"/>
      <c r="H60" s="76"/>
      <c r="I60" s="87"/>
      <c r="J60" s="87"/>
      <c r="K60" s="76"/>
      <c r="L60" s="76"/>
      <c r="M60" s="30"/>
      <c r="N60" s="76"/>
      <c r="O60" s="182"/>
      <c r="P60" s="182"/>
      <c r="Q60" s="182"/>
    </row>
    <row r="61" spans="2:17" x14ac:dyDescent="0.3">
      <c r="B61" s="76"/>
      <c r="C61" s="87"/>
      <c r="D61" s="87"/>
      <c r="E61" s="76"/>
      <c r="F61" s="76"/>
      <c r="G61" s="30"/>
      <c r="H61" s="76"/>
      <c r="I61" s="87"/>
      <c r="J61" s="87"/>
      <c r="K61" s="76"/>
      <c r="L61" s="76"/>
      <c r="M61" s="30"/>
      <c r="N61" s="76"/>
      <c r="O61" s="182"/>
      <c r="P61" s="182"/>
      <c r="Q61" s="182"/>
    </row>
    <row r="62" spans="2:17" x14ac:dyDescent="0.3">
      <c r="B62" s="76"/>
      <c r="C62" s="87"/>
      <c r="D62" s="87"/>
      <c r="E62" s="76"/>
      <c r="F62" s="76"/>
      <c r="G62" s="30"/>
      <c r="H62" s="76"/>
      <c r="I62" s="87"/>
      <c r="J62" s="87"/>
      <c r="K62" s="76"/>
      <c r="L62" s="76"/>
      <c r="M62" s="30"/>
      <c r="N62" s="76"/>
      <c r="O62" s="182"/>
      <c r="P62" s="182"/>
      <c r="Q62" s="182"/>
    </row>
    <row r="63" spans="2:17" x14ac:dyDescent="0.3">
      <c r="B63" s="76"/>
      <c r="C63" s="87"/>
      <c r="D63" s="87"/>
      <c r="E63" s="76"/>
      <c r="F63" s="76"/>
      <c r="G63" s="30"/>
      <c r="H63" s="76"/>
      <c r="I63" s="87"/>
      <c r="J63" s="87"/>
      <c r="K63" s="76"/>
      <c r="L63" s="76"/>
      <c r="M63" s="30"/>
      <c r="N63" s="76"/>
      <c r="O63" s="182"/>
      <c r="P63" s="182"/>
      <c r="Q63" s="182"/>
    </row>
    <row r="64" spans="2:17" x14ac:dyDescent="0.3">
      <c r="B64" s="76"/>
      <c r="C64" s="87"/>
      <c r="D64" s="87"/>
      <c r="E64" s="76"/>
      <c r="F64" s="76"/>
      <c r="G64" s="30"/>
      <c r="H64" s="76"/>
      <c r="I64" s="87"/>
      <c r="J64" s="87"/>
      <c r="K64" s="76"/>
      <c r="L64" s="76"/>
      <c r="M64" s="30"/>
      <c r="N64" s="76"/>
      <c r="O64" s="182"/>
      <c r="P64" s="182"/>
      <c r="Q64" s="182"/>
    </row>
    <row r="65" spans="2:17" x14ac:dyDescent="0.3">
      <c r="B65" s="76"/>
      <c r="C65" s="87"/>
      <c r="D65" s="87"/>
      <c r="E65" s="76"/>
      <c r="F65" s="76"/>
      <c r="G65" s="30"/>
      <c r="H65" s="76"/>
      <c r="I65" s="87"/>
      <c r="J65" s="87"/>
      <c r="K65" s="76"/>
      <c r="L65" s="76"/>
      <c r="M65" s="30"/>
      <c r="N65" s="76"/>
      <c r="O65" s="182"/>
      <c r="P65" s="182"/>
      <c r="Q65" s="182"/>
    </row>
    <row r="66" spans="2:17" x14ac:dyDescent="0.3">
      <c r="B66" s="76"/>
      <c r="C66" s="87"/>
      <c r="D66" s="87"/>
      <c r="E66" s="76"/>
      <c r="F66" s="76"/>
      <c r="G66" s="30"/>
      <c r="H66" s="76"/>
      <c r="I66" s="87"/>
      <c r="J66" s="87"/>
      <c r="K66" s="76"/>
      <c r="L66" s="76"/>
      <c r="M66" s="30"/>
      <c r="N66" s="76"/>
      <c r="O66" s="182"/>
      <c r="P66" s="182"/>
      <c r="Q66" s="182"/>
    </row>
    <row r="67" spans="2:17" x14ac:dyDescent="0.3">
      <c r="B67" s="76"/>
      <c r="C67" s="87"/>
      <c r="D67" s="87"/>
      <c r="E67" s="76"/>
      <c r="F67" s="76"/>
      <c r="G67" s="30"/>
      <c r="H67" s="76"/>
      <c r="I67" s="87"/>
      <c r="J67" s="87"/>
      <c r="K67" s="76"/>
      <c r="L67" s="76"/>
      <c r="M67" s="30"/>
      <c r="N67" s="76"/>
      <c r="O67" s="182"/>
      <c r="P67" s="182"/>
      <c r="Q67" s="182"/>
    </row>
    <row r="68" spans="2:17" x14ac:dyDescent="0.3">
      <c r="B68" s="76"/>
      <c r="C68" s="87"/>
      <c r="D68" s="87"/>
      <c r="E68" s="76"/>
      <c r="F68" s="76"/>
      <c r="G68" s="30"/>
      <c r="H68" s="76"/>
      <c r="I68" s="87"/>
      <c r="J68" s="87"/>
      <c r="K68" s="76"/>
      <c r="L68" s="76"/>
      <c r="M68" s="30"/>
      <c r="N68" s="76"/>
      <c r="O68" s="182"/>
      <c r="P68" s="182"/>
      <c r="Q68" s="182"/>
    </row>
    <row r="69" spans="2:17" x14ac:dyDescent="0.3">
      <c r="B69" s="76"/>
      <c r="C69" s="87"/>
      <c r="D69" s="87"/>
      <c r="E69" s="76"/>
      <c r="F69" s="76"/>
      <c r="G69" s="30"/>
      <c r="H69" s="76"/>
      <c r="I69" s="87"/>
      <c r="J69" s="87"/>
      <c r="K69" s="76"/>
      <c r="L69" s="76"/>
      <c r="M69" s="30"/>
      <c r="N69" s="76"/>
      <c r="O69" s="182"/>
      <c r="P69" s="182"/>
      <c r="Q69" s="182"/>
    </row>
    <row r="70" spans="2:17" x14ac:dyDescent="0.3">
      <c r="B70" s="76"/>
      <c r="C70" s="87"/>
      <c r="D70" s="87"/>
      <c r="E70" s="76"/>
      <c r="F70" s="76"/>
      <c r="G70" s="30"/>
      <c r="H70" s="76"/>
      <c r="I70" s="87"/>
      <c r="J70" s="87"/>
      <c r="K70" s="76"/>
      <c r="L70" s="76"/>
      <c r="M70" s="30"/>
      <c r="N70" s="76"/>
      <c r="O70" s="182"/>
      <c r="P70" s="182"/>
      <c r="Q70" s="182"/>
    </row>
    <row r="71" spans="2:17" x14ac:dyDescent="0.3">
      <c r="B71" s="76"/>
      <c r="C71" s="87"/>
      <c r="D71" s="87"/>
      <c r="E71" s="76"/>
      <c r="F71" s="76"/>
      <c r="G71" s="30"/>
      <c r="H71" s="76"/>
      <c r="I71" s="87"/>
      <c r="J71" s="87"/>
      <c r="K71" s="76"/>
      <c r="L71" s="76"/>
      <c r="M71" s="30"/>
      <c r="N71" s="76"/>
      <c r="O71" s="182"/>
      <c r="P71" s="182"/>
      <c r="Q71" s="182"/>
    </row>
    <row r="72" spans="2:17" x14ac:dyDescent="0.3">
      <c r="B72" s="76"/>
      <c r="C72" s="87"/>
      <c r="D72" s="87"/>
      <c r="E72" s="76"/>
      <c r="F72" s="76"/>
      <c r="G72" s="30"/>
      <c r="H72" s="76"/>
      <c r="I72" s="87"/>
      <c r="J72" s="87"/>
      <c r="K72" s="76"/>
      <c r="L72" s="76"/>
      <c r="M72" s="30"/>
      <c r="N72" s="76"/>
      <c r="O72" s="182"/>
      <c r="P72" s="182"/>
      <c r="Q72" s="182"/>
    </row>
    <row r="73" spans="2:17" x14ac:dyDescent="0.3">
      <c r="B73" s="76"/>
      <c r="C73" s="87"/>
      <c r="D73" s="87"/>
      <c r="E73" s="76"/>
      <c r="F73" s="76"/>
      <c r="G73" s="30"/>
      <c r="H73" s="76"/>
      <c r="I73" s="87"/>
      <c r="J73" s="87"/>
      <c r="K73" s="76"/>
      <c r="L73" s="76"/>
      <c r="M73" s="30"/>
      <c r="N73" s="76"/>
      <c r="O73" s="182"/>
      <c r="P73" s="182"/>
      <c r="Q73" s="182"/>
    </row>
    <row r="74" spans="2:17" x14ac:dyDescent="0.3">
      <c r="B74" s="76"/>
      <c r="C74" s="87"/>
      <c r="D74" s="87"/>
      <c r="E74" s="76"/>
      <c r="F74" s="76"/>
      <c r="G74" s="30"/>
      <c r="H74" s="76"/>
      <c r="I74" s="87"/>
      <c r="J74" s="87"/>
      <c r="K74" s="76"/>
      <c r="L74" s="76"/>
      <c r="M74" s="30"/>
      <c r="N74" s="76"/>
      <c r="O74" s="182"/>
      <c r="P74" s="182"/>
      <c r="Q74" s="182"/>
    </row>
    <row r="75" spans="2:17" x14ac:dyDescent="0.3">
      <c r="B75" s="76"/>
      <c r="C75" s="87"/>
      <c r="D75" s="87"/>
      <c r="E75" s="76"/>
      <c r="F75" s="76"/>
      <c r="G75" s="30"/>
      <c r="H75" s="76"/>
      <c r="I75" s="87"/>
      <c r="J75" s="87"/>
      <c r="K75" s="76"/>
      <c r="L75" s="76"/>
      <c r="M75" s="30"/>
      <c r="N75" s="76"/>
      <c r="O75" s="182"/>
      <c r="P75" s="182"/>
      <c r="Q75" s="182"/>
    </row>
    <row r="76" spans="2:17" x14ac:dyDescent="0.3">
      <c r="B76" s="76"/>
      <c r="C76" s="87"/>
      <c r="D76" s="87"/>
      <c r="E76" s="76"/>
      <c r="F76" s="76"/>
      <c r="G76" s="30"/>
      <c r="H76" s="76"/>
      <c r="I76" s="87"/>
      <c r="J76" s="87"/>
      <c r="K76" s="76"/>
      <c r="L76" s="76"/>
      <c r="M76" s="30"/>
      <c r="N76" s="76"/>
      <c r="O76" s="182"/>
      <c r="P76" s="182"/>
      <c r="Q76" s="182"/>
    </row>
    <row r="77" spans="2:17" x14ac:dyDescent="0.3">
      <c r="B77" s="76"/>
      <c r="C77" s="87"/>
      <c r="D77" s="87"/>
      <c r="E77" s="76"/>
      <c r="F77" s="76"/>
      <c r="G77" s="30"/>
      <c r="H77" s="76"/>
      <c r="I77" s="87"/>
      <c r="J77" s="87"/>
      <c r="K77" s="76"/>
      <c r="L77" s="76"/>
      <c r="M77" s="30"/>
      <c r="N77" s="76"/>
      <c r="O77" s="182"/>
      <c r="P77" s="182"/>
      <c r="Q77" s="182"/>
    </row>
    <row r="78" spans="2:17" x14ac:dyDescent="0.3">
      <c r="B78" s="76"/>
      <c r="C78" s="87"/>
      <c r="D78" s="87"/>
      <c r="E78" s="76"/>
      <c r="F78" s="76"/>
      <c r="G78" s="30"/>
      <c r="H78" s="76"/>
      <c r="I78" s="87"/>
      <c r="J78" s="87"/>
      <c r="K78" s="76"/>
      <c r="L78" s="76"/>
      <c r="M78" s="30"/>
      <c r="N78" s="76"/>
      <c r="O78" s="182"/>
      <c r="P78" s="182"/>
      <c r="Q78" s="182"/>
    </row>
    <row r="79" spans="2:17" x14ac:dyDescent="0.3">
      <c r="B79" s="76"/>
      <c r="C79" s="87"/>
      <c r="D79" s="87"/>
      <c r="E79" s="76"/>
      <c r="F79" s="76"/>
      <c r="G79" s="30"/>
      <c r="H79" s="76"/>
      <c r="I79" s="87"/>
      <c r="J79" s="87"/>
      <c r="K79" s="76"/>
      <c r="L79" s="76"/>
      <c r="M79" s="30"/>
      <c r="N79" s="76"/>
      <c r="O79" s="182"/>
      <c r="P79" s="182"/>
      <c r="Q79" s="182"/>
    </row>
    <row r="80" spans="2:17" x14ac:dyDescent="0.3">
      <c r="B80" s="76"/>
      <c r="C80" s="87"/>
      <c r="D80" s="87"/>
      <c r="E80" s="76"/>
      <c r="F80" s="76"/>
      <c r="G80" s="30"/>
      <c r="H80" s="76"/>
      <c r="I80" s="87"/>
      <c r="J80" s="87"/>
      <c r="K80" s="76"/>
      <c r="L80" s="76"/>
      <c r="M80" s="30"/>
      <c r="N80" s="76"/>
      <c r="O80" s="182"/>
      <c r="P80" s="182"/>
      <c r="Q80" s="182"/>
    </row>
    <row r="81" spans="2:17" x14ac:dyDescent="0.3">
      <c r="B81" s="76"/>
      <c r="C81" s="87"/>
      <c r="D81" s="87"/>
      <c r="E81" s="76"/>
      <c r="F81" s="76"/>
      <c r="G81" s="30"/>
      <c r="H81" s="76"/>
      <c r="I81" s="87"/>
      <c r="J81" s="87"/>
      <c r="K81" s="76"/>
      <c r="L81" s="76"/>
      <c r="M81" s="30"/>
      <c r="N81" s="76"/>
      <c r="O81" s="182"/>
      <c r="P81" s="182"/>
      <c r="Q81" s="182"/>
    </row>
    <row r="82" spans="2:17" x14ac:dyDescent="0.3">
      <c r="B82" s="76"/>
      <c r="C82" s="87"/>
      <c r="D82" s="87"/>
      <c r="E82" s="76"/>
      <c r="F82" s="76"/>
      <c r="G82" s="30"/>
      <c r="H82" s="76"/>
      <c r="I82" s="87"/>
      <c r="J82" s="87"/>
      <c r="K82" s="76"/>
      <c r="L82" s="76"/>
      <c r="M82" s="30"/>
      <c r="N82" s="76"/>
      <c r="O82" s="182"/>
      <c r="P82" s="182"/>
      <c r="Q82" s="182"/>
    </row>
    <row r="83" spans="2:17" x14ac:dyDescent="0.3">
      <c r="B83" s="76"/>
      <c r="C83" s="87"/>
      <c r="D83" s="87"/>
      <c r="E83" s="76"/>
      <c r="F83" s="76"/>
      <c r="G83" s="30"/>
      <c r="H83" s="76"/>
      <c r="I83" s="87"/>
      <c r="J83" s="87"/>
      <c r="K83" s="76"/>
      <c r="L83" s="76"/>
      <c r="M83" s="30"/>
      <c r="N83" s="76"/>
      <c r="O83" s="182"/>
      <c r="P83" s="182"/>
      <c r="Q83" s="182"/>
    </row>
    <row r="84" spans="2:17" x14ac:dyDescent="0.3">
      <c r="B84" s="76"/>
      <c r="C84" s="87"/>
      <c r="D84" s="87"/>
      <c r="E84" s="76"/>
      <c r="F84" s="76"/>
      <c r="G84" s="30"/>
      <c r="H84" s="76"/>
      <c r="I84" s="87"/>
      <c r="J84" s="87"/>
      <c r="K84" s="76"/>
      <c r="L84" s="76"/>
      <c r="M84" s="30"/>
      <c r="N84" s="76"/>
      <c r="O84" s="182"/>
      <c r="P84" s="182"/>
      <c r="Q84" s="182"/>
    </row>
    <row r="85" spans="2:17" x14ac:dyDescent="0.3">
      <c r="B85" s="76"/>
      <c r="C85" s="87"/>
      <c r="D85" s="87"/>
      <c r="E85" s="76"/>
      <c r="F85" s="76"/>
      <c r="G85" s="30"/>
      <c r="H85" s="76"/>
      <c r="I85" s="87"/>
      <c r="J85" s="87"/>
      <c r="K85" s="76"/>
      <c r="L85" s="76"/>
      <c r="M85" s="30"/>
      <c r="N85" s="76"/>
      <c r="O85" s="182"/>
      <c r="P85" s="182"/>
      <c r="Q85" s="182"/>
    </row>
    <row r="86" spans="2:17" x14ac:dyDescent="0.3">
      <c r="B86" s="76"/>
      <c r="C86" s="87"/>
      <c r="D86" s="87"/>
      <c r="E86" s="76"/>
      <c r="F86" s="76"/>
      <c r="G86" s="30"/>
      <c r="H86" s="76"/>
      <c r="I86" s="87"/>
      <c r="J86" s="87"/>
      <c r="K86" s="76"/>
      <c r="L86" s="76"/>
      <c r="M86" s="30"/>
      <c r="N86" s="76"/>
      <c r="O86" s="182"/>
      <c r="P86" s="182"/>
      <c r="Q86" s="182"/>
    </row>
    <row r="87" spans="2:17" x14ac:dyDescent="0.3">
      <c r="B87" s="76"/>
      <c r="C87" s="87"/>
      <c r="D87" s="87"/>
      <c r="E87" s="76"/>
      <c r="F87" s="76"/>
      <c r="G87" s="30"/>
      <c r="H87" s="76"/>
      <c r="I87" s="87"/>
      <c r="J87" s="87"/>
      <c r="K87" s="76"/>
      <c r="L87" s="76"/>
      <c r="M87" s="30"/>
      <c r="N87" s="76"/>
      <c r="O87" s="182"/>
      <c r="P87" s="182"/>
      <c r="Q87" s="182"/>
    </row>
    <row r="88" spans="2:17" x14ac:dyDescent="0.3">
      <c r="B88" s="76"/>
      <c r="C88" s="87"/>
      <c r="D88" s="87"/>
      <c r="E88" s="76"/>
      <c r="F88" s="76"/>
      <c r="G88" s="30"/>
      <c r="H88" s="76"/>
      <c r="I88" s="87"/>
      <c r="J88" s="87"/>
      <c r="K88" s="76"/>
      <c r="L88" s="76"/>
      <c r="M88" s="30"/>
      <c r="N88" s="76"/>
      <c r="O88" s="182"/>
      <c r="P88" s="182"/>
      <c r="Q88" s="182"/>
    </row>
    <row r="89" spans="2:17" x14ac:dyDescent="0.3">
      <c r="B89" s="76"/>
      <c r="C89" s="87"/>
      <c r="D89" s="87"/>
      <c r="E89" s="76"/>
      <c r="F89" s="76"/>
      <c r="G89" s="30"/>
      <c r="H89" s="76"/>
      <c r="I89" s="87"/>
      <c r="J89" s="87"/>
      <c r="K89" s="76"/>
      <c r="L89" s="76"/>
      <c r="M89" s="30"/>
      <c r="N89" s="76"/>
      <c r="O89" s="182"/>
      <c r="P89" s="182"/>
      <c r="Q89" s="182"/>
    </row>
    <row r="90" spans="2:17" x14ac:dyDescent="0.3">
      <c r="B90" s="76"/>
      <c r="C90" s="87"/>
      <c r="D90" s="87"/>
      <c r="E90" s="76"/>
      <c r="F90" s="76"/>
      <c r="G90" s="30"/>
      <c r="H90" s="76"/>
      <c r="I90" s="87"/>
      <c r="J90" s="87"/>
      <c r="K90" s="76"/>
      <c r="L90" s="76"/>
      <c r="M90" s="30"/>
      <c r="N90" s="76"/>
      <c r="O90" s="182"/>
      <c r="P90" s="182"/>
      <c r="Q90" s="182"/>
    </row>
    <row r="91" spans="2:17" x14ac:dyDescent="0.3">
      <c r="B91" s="76"/>
      <c r="C91" s="87"/>
      <c r="D91" s="87"/>
      <c r="E91" s="76"/>
      <c r="F91" s="76"/>
      <c r="G91" s="30"/>
      <c r="H91" s="76"/>
      <c r="I91" s="87"/>
      <c r="J91" s="87"/>
      <c r="K91" s="76"/>
      <c r="L91" s="76"/>
      <c r="M91" s="30"/>
      <c r="N91" s="76"/>
      <c r="O91" s="182"/>
      <c r="P91" s="182"/>
      <c r="Q91" s="182"/>
    </row>
    <row r="92" spans="2:17" x14ac:dyDescent="0.3">
      <c r="B92" s="76"/>
      <c r="C92" s="87"/>
      <c r="D92" s="87"/>
      <c r="E92" s="76"/>
      <c r="F92" s="76"/>
      <c r="G92" s="30"/>
      <c r="H92" s="76"/>
      <c r="I92" s="87"/>
      <c r="J92" s="87"/>
      <c r="K92" s="76"/>
      <c r="L92" s="76"/>
      <c r="M92" s="30"/>
      <c r="N92" s="76"/>
      <c r="O92" s="182"/>
      <c r="P92" s="182"/>
      <c r="Q92" s="182"/>
    </row>
    <row r="93" spans="2:17" x14ac:dyDescent="0.3">
      <c r="B93" s="76"/>
      <c r="C93" s="87"/>
      <c r="D93" s="87"/>
      <c r="E93" s="76"/>
      <c r="F93" s="76"/>
      <c r="G93" s="30"/>
      <c r="H93" s="76"/>
      <c r="I93" s="87"/>
      <c r="J93" s="87"/>
      <c r="K93" s="76"/>
      <c r="L93" s="76"/>
      <c r="M93" s="30"/>
      <c r="N93" s="76"/>
      <c r="O93" s="182"/>
      <c r="P93" s="182"/>
      <c r="Q93" s="182"/>
    </row>
    <row r="94" spans="2:17" x14ac:dyDescent="0.3">
      <c r="B94" s="76"/>
      <c r="C94" s="87"/>
      <c r="D94" s="87"/>
      <c r="E94" s="76"/>
      <c r="F94" s="76"/>
      <c r="G94" s="30"/>
      <c r="H94" s="76"/>
      <c r="I94" s="87"/>
      <c r="J94" s="87"/>
      <c r="K94" s="76"/>
      <c r="L94" s="76"/>
      <c r="M94" s="30"/>
      <c r="N94" s="76"/>
      <c r="O94" s="182"/>
      <c r="P94" s="182"/>
      <c r="Q94" s="182"/>
    </row>
    <row r="95" spans="2:17" x14ac:dyDescent="0.3">
      <c r="B95" s="76"/>
      <c r="C95" s="87"/>
      <c r="D95" s="87"/>
      <c r="E95" s="76"/>
      <c r="F95" s="76"/>
      <c r="G95" s="30"/>
      <c r="H95" s="76"/>
      <c r="I95" s="87"/>
      <c r="J95" s="87"/>
      <c r="K95" s="76"/>
      <c r="L95" s="76"/>
      <c r="M95" s="30"/>
      <c r="N95" s="76"/>
      <c r="O95" s="182"/>
      <c r="P95" s="182"/>
      <c r="Q95" s="182"/>
    </row>
    <row r="96" spans="2:17" x14ac:dyDescent="0.3">
      <c r="B96" s="76"/>
      <c r="C96" s="87"/>
      <c r="D96" s="87"/>
      <c r="E96" s="76"/>
      <c r="F96" s="76"/>
      <c r="G96" s="30"/>
      <c r="H96" s="76"/>
      <c r="I96" s="87"/>
      <c r="J96" s="87"/>
      <c r="K96" s="76"/>
      <c r="L96" s="76"/>
      <c r="M96" s="30"/>
      <c r="N96" s="76"/>
      <c r="O96" s="182"/>
      <c r="P96" s="182"/>
      <c r="Q96" s="182"/>
    </row>
    <row r="97" spans="2:17" x14ac:dyDescent="0.3">
      <c r="B97" s="76"/>
      <c r="C97" s="87"/>
      <c r="D97" s="87"/>
      <c r="E97" s="76"/>
      <c r="F97" s="76"/>
      <c r="G97" s="30"/>
      <c r="H97" s="76"/>
      <c r="I97" s="87"/>
      <c r="J97" s="87"/>
      <c r="K97" s="76"/>
      <c r="L97" s="76"/>
      <c r="M97" s="30"/>
      <c r="N97" s="76"/>
      <c r="O97" s="182"/>
      <c r="P97" s="182"/>
      <c r="Q97" s="182"/>
    </row>
    <row r="98" spans="2:17" x14ac:dyDescent="0.3">
      <c r="B98" s="76"/>
      <c r="C98" s="87"/>
      <c r="D98" s="87"/>
      <c r="E98" s="76"/>
      <c r="F98" s="76"/>
      <c r="G98" s="30"/>
      <c r="H98" s="76"/>
      <c r="I98" s="87"/>
      <c r="J98" s="87"/>
      <c r="K98" s="76"/>
      <c r="L98" s="76"/>
      <c r="M98" s="30"/>
      <c r="N98" s="76"/>
      <c r="O98" s="182"/>
      <c r="P98" s="182"/>
      <c r="Q98" s="182"/>
    </row>
    <row r="99" spans="2:17" x14ac:dyDescent="0.3">
      <c r="B99" s="76"/>
      <c r="C99" s="87"/>
      <c r="D99" s="87"/>
      <c r="E99" s="76"/>
      <c r="F99" s="76"/>
      <c r="G99" s="30"/>
      <c r="H99" s="76"/>
      <c r="I99" s="87"/>
      <c r="J99" s="87"/>
      <c r="K99" s="76"/>
      <c r="L99" s="76"/>
      <c r="M99" s="30"/>
      <c r="N99" s="76"/>
      <c r="O99" s="182"/>
      <c r="P99" s="182"/>
      <c r="Q99" s="182"/>
    </row>
    <row r="100" spans="2:17" x14ac:dyDescent="0.3">
      <c r="B100" s="76"/>
      <c r="C100" s="87"/>
      <c r="D100" s="87"/>
      <c r="E100" s="76"/>
      <c r="F100" s="76"/>
      <c r="G100" s="30"/>
      <c r="H100" s="76"/>
      <c r="I100" s="87"/>
      <c r="J100" s="87"/>
      <c r="K100" s="76"/>
      <c r="L100" s="76"/>
      <c r="M100" s="30"/>
      <c r="N100" s="76"/>
      <c r="O100" s="182"/>
      <c r="P100" s="182"/>
      <c r="Q100" s="182"/>
    </row>
    <row r="101" spans="2:17" x14ac:dyDescent="0.3">
      <c r="B101" s="76"/>
      <c r="C101" s="87"/>
      <c r="D101" s="87"/>
      <c r="E101" s="76"/>
      <c r="F101" s="76"/>
      <c r="G101" s="30"/>
      <c r="H101" s="76"/>
      <c r="I101" s="87"/>
      <c r="J101" s="87"/>
      <c r="K101" s="76"/>
      <c r="L101" s="76"/>
      <c r="M101" s="30"/>
      <c r="N101" s="76"/>
      <c r="O101" s="182"/>
      <c r="P101" s="182"/>
      <c r="Q101" s="182"/>
    </row>
    <row r="102" spans="2:17" x14ac:dyDescent="0.3">
      <c r="B102" s="76"/>
      <c r="C102" s="87"/>
      <c r="D102" s="87"/>
      <c r="E102" s="76"/>
      <c r="F102" s="76"/>
      <c r="G102" s="30"/>
      <c r="H102" s="76"/>
      <c r="I102" s="87"/>
      <c r="J102" s="87"/>
      <c r="K102" s="76"/>
      <c r="L102" s="76"/>
      <c r="M102" s="30"/>
      <c r="N102" s="76"/>
      <c r="O102" s="182"/>
      <c r="P102" s="182"/>
      <c r="Q102" s="182"/>
    </row>
    <row r="103" spans="2:17" x14ac:dyDescent="0.3">
      <c r="B103" s="76"/>
      <c r="C103" s="87"/>
      <c r="D103" s="87"/>
      <c r="E103" s="76"/>
      <c r="F103" s="76"/>
      <c r="G103" s="30"/>
      <c r="H103" s="76"/>
      <c r="I103" s="87"/>
      <c r="J103" s="87"/>
      <c r="K103" s="76"/>
      <c r="L103" s="76"/>
      <c r="M103" s="30"/>
      <c r="N103" s="76"/>
      <c r="O103" s="182"/>
      <c r="P103" s="182"/>
      <c r="Q103" s="182"/>
    </row>
    <row r="104" spans="2:17" x14ac:dyDescent="0.3">
      <c r="B104" s="76"/>
      <c r="C104" s="87"/>
      <c r="D104" s="87"/>
      <c r="E104" s="76"/>
      <c r="F104" s="76"/>
      <c r="G104" s="30"/>
      <c r="H104" s="76"/>
      <c r="I104" s="87"/>
      <c r="J104" s="87"/>
      <c r="K104" s="76"/>
      <c r="L104" s="76"/>
      <c r="M104" s="30"/>
      <c r="N104" s="76"/>
      <c r="O104" s="182"/>
      <c r="P104" s="182"/>
      <c r="Q104" s="182"/>
    </row>
    <row r="105" spans="2:17" x14ac:dyDescent="0.3">
      <c r="B105" s="76"/>
      <c r="C105" s="87"/>
      <c r="D105" s="87"/>
      <c r="E105" s="76"/>
      <c r="F105" s="76"/>
      <c r="G105" s="30"/>
      <c r="H105" s="76"/>
      <c r="I105" s="87"/>
      <c r="J105" s="87"/>
      <c r="K105" s="76"/>
      <c r="L105" s="76"/>
      <c r="M105" s="30"/>
      <c r="N105" s="76"/>
      <c r="O105" s="182"/>
      <c r="P105" s="182"/>
      <c r="Q105" s="182"/>
    </row>
    <row r="106" spans="2:17" x14ac:dyDescent="0.3">
      <c r="B106" s="76"/>
      <c r="C106" s="87"/>
      <c r="D106" s="87"/>
      <c r="E106" s="76"/>
      <c r="F106" s="76"/>
      <c r="G106" s="30"/>
      <c r="H106" s="76"/>
      <c r="I106" s="87"/>
      <c r="J106" s="87"/>
      <c r="K106" s="76"/>
      <c r="L106" s="76"/>
      <c r="M106" s="30"/>
      <c r="N106" s="76"/>
      <c r="O106" s="182"/>
      <c r="P106" s="182"/>
      <c r="Q106" s="182"/>
    </row>
    <row r="107" spans="2:17" x14ac:dyDescent="0.3">
      <c r="B107" s="76"/>
      <c r="C107" s="87"/>
      <c r="D107" s="87"/>
      <c r="E107" s="76"/>
      <c r="F107" s="76"/>
      <c r="G107" s="30"/>
      <c r="H107" s="76"/>
      <c r="I107" s="87"/>
      <c r="J107" s="87"/>
      <c r="K107" s="76"/>
      <c r="L107" s="76"/>
      <c r="M107" s="30"/>
      <c r="N107" s="76"/>
      <c r="O107" s="182"/>
      <c r="P107" s="182"/>
      <c r="Q107" s="182"/>
    </row>
    <row r="108" spans="2:17" x14ac:dyDescent="0.3">
      <c r="B108" s="76"/>
      <c r="C108" s="87"/>
      <c r="D108" s="87"/>
      <c r="E108" s="76"/>
      <c r="F108" s="76"/>
      <c r="G108" s="30"/>
      <c r="H108" s="76"/>
      <c r="I108" s="87"/>
      <c r="J108" s="87"/>
      <c r="K108" s="76"/>
      <c r="L108" s="76"/>
      <c r="M108" s="30"/>
      <c r="N108" s="76"/>
      <c r="O108" s="182"/>
      <c r="P108" s="182"/>
      <c r="Q108" s="182"/>
    </row>
    <row r="109" spans="2:17" x14ac:dyDescent="0.3">
      <c r="B109" s="76"/>
      <c r="C109" s="87"/>
      <c r="D109" s="87"/>
      <c r="E109" s="76"/>
      <c r="F109" s="76"/>
      <c r="G109" s="30"/>
      <c r="H109" s="76"/>
      <c r="I109" s="87"/>
      <c r="J109" s="87"/>
      <c r="K109" s="76"/>
      <c r="L109" s="76"/>
      <c r="M109" s="30"/>
      <c r="N109" s="76"/>
      <c r="O109" s="182"/>
      <c r="P109" s="182"/>
      <c r="Q109" s="182"/>
    </row>
    <row r="110" spans="2:17" x14ac:dyDescent="0.3">
      <c r="B110" s="76"/>
      <c r="C110" s="87"/>
      <c r="D110" s="87"/>
      <c r="E110" s="76"/>
      <c r="F110" s="76"/>
      <c r="G110" s="30"/>
      <c r="H110" s="76"/>
      <c r="I110" s="87"/>
      <c r="J110" s="87"/>
      <c r="K110" s="76"/>
      <c r="L110" s="76"/>
      <c r="M110" s="30"/>
      <c r="N110" s="76"/>
      <c r="O110" s="182"/>
      <c r="P110" s="182"/>
      <c r="Q110" s="182"/>
    </row>
    <row r="111" spans="2:17" x14ac:dyDescent="0.3">
      <c r="B111" s="76"/>
      <c r="C111" s="87"/>
      <c r="D111" s="87"/>
      <c r="E111" s="76"/>
      <c r="F111" s="76"/>
      <c r="G111" s="30"/>
      <c r="H111" s="76"/>
      <c r="I111" s="87"/>
      <c r="J111" s="87"/>
      <c r="K111" s="76"/>
      <c r="L111" s="76"/>
      <c r="M111" s="30"/>
      <c r="N111" s="76"/>
      <c r="O111" s="182"/>
      <c r="P111" s="182"/>
      <c r="Q111" s="182"/>
    </row>
    <row r="112" spans="2:17" x14ac:dyDescent="0.3">
      <c r="B112" s="76"/>
      <c r="C112" s="87"/>
      <c r="D112" s="87"/>
      <c r="E112" s="76"/>
      <c r="F112" s="76"/>
      <c r="G112" s="30"/>
      <c r="H112" s="76"/>
      <c r="I112" s="87"/>
      <c r="J112" s="87"/>
      <c r="K112" s="76"/>
      <c r="L112" s="76"/>
      <c r="M112" s="30"/>
      <c r="N112" s="76"/>
      <c r="O112" s="182"/>
      <c r="P112" s="182"/>
      <c r="Q112" s="182"/>
    </row>
    <row r="113" spans="2:17" x14ac:dyDescent="0.3">
      <c r="B113" s="76"/>
      <c r="C113" s="87"/>
      <c r="D113" s="87"/>
      <c r="E113" s="76"/>
      <c r="F113" s="76"/>
      <c r="G113" s="30"/>
      <c r="H113" s="76"/>
      <c r="I113" s="87"/>
      <c r="J113" s="87"/>
      <c r="K113" s="76"/>
      <c r="L113" s="76"/>
      <c r="M113" s="30"/>
      <c r="N113" s="76"/>
      <c r="O113" s="182"/>
      <c r="P113" s="182"/>
      <c r="Q113" s="182"/>
    </row>
    <row r="114" spans="2:17" x14ac:dyDescent="0.3">
      <c r="B114" s="76"/>
      <c r="C114" s="87"/>
      <c r="D114" s="87"/>
      <c r="E114" s="76"/>
      <c r="F114" s="76"/>
      <c r="G114" s="30"/>
      <c r="H114" s="76"/>
      <c r="I114" s="87"/>
      <c r="J114" s="87"/>
      <c r="K114" s="76"/>
      <c r="L114" s="76"/>
      <c r="M114" s="30"/>
      <c r="N114" s="76"/>
      <c r="O114" s="182"/>
      <c r="P114" s="182"/>
      <c r="Q114" s="182"/>
    </row>
    <row r="115" spans="2:17" x14ac:dyDescent="0.3">
      <c r="B115" s="76"/>
      <c r="C115" s="87"/>
      <c r="D115" s="87"/>
      <c r="E115" s="76"/>
      <c r="F115" s="76"/>
      <c r="G115" s="30"/>
      <c r="H115" s="76"/>
      <c r="I115" s="87"/>
      <c r="J115" s="87"/>
      <c r="K115" s="76"/>
      <c r="L115" s="76"/>
      <c r="M115" s="30"/>
      <c r="N115" s="76"/>
      <c r="O115" s="182"/>
      <c r="P115" s="182"/>
      <c r="Q115" s="182"/>
    </row>
    <row r="116" spans="2:17" x14ac:dyDescent="0.3">
      <c r="B116" s="76"/>
      <c r="C116" s="87"/>
      <c r="D116" s="87"/>
      <c r="E116" s="76"/>
      <c r="F116" s="76"/>
      <c r="G116" s="30"/>
      <c r="H116" s="76"/>
      <c r="I116" s="87"/>
      <c r="J116" s="87"/>
      <c r="K116" s="76"/>
      <c r="L116" s="76"/>
      <c r="M116" s="30"/>
      <c r="N116" s="76"/>
      <c r="O116" s="182"/>
      <c r="P116" s="182"/>
      <c r="Q116" s="182"/>
    </row>
    <row r="117" spans="2:17" x14ac:dyDescent="0.3">
      <c r="B117" s="76"/>
      <c r="C117" s="87"/>
      <c r="D117" s="87"/>
      <c r="E117" s="76"/>
      <c r="F117" s="76"/>
      <c r="G117" s="30"/>
      <c r="H117" s="76"/>
      <c r="I117" s="87"/>
      <c r="J117" s="87"/>
      <c r="K117" s="76"/>
      <c r="L117" s="76"/>
      <c r="M117" s="30"/>
      <c r="N117" s="76"/>
      <c r="O117" s="182"/>
      <c r="P117" s="182"/>
      <c r="Q117" s="182"/>
    </row>
    <row r="118" spans="2:17" x14ac:dyDescent="0.3">
      <c r="B118" s="76"/>
      <c r="C118" s="87"/>
      <c r="D118" s="87"/>
      <c r="E118" s="76"/>
      <c r="F118" s="76"/>
      <c r="G118" s="30"/>
      <c r="H118" s="76"/>
      <c r="I118" s="87"/>
      <c r="J118" s="87"/>
      <c r="K118" s="76"/>
      <c r="L118" s="76"/>
      <c r="M118" s="30"/>
      <c r="N118" s="76"/>
      <c r="O118" s="182"/>
      <c r="P118" s="182"/>
      <c r="Q118" s="182"/>
    </row>
    <row r="119" spans="2:17" x14ac:dyDescent="0.3">
      <c r="B119" s="76"/>
      <c r="C119" s="87"/>
      <c r="D119" s="87"/>
      <c r="E119" s="76"/>
      <c r="F119" s="76"/>
      <c r="G119" s="30"/>
      <c r="H119" s="76"/>
      <c r="I119" s="87"/>
      <c r="J119" s="87"/>
      <c r="K119" s="76"/>
      <c r="L119" s="76"/>
      <c r="M119" s="30"/>
      <c r="N119" s="76"/>
      <c r="O119" s="182"/>
      <c r="P119" s="182"/>
      <c r="Q119" s="182"/>
    </row>
    <row r="120" spans="2:17" x14ac:dyDescent="0.3">
      <c r="B120" s="76"/>
      <c r="C120" s="87"/>
      <c r="D120" s="87"/>
      <c r="E120" s="76"/>
      <c r="F120" s="76"/>
      <c r="G120" s="30"/>
      <c r="H120" s="76"/>
      <c r="I120" s="87"/>
      <c r="J120" s="87"/>
      <c r="K120" s="76"/>
      <c r="L120" s="76"/>
      <c r="M120" s="30"/>
      <c r="N120" s="76"/>
      <c r="O120" s="182"/>
      <c r="P120" s="182"/>
      <c r="Q120" s="182"/>
    </row>
    <row r="121" spans="2:17" x14ac:dyDescent="0.3">
      <c r="B121" s="76"/>
      <c r="C121" s="87"/>
      <c r="D121" s="87"/>
      <c r="E121" s="76"/>
      <c r="F121" s="76"/>
      <c r="G121" s="30"/>
      <c r="H121" s="76"/>
      <c r="I121" s="87"/>
      <c r="J121" s="87"/>
      <c r="K121" s="76"/>
      <c r="L121" s="76"/>
      <c r="M121" s="30"/>
      <c r="N121" s="76"/>
      <c r="O121" s="182"/>
      <c r="P121" s="182"/>
      <c r="Q121" s="182"/>
    </row>
    <row r="122" spans="2:17" x14ac:dyDescent="0.3">
      <c r="B122" s="76"/>
      <c r="C122" s="87"/>
      <c r="D122" s="87"/>
      <c r="E122" s="76"/>
      <c r="F122" s="76"/>
      <c r="G122" s="30"/>
      <c r="H122" s="76"/>
      <c r="I122" s="87"/>
      <c r="J122" s="87"/>
      <c r="K122" s="76"/>
      <c r="L122" s="76"/>
      <c r="M122" s="30"/>
      <c r="N122" s="76"/>
      <c r="O122" s="182"/>
      <c r="P122" s="182"/>
      <c r="Q122" s="182"/>
    </row>
    <row r="123" spans="2:17" x14ac:dyDescent="0.3">
      <c r="B123" s="76"/>
      <c r="C123" s="87"/>
      <c r="D123" s="87"/>
      <c r="E123" s="76"/>
      <c r="F123" s="76"/>
      <c r="G123" s="30"/>
      <c r="H123" s="76"/>
      <c r="I123" s="87"/>
      <c r="J123" s="87"/>
      <c r="K123" s="76"/>
      <c r="L123" s="76"/>
      <c r="M123" s="30"/>
      <c r="N123" s="76"/>
      <c r="O123" s="182"/>
      <c r="P123" s="182"/>
      <c r="Q123" s="182"/>
    </row>
    <row r="124" spans="2:17" x14ac:dyDescent="0.3">
      <c r="B124" s="76"/>
      <c r="C124" s="87"/>
      <c r="D124" s="87"/>
      <c r="E124" s="76"/>
      <c r="F124" s="76"/>
      <c r="G124" s="30"/>
      <c r="H124" s="76"/>
      <c r="I124" s="87"/>
      <c r="J124" s="87"/>
      <c r="K124" s="76"/>
      <c r="L124" s="76"/>
      <c r="M124" s="30"/>
      <c r="N124" s="76"/>
      <c r="O124" s="182"/>
      <c r="P124" s="182"/>
      <c r="Q124" s="182"/>
    </row>
    <row r="125" spans="2:17" x14ac:dyDescent="0.3">
      <c r="B125" s="76"/>
      <c r="C125" s="87"/>
      <c r="D125" s="87"/>
      <c r="E125" s="76"/>
      <c r="F125" s="76"/>
      <c r="G125" s="30"/>
      <c r="H125" s="76"/>
      <c r="I125" s="87"/>
      <c r="J125" s="87"/>
      <c r="K125" s="76"/>
      <c r="L125" s="76"/>
      <c r="M125" s="30"/>
      <c r="N125" s="76"/>
      <c r="O125" s="182"/>
      <c r="P125" s="182"/>
      <c r="Q125" s="182"/>
    </row>
    <row r="126" spans="2:17" x14ac:dyDescent="0.3">
      <c r="B126" s="76"/>
      <c r="C126" s="87"/>
      <c r="D126" s="87"/>
      <c r="E126" s="76"/>
      <c r="F126" s="76"/>
      <c r="G126" s="30"/>
      <c r="H126" s="76"/>
      <c r="I126" s="87"/>
      <c r="J126" s="87"/>
      <c r="K126" s="76"/>
      <c r="L126" s="76"/>
      <c r="M126" s="30"/>
      <c r="N126" s="76"/>
      <c r="O126" s="182"/>
      <c r="P126" s="182"/>
      <c r="Q126" s="182"/>
    </row>
    <row r="127" spans="2:17" x14ac:dyDescent="0.3">
      <c r="B127" s="76"/>
      <c r="C127" s="87"/>
      <c r="D127" s="87"/>
      <c r="E127" s="76"/>
      <c r="F127" s="76"/>
      <c r="G127" s="30"/>
      <c r="H127" s="76"/>
      <c r="I127" s="87"/>
      <c r="J127" s="87"/>
      <c r="K127" s="76"/>
      <c r="L127" s="76"/>
      <c r="M127" s="30"/>
      <c r="N127" s="76"/>
      <c r="O127" s="182"/>
      <c r="P127" s="182"/>
      <c r="Q127" s="182"/>
    </row>
    <row r="128" spans="2:17" x14ac:dyDescent="0.3">
      <c r="B128" s="76"/>
      <c r="C128" s="87"/>
      <c r="D128" s="87"/>
      <c r="E128" s="76"/>
      <c r="F128" s="76"/>
      <c r="G128" s="30"/>
      <c r="H128" s="76"/>
      <c r="I128" s="87"/>
      <c r="J128" s="87"/>
      <c r="K128" s="76"/>
      <c r="L128" s="76"/>
      <c r="M128" s="30"/>
      <c r="N128" s="76"/>
      <c r="O128" s="182"/>
      <c r="P128" s="182"/>
      <c r="Q128" s="182"/>
    </row>
    <row r="129" spans="2:17" x14ac:dyDescent="0.3">
      <c r="B129" s="76"/>
      <c r="C129" s="87"/>
      <c r="D129" s="87"/>
      <c r="E129" s="76"/>
      <c r="F129" s="76"/>
      <c r="G129" s="30"/>
      <c r="H129" s="76"/>
      <c r="I129" s="87"/>
      <c r="J129" s="87"/>
      <c r="K129" s="76"/>
      <c r="L129" s="76"/>
      <c r="M129" s="30"/>
      <c r="N129" s="76"/>
      <c r="O129" s="182"/>
      <c r="P129" s="182"/>
      <c r="Q129" s="182"/>
    </row>
    <row r="130" spans="2:17" x14ac:dyDescent="0.3">
      <c r="B130" s="76"/>
      <c r="C130" s="87"/>
      <c r="D130" s="87"/>
      <c r="E130" s="76"/>
      <c r="F130" s="76"/>
      <c r="G130" s="30"/>
      <c r="H130" s="76"/>
      <c r="I130" s="87"/>
      <c r="J130" s="87"/>
      <c r="K130" s="76"/>
      <c r="L130" s="76"/>
      <c r="M130" s="30"/>
      <c r="N130" s="76"/>
      <c r="O130" s="182"/>
      <c r="P130" s="182"/>
      <c r="Q130" s="182"/>
    </row>
    <row r="131" spans="2:17" x14ac:dyDescent="0.3">
      <c r="B131" s="76"/>
      <c r="C131" s="87"/>
      <c r="D131" s="87"/>
      <c r="E131" s="76"/>
      <c r="F131" s="76"/>
      <c r="G131" s="30"/>
      <c r="H131" s="76"/>
      <c r="I131" s="87"/>
      <c r="J131" s="87"/>
      <c r="K131" s="76"/>
      <c r="L131" s="76"/>
      <c r="M131" s="30"/>
      <c r="N131" s="76"/>
      <c r="O131" s="182"/>
      <c r="P131" s="182"/>
      <c r="Q131" s="182"/>
    </row>
    <row r="132" spans="2:17" x14ac:dyDescent="0.3">
      <c r="B132" s="76"/>
      <c r="C132" s="87"/>
      <c r="D132" s="87"/>
      <c r="E132" s="76"/>
      <c r="F132" s="76"/>
      <c r="G132" s="30"/>
      <c r="H132" s="76"/>
      <c r="I132" s="87"/>
      <c r="J132" s="87"/>
      <c r="K132" s="76"/>
      <c r="L132" s="76"/>
      <c r="M132" s="30"/>
      <c r="N132" s="76"/>
      <c r="O132" s="182"/>
      <c r="P132" s="182"/>
      <c r="Q132" s="182"/>
    </row>
    <row r="133" spans="2:17" x14ac:dyDescent="0.3">
      <c r="B133" s="76"/>
      <c r="C133" s="87"/>
      <c r="D133" s="87"/>
      <c r="E133" s="76"/>
      <c r="F133" s="76"/>
      <c r="G133" s="30"/>
      <c r="H133" s="76"/>
      <c r="I133" s="87"/>
      <c r="J133" s="87"/>
      <c r="K133" s="76"/>
      <c r="L133" s="76"/>
      <c r="M133" s="30"/>
      <c r="N133" s="76"/>
      <c r="O133" s="182"/>
      <c r="P133" s="182"/>
      <c r="Q133" s="182"/>
    </row>
    <row r="134" spans="2:17" x14ac:dyDescent="0.3">
      <c r="B134" s="76"/>
      <c r="C134" s="87"/>
      <c r="D134" s="87"/>
      <c r="E134" s="76"/>
      <c r="F134" s="76"/>
      <c r="G134" s="30"/>
      <c r="H134" s="76"/>
      <c r="I134" s="87"/>
      <c r="J134" s="87"/>
      <c r="K134" s="76"/>
      <c r="L134" s="76"/>
      <c r="M134" s="30"/>
      <c r="N134" s="76"/>
      <c r="O134" s="182"/>
      <c r="P134" s="182"/>
      <c r="Q134" s="182"/>
    </row>
    <row r="135" spans="2:17" x14ac:dyDescent="0.3">
      <c r="B135" s="76"/>
      <c r="C135" s="87"/>
      <c r="D135" s="87"/>
      <c r="E135" s="76"/>
      <c r="F135" s="76"/>
      <c r="G135" s="30"/>
      <c r="H135" s="76"/>
      <c r="I135" s="87"/>
      <c r="J135" s="87"/>
      <c r="K135" s="76"/>
      <c r="L135" s="76"/>
      <c r="M135" s="30"/>
      <c r="N135" s="76"/>
      <c r="O135" s="182"/>
      <c r="P135" s="182"/>
      <c r="Q135" s="182"/>
    </row>
    <row r="136" spans="2:17" x14ac:dyDescent="0.3">
      <c r="B136" s="76"/>
      <c r="C136" s="87"/>
      <c r="D136" s="87"/>
      <c r="E136" s="76"/>
      <c r="F136" s="76"/>
      <c r="G136" s="30"/>
      <c r="H136" s="76"/>
      <c r="I136" s="87"/>
      <c r="J136" s="87"/>
      <c r="K136" s="76"/>
      <c r="L136" s="76"/>
      <c r="M136" s="30"/>
      <c r="N136" s="76"/>
      <c r="O136" s="182"/>
      <c r="P136" s="182"/>
      <c r="Q136" s="182"/>
    </row>
    <row r="137" spans="2:17" x14ac:dyDescent="0.3">
      <c r="B137" s="76"/>
      <c r="C137" s="87"/>
      <c r="D137" s="87"/>
      <c r="E137" s="76"/>
      <c r="F137" s="76"/>
      <c r="G137" s="30"/>
      <c r="H137" s="76"/>
      <c r="I137" s="87"/>
      <c r="J137" s="87"/>
      <c r="K137" s="76"/>
      <c r="L137" s="76"/>
      <c r="M137" s="30"/>
      <c r="N137" s="76"/>
      <c r="O137" s="182"/>
      <c r="P137" s="182"/>
      <c r="Q137" s="182"/>
    </row>
    <row r="138" spans="2:17" x14ac:dyDescent="0.3">
      <c r="B138" s="76"/>
      <c r="C138" s="87"/>
      <c r="D138" s="87"/>
      <c r="E138" s="76"/>
      <c r="F138" s="76"/>
      <c r="G138" s="30"/>
      <c r="H138" s="76"/>
      <c r="I138" s="87"/>
      <c r="J138" s="87"/>
      <c r="K138" s="76"/>
      <c r="L138" s="76"/>
      <c r="M138" s="30"/>
      <c r="N138" s="76"/>
      <c r="O138" s="182"/>
      <c r="P138" s="182"/>
      <c r="Q138" s="182"/>
    </row>
    <row r="139" spans="2:17" x14ac:dyDescent="0.3">
      <c r="B139" s="76"/>
      <c r="C139" s="87"/>
      <c r="D139" s="87"/>
      <c r="E139" s="76"/>
      <c r="F139" s="76"/>
      <c r="G139" s="30"/>
      <c r="H139" s="76"/>
      <c r="I139" s="87"/>
      <c r="J139" s="87"/>
      <c r="K139" s="76"/>
      <c r="L139" s="76"/>
      <c r="M139" s="30"/>
      <c r="N139" s="76"/>
      <c r="O139" s="182"/>
      <c r="P139" s="182"/>
      <c r="Q139" s="182"/>
    </row>
    <row r="140" spans="2:17" x14ac:dyDescent="0.3">
      <c r="B140" s="76"/>
      <c r="C140" s="87"/>
      <c r="D140" s="87"/>
      <c r="E140" s="76"/>
      <c r="F140" s="76"/>
      <c r="G140" s="30"/>
      <c r="H140" s="76"/>
      <c r="I140" s="87"/>
      <c r="J140" s="87"/>
      <c r="K140" s="76"/>
      <c r="L140" s="76"/>
      <c r="M140" s="30"/>
      <c r="N140" s="76"/>
      <c r="O140" s="182"/>
      <c r="P140" s="182"/>
      <c r="Q140" s="182"/>
    </row>
    <row r="141" spans="2:17" x14ac:dyDescent="0.3">
      <c r="B141" s="76"/>
      <c r="C141" s="87"/>
      <c r="D141" s="87"/>
      <c r="E141" s="76"/>
      <c r="F141" s="76"/>
      <c r="G141" s="30"/>
      <c r="H141" s="76"/>
      <c r="I141" s="87"/>
      <c r="J141" s="87"/>
      <c r="K141" s="76"/>
      <c r="L141" s="76"/>
      <c r="M141" s="30"/>
      <c r="N141" s="76"/>
      <c r="O141" s="182"/>
      <c r="P141" s="182"/>
      <c r="Q141" s="182"/>
    </row>
    <row r="142" spans="2:17" x14ac:dyDescent="0.3">
      <c r="B142" s="76"/>
      <c r="C142" s="87"/>
      <c r="D142" s="87"/>
      <c r="E142" s="76"/>
      <c r="F142" s="76"/>
      <c r="G142" s="30"/>
      <c r="H142" s="76"/>
      <c r="I142" s="87"/>
      <c r="J142" s="87"/>
      <c r="K142" s="76"/>
      <c r="L142" s="76"/>
      <c r="M142" s="30"/>
      <c r="N142" s="76"/>
      <c r="O142" s="182"/>
      <c r="P142" s="182"/>
      <c r="Q142" s="182"/>
    </row>
    <row r="143" spans="2:17" x14ac:dyDescent="0.3">
      <c r="B143" s="76"/>
      <c r="C143" s="87"/>
      <c r="D143" s="87"/>
      <c r="E143" s="76"/>
      <c r="F143" s="76"/>
      <c r="G143" s="30"/>
      <c r="H143" s="76"/>
      <c r="I143" s="87"/>
      <c r="J143" s="87"/>
      <c r="K143" s="76"/>
      <c r="L143" s="76"/>
      <c r="M143" s="30"/>
      <c r="N143" s="76"/>
      <c r="O143" s="182"/>
      <c r="P143" s="182"/>
      <c r="Q143" s="182"/>
    </row>
    <row r="144" spans="2:17" x14ac:dyDescent="0.3">
      <c r="B144" s="76"/>
      <c r="C144" s="87"/>
      <c r="D144" s="87"/>
      <c r="E144" s="76"/>
      <c r="F144" s="76"/>
      <c r="G144" s="30"/>
      <c r="H144" s="76"/>
      <c r="I144" s="87"/>
      <c r="J144" s="87"/>
      <c r="K144" s="76"/>
      <c r="L144" s="76"/>
      <c r="M144" s="30"/>
      <c r="N144" s="76"/>
      <c r="O144" s="182"/>
      <c r="P144" s="182"/>
      <c r="Q144" s="182"/>
    </row>
    <row r="145" spans="2:17" x14ac:dyDescent="0.3">
      <c r="B145" s="76"/>
      <c r="C145" s="87"/>
      <c r="D145" s="87"/>
      <c r="E145" s="76"/>
      <c r="F145" s="76"/>
      <c r="G145" s="30"/>
      <c r="H145" s="76"/>
      <c r="I145" s="87"/>
      <c r="J145" s="87"/>
      <c r="K145" s="76"/>
      <c r="L145" s="76"/>
      <c r="M145" s="30"/>
      <c r="N145" s="76"/>
      <c r="O145" s="182"/>
      <c r="P145" s="182"/>
      <c r="Q145" s="182"/>
    </row>
    <row r="146" spans="2:17" x14ac:dyDescent="0.3">
      <c r="B146" s="76"/>
      <c r="C146" s="87"/>
      <c r="D146" s="87"/>
      <c r="E146" s="76"/>
      <c r="F146" s="76"/>
      <c r="G146" s="30"/>
      <c r="H146" s="76"/>
      <c r="I146" s="87"/>
      <c r="J146" s="87"/>
      <c r="K146" s="76"/>
      <c r="L146" s="76"/>
      <c r="M146" s="30"/>
      <c r="N146" s="76"/>
      <c r="O146" s="182"/>
      <c r="P146" s="182"/>
      <c r="Q146" s="182"/>
    </row>
    <row r="147" spans="2:17" x14ac:dyDescent="0.3">
      <c r="B147" s="76"/>
      <c r="C147" s="87"/>
      <c r="D147" s="87"/>
      <c r="E147" s="76"/>
      <c r="F147" s="76"/>
      <c r="G147" s="30"/>
      <c r="H147" s="76"/>
      <c r="I147" s="87"/>
      <c r="J147" s="87"/>
      <c r="K147" s="76"/>
      <c r="L147" s="76"/>
      <c r="M147" s="30"/>
      <c r="N147" s="76"/>
      <c r="O147" s="182"/>
      <c r="P147" s="182"/>
      <c r="Q147" s="182"/>
    </row>
    <row r="148" spans="2:17" x14ac:dyDescent="0.3">
      <c r="B148" s="76"/>
      <c r="C148" s="87"/>
      <c r="D148" s="87"/>
      <c r="E148" s="76"/>
      <c r="F148" s="76"/>
      <c r="G148" s="30"/>
      <c r="H148" s="76"/>
      <c r="I148" s="87"/>
      <c r="J148" s="87"/>
      <c r="K148" s="76"/>
      <c r="L148" s="76"/>
      <c r="M148" s="30"/>
      <c r="N148" s="76"/>
      <c r="O148" s="182"/>
      <c r="P148" s="182"/>
      <c r="Q148" s="182"/>
    </row>
    <row r="149" spans="2:17" x14ac:dyDescent="0.3">
      <c r="B149" s="76"/>
      <c r="C149" s="87"/>
      <c r="D149" s="87"/>
      <c r="E149" s="76"/>
      <c r="F149" s="76"/>
      <c r="G149" s="30"/>
      <c r="H149" s="76"/>
      <c r="I149" s="87"/>
      <c r="J149" s="87"/>
      <c r="K149" s="76"/>
      <c r="L149" s="76"/>
      <c r="M149" s="30"/>
      <c r="N149" s="76"/>
      <c r="O149" s="182"/>
      <c r="P149" s="182"/>
      <c r="Q149" s="182"/>
    </row>
    <row r="150" spans="2:17" x14ac:dyDescent="0.3">
      <c r="B150" s="76"/>
      <c r="C150" s="87"/>
      <c r="D150" s="87"/>
      <c r="E150" s="76"/>
      <c r="F150" s="76"/>
      <c r="G150" s="30"/>
      <c r="H150" s="76"/>
      <c r="I150" s="87"/>
      <c r="J150" s="87"/>
      <c r="K150" s="76"/>
      <c r="L150" s="76"/>
      <c r="M150" s="30"/>
      <c r="N150" s="76"/>
      <c r="O150" s="182"/>
      <c r="P150" s="182"/>
      <c r="Q150" s="182"/>
    </row>
    <row r="151" spans="2:17" x14ac:dyDescent="0.3">
      <c r="B151" s="76"/>
      <c r="C151" s="87"/>
      <c r="D151" s="87"/>
      <c r="E151" s="76"/>
      <c r="F151" s="76"/>
      <c r="G151" s="30"/>
      <c r="H151" s="76"/>
      <c r="I151" s="87"/>
      <c r="J151" s="87"/>
      <c r="K151" s="76"/>
      <c r="L151" s="76"/>
      <c r="M151" s="30"/>
      <c r="N151" s="76"/>
      <c r="O151" s="182"/>
      <c r="P151" s="182"/>
      <c r="Q151" s="182"/>
    </row>
    <row r="152" spans="2:17" x14ac:dyDescent="0.3">
      <c r="B152" s="76"/>
      <c r="C152" s="87"/>
      <c r="D152" s="87"/>
      <c r="E152" s="76"/>
      <c r="F152" s="76"/>
      <c r="G152" s="30"/>
      <c r="H152" s="76"/>
      <c r="I152" s="87"/>
      <c r="J152" s="87"/>
      <c r="K152" s="76"/>
      <c r="L152" s="76"/>
      <c r="M152" s="30"/>
      <c r="N152" s="76"/>
      <c r="O152" s="182"/>
      <c r="P152" s="182"/>
      <c r="Q152" s="182"/>
    </row>
    <row r="153" spans="2:17" x14ac:dyDescent="0.3">
      <c r="B153" s="76"/>
      <c r="C153" s="87"/>
      <c r="D153" s="87"/>
      <c r="E153" s="76"/>
      <c r="F153" s="76"/>
      <c r="G153" s="30"/>
      <c r="H153" s="76"/>
      <c r="I153" s="87"/>
      <c r="J153" s="87"/>
      <c r="K153" s="76"/>
      <c r="L153" s="76"/>
      <c r="M153" s="30"/>
      <c r="N153" s="76"/>
      <c r="O153" s="182"/>
      <c r="P153" s="182"/>
      <c r="Q153" s="182"/>
    </row>
    <row r="154" spans="2:17" x14ac:dyDescent="0.3">
      <c r="B154" s="76"/>
      <c r="C154" s="87"/>
      <c r="D154" s="87"/>
      <c r="E154" s="76"/>
      <c r="F154" s="76"/>
      <c r="G154" s="30"/>
      <c r="H154" s="76"/>
      <c r="I154" s="87"/>
      <c r="J154" s="87"/>
      <c r="K154" s="76"/>
      <c r="L154" s="76"/>
      <c r="M154" s="30"/>
      <c r="N154" s="76"/>
      <c r="O154" s="182"/>
      <c r="P154" s="182"/>
      <c r="Q154" s="182"/>
    </row>
    <row r="155" spans="2:17" x14ac:dyDescent="0.3">
      <c r="B155" s="76"/>
      <c r="C155" s="87"/>
      <c r="D155" s="87"/>
      <c r="E155" s="76"/>
      <c r="F155" s="76"/>
      <c r="G155" s="30"/>
      <c r="H155" s="76"/>
      <c r="I155" s="87"/>
      <c r="J155" s="87"/>
      <c r="K155" s="76"/>
      <c r="L155" s="76"/>
      <c r="M155" s="30"/>
      <c r="N155" s="76"/>
      <c r="O155" s="182"/>
      <c r="P155" s="182"/>
      <c r="Q155" s="182"/>
    </row>
    <row r="156" spans="2:17" x14ac:dyDescent="0.3">
      <c r="B156" s="76"/>
      <c r="C156" s="87"/>
      <c r="D156" s="87"/>
      <c r="E156" s="76"/>
      <c r="F156" s="76"/>
      <c r="G156" s="30"/>
      <c r="H156" s="76"/>
      <c r="I156" s="87"/>
      <c r="J156" s="87"/>
      <c r="K156" s="76"/>
      <c r="L156" s="76"/>
      <c r="M156" s="30"/>
      <c r="N156" s="76"/>
      <c r="O156" s="182"/>
      <c r="P156" s="182"/>
      <c r="Q156" s="182"/>
    </row>
    <row r="157" spans="2:17" x14ac:dyDescent="0.3">
      <c r="B157" s="76"/>
      <c r="C157" s="87"/>
      <c r="D157" s="87"/>
      <c r="E157" s="76"/>
      <c r="F157" s="76"/>
      <c r="G157" s="30"/>
      <c r="H157" s="76"/>
      <c r="I157" s="87"/>
      <c r="J157" s="87"/>
      <c r="K157" s="76"/>
      <c r="L157" s="76"/>
      <c r="M157" s="30"/>
      <c r="N157" s="76"/>
      <c r="O157" s="182"/>
      <c r="P157" s="182"/>
      <c r="Q157" s="182"/>
    </row>
    <row r="158" spans="2:17" x14ac:dyDescent="0.3">
      <c r="B158" s="76"/>
      <c r="C158" s="87"/>
      <c r="D158" s="87"/>
      <c r="E158" s="76"/>
      <c r="F158" s="76"/>
      <c r="G158" s="30"/>
      <c r="H158" s="76"/>
      <c r="I158" s="87"/>
      <c r="J158" s="87"/>
      <c r="K158" s="76"/>
      <c r="L158" s="76"/>
      <c r="M158" s="30"/>
      <c r="N158" s="76"/>
      <c r="O158" s="182"/>
      <c r="P158" s="182"/>
      <c r="Q158" s="182"/>
    </row>
    <row r="159" spans="2:17" x14ac:dyDescent="0.3">
      <c r="B159" s="76"/>
      <c r="C159" s="87"/>
      <c r="D159" s="87"/>
      <c r="E159" s="76"/>
      <c r="F159" s="76"/>
      <c r="G159" s="30"/>
      <c r="H159" s="76"/>
      <c r="I159" s="87"/>
      <c r="J159" s="87"/>
      <c r="K159" s="76"/>
      <c r="L159" s="76"/>
      <c r="M159" s="30"/>
      <c r="N159" s="76"/>
      <c r="O159" s="182"/>
      <c r="P159" s="182"/>
      <c r="Q159" s="182"/>
    </row>
    <row r="160" spans="2:17" x14ac:dyDescent="0.3">
      <c r="B160" s="76"/>
      <c r="C160" s="87"/>
      <c r="D160" s="87"/>
      <c r="E160" s="76"/>
      <c r="F160" s="76"/>
      <c r="G160" s="30"/>
      <c r="H160" s="76"/>
      <c r="I160" s="87"/>
      <c r="J160" s="87"/>
      <c r="K160" s="76"/>
      <c r="L160" s="76"/>
      <c r="M160" s="30"/>
      <c r="N160" s="76"/>
      <c r="O160" s="182"/>
      <c r="P160" s="182"/>
      <c r="Q160" s="182"/>
    </row>
    <row r="161" spans="2:17" x14ac:dyDescent="0.3">
      <c r="B161" s="76"/>
      <c r="C161" s="87"/>
      <c r="D161" s="87"/>
      <c r="E161" s="76"/>
      <c r="F161" s="76"/>
      <c r="G161" s="30"/>
      <c r="H161" s="76"/>
      <c r="I161" s="87"/>
      <c r="J161" s="87"/>
      <c r="K161" s="76"/>
      <c r="L161" s="76"/>
      <c r="M161" s="30"/>
      <c r="N161" s="76"/>
      <c r="O161" s="182"/>
      <c r="P161" s="182"/>
      <c r="Q161" s="182"/>
    </row>
    <row r="162" spans="2:17" x14ac:dyDescent="0.3">
      <c r="B162" s="76"/>
      <c r="C162" s="87"/>
      <c r="D162" s="87"/>
      <c r="E162" s="76"/>
      <c r="F162" s="76"/>
      <c r="G162" s="30"/>
      <c r="H162" s="76"/>
      <c r="I162" s="87"/>
      <c r="J162" s="87"/>
      <c r="K162" s="76"/>
      <c r="L162" s="76"/>
      <c r="M162" s="30"/>
      <c r="N162" s="76"/>
      <c r="O162" s="182"/>
      <c r="P162" s="182"/>
      <c r="Q162" s="182"/>
    </row>
    <row r="163" spans="2:17" x14ac:dyDescent="0.3">
      <c r="B163" s="76"/>
      <c r="C163" s="87"/>
      <c r="D163" s="87"/>
      <c r="E163" s="76"/>
      <c r="F163" s="76"/>
      <c r="G163" s="30"/>
      <c r="H163" s="76"/>
      <c r="I163" s="87"/>
      <c r="J163" s="87"/>
      <c r="K163" s="76"/>
      <c r="L163" s="76"/>
      <c r="M163" s="30"/>
      <c r="N163" s="76"/>
      <c r="O163" s="182"/>
      <c r="P163" s="182"/>
      <c r="Q163" s="182"/>
    </row>
    <row r="164" spans="2:17" x14ac:dyDescent="0.3">
      <c r="B164" s="76"/>
      <c r="C164" s="87"/>
      <c r="D164" s="87"/>
      <c r="E164" s="76"/>
      <c r="F164" s="76"/>
      <c r="G164" s="30"/>
      <c r="H164" s="76"/>
      <c r="I164" s="87"/>
      <c r="J164" s="87"/>
      <c r="K164" s="76"/>
      <c r="L164" s="76"/>
      <c r="M164" s="30"/>
      <c r="N164" s="76"/>
      <c r="O164" s="182"/>
      <c r="P164" s="182"/>
      <c r="Q164" s="182"/>
    </row>
    <row r="165" spans="2:17" x14ac:dyDescent="0.3">
      <c r="B165" s="76"/>
      <c r="C165" s="87"/>
      <c r="D165" s="87"/>
      <c r="E165" s="76"/>
      <c r="F165" s="76"/>
      <c r="G165" s="30"/>
      <c r="H165" s="76"/>
      <c r="I165" s="87"/>
      <c r="J165" s="87"/>
      <c r="K165" s="76"/>
      <c r="L165" s="76"/>
      <c r="M165" s="30"/>
      <c r="N165" s="76"/>
      <c r="O165" s="182"/>
      <c r="P165" s="182"/>
      <c r="Q165" s="182"/>
    </row>
    <row r="166" spans="2:17" x14ac:dyDescent="0.3">
      <c r="B166" s="76"/>
      <c r="C166" s="87"/>
      <c r="D166" s="87"/>
      <c r="E166" s="76"/>
      <c r="F166" s="76"/>
      <c r="G166" s="30"/>
      <c r="H166" s="76"/>
      <c r="I166" s="87"/>
      <c r="J166" s="87"/>
      <c r="K166" s="76"/>
      <c r="L166" s="76"/>
      <c r="M166" s="30"/>
      <c r="N166" s="76"/>
      <c r="O166" s="182"/>
      <c r="P166" s="182"/>
      <c r="Q166" s="182"/>
    </row>
    <row r="167" spans="2:17" x14ac:dyDescent="0.3">
      <c r="B167" s="76"/>
      <c r="C167" s="87"/>
      <c r="D167" s="87"/>
      <c r="E167" s="76"/>
      <c r="F167" s="76"/>
      <c r="G167" s="30"/>
      <c r="H167" s="76"/>
      <c r="I167" s="87"/>
      <c r="J167" s="87"/>
      <c r="K167" s="76"/>
      <c r="L167" s="76"/>
      <c r="M167" s="30"/>
      <c r="N167" s="76"/>
      <c r="O167" s="182"/>
      <c r="P167" s="182"/>
      <c r="Q167" s="182"/>
    </row>
    <row r="168" spans="2:17" x14ac:dyDescent="0.3">
      <c r="B168" s="76"/>
      <c r="C168" s="87"/>
      <c r="D168" s="87"/>
      <c r="E168" s="76"/>
      <c r="F168" s="76"/>
      <c r="G168" s="30"/>
      <c r="H168" s="76"/>
      <c r="I168" s="87"/>
      <c r="J168" s="87"/>
      <c r="K168" s="76"/>
      <c r="L168" s="76"/>
      <c r="M168" s="30"/>
      <c r="N168" s="76"/>
      <c r="O168" s="182"/>
      <c r="P168" s="182"/>
      <c r="Q168" s="182"/>
    </row>
    <row r="169" spans="2:17" x14ac:dyDescent="0.3">
      <c r="B169" s="76"/>
      <c r="C169" s="87"/>
      <c r="D169" s="87"/>
      <c r="E169" s="76"/>
      <c r="F169" s="76"/>
      <c r="G169" s="30"/>
      <c r="H169" s="76"/>
      <c r="I169" s="87"/>
      <c r="J169" s="87"/>
      <c r="K169" s="76"/>
      <c r="L169" s="76"/>
      <c r="M169" s="30"/>
      <c r="N169" s="76"/>
      <c r="O169" s="182"/>
      <c r="P169" s="182"/>
      <c r="Q169" s="182"/>
    </row>
    <row r="170" spans="2:17" x14ac:dyDescent="0.3">
      <c r="B170" s="76"/>
      <c r="C170" s="87"/>
      <c r="D170" s="87"/>
      <c r="E170" s="76"/>
      <c r="F170" s="76"/>
      <c r="G170" s="30"/>
      <c r="H170" s="76"/>
      <c r="I170" s="87"/>
      <c r="J170" s="87"/>
      <c r="K170" s="76"/>
      <c r="L170" s="76"/>
      <c r="M170" s="30"/>
      <c r="N170" s="76"/>
      <c r="O170" s="182"/>
      <c r="P170" s="182"/>
      <c r="Q170" s="182"/>
    </row>
    <row r="171" spans="2:17" x14ac:dyDescent="0.3">
      <c r="B171" s="76"/>
      <c r="C171" s="87"/>
      <c r="D171" s="87"/>
      <c r="E171" s="76"/>
      <c r="F171" s="76"/>
      <c r="G171" s="30"/>
      <c r="H171" s="76"/>
      <c r="I171" s="87"/>
      <c r="J171" s="87"/>
      <c r="K171" s="76"/>
      <c r="L171" s="76"/>
      <c r="M171" s="30"/>
      <c r="N171" s="76"/>
      <c r="O171" s="182"/>
      <c r="P171" s="182"/>
      <c r="Q171" s="182"/>
    </row>
    <row r="172" spans="2:17" x14ac:dyDescent="0.3">
      <c r="B172" s="76"/>
      <c r="C172" s="87"/>
      <c r="D172" s="87"/>
      <c r="E172" s="76"/>
      <c r="F172" s="76"/>
      <c r="G172" s="30"/>
      <c r="H172" s="76"/>
      <c r="I172" s="87"/>
      <c r="J172" s="87"/>
      <c r="K172" s="76"/>
      <c r="L172" s="76"/>
      <c r="M172" s="30"/>
      <c r="N172" s="76"/>
      <c r="O172" s="182"/>
      <c r="P172" s="182"/>
      <c r="Q172" s="182"/>
    </row>
    <row r="173" spans="2:17" x14ac:dyDescent="0.3">
      <c r="B173" s="76"/>
      <c r="C173" s="87"/>
      <c r="D173" s="87"/>
      <c r="E173" s="76"/>
      <c r="F173" s="76"/>
      <c r="G173" s="30"/>
      <c r="H173" s="76"/>
      <c r="I173" s="87"/>
      <c r="J173" s="87"/>
      <c r="K173" s="76"/>
      <c r="L173" s="76"/>
      <c r="M173" s="30"/>
      <c r="N173" s="76"/>
      <c r="O173" s="182"/>
      <c r="P173" s="182"/>
      <c r="Q173" s="182"/>
    </row>
    <row r="174" spans="2:17" x14ac:dyDescent="0.3">
      <c r="B174" s="76"/>
      <c r="C174" s="87"/>
      <c r="D174" s="87"/>
      <c r="E174" s="76"/>
      <c r="F174" s="76"/>
      <c r="G174" s="30"/>
      <c r="H174" s="76"/>
      <c r="I174" s="87"/>
      <c r="J174" s="87"/>
      <c r="K174" s="76"/>
      <c r="L174" s="76"/>
      <c r="M174" s="30"/>
      <c r="N174" s="76"/>
      <c r="O174" s="182"/>
      <c r="P174" s="182"/>
      <c r="Q174" s="182"/>
    </row>
    <row r="175" spans="2:17" x14ac:dyDescent="0.3">
      <c r="B175" s="76"/>
      <c r="C175" s="87"/>
      <c r="D175" s="87"/>
      <c r="E175" s="76"/>
      <c r="F175" s="76"/>
      <c r="G175" s="30"/>
      <c r="H175" s="76"/>
      <c r="I175" s="87"/>
      <c r="J175" s="87"/>
      <c r="K175" s="76"/>
      <c r="L175" s="76"/>
      <c r="M175" s="30"/>
      <c r="N175" s="76"/>
      <c r="O175" s="182"/>
      <c r="P175" s="182"/>
      <c r="Q175" s="182"/>
    </row>
    <row r="176" spans="2:17" x14ac:dyDescent="0.3">
      <c r="B176" s="76"/>
      <c r="C176" s="87"/>
      <c r="D176" s="87"/>
      <c r="E176" s="76"/>
      <c r="F176" s="76"/>
      <c r="G176" s="30"/>
      <c r="H176" s="76"/>
      <c r="I176" s="87"/>
      <c r="J176" s="87"/>
      <c r="K176" s="76"/>
      <c r="L176" s="76"/>
      <c r="M176" s="30"/>
      <c r="N176" s="76"/>
      <c r="O176" s="182"/>
      <c r="P176" s="182"/>
      <c r="Q176" s="182"/>
    </row>
    <row r="177" spans="2:17" x14ac:dyDescent="0.3">
      <c r="B177" s="76"/>
      <c r="C177" s="87"/>
      <c r="D177" s="87"/>
      <c r="E177" s="76"/>
      <c r="F177" s="76"/>
      <c r="G177" s="30"/>
      <c r="H177" s="76"/>
      <c r="I177" s="87"/>
      <c r="J177" s="87"/>
      <c r="K177" s="76"/>
      <c r="L177" s="76"/>
      <c r="M177" s="30"/>
      <c r="N177" s="76"/>
      <c r="O177" s="182"/>
      <c r="P177" s="182"/>
      <c r="Q177" s="182"/>
    </row>
    <row r="178" spans="2:17" x14ac:dyDescent="0.3">
      <c r="B178" s="76"/>
      <c r="C178" s="87"/>
      <c r="D178" s="87"/>
      <c r="E178" s="76"/>
      <c r="F178" s="76"/>
      <c r="G178" s="30"/>
      <c r="H178" s="76"/>
      <c r="I178" s="87"/>
      <c r="J178" s="87"/>
      <c r="K178" s="76"/>
      <c r="L178" s="76"/>
      <c r="M178" s="30"/>
      <c r="N178" s="76"/>
      <c r="O178" s="182"/>
      <c r="P178" s="182"/>
      <c r="Q178" s="182"/>
    </row>
    <row r="179" spans="2:17" x14ac:dyDescent="0.3">
      <c r="B179" s="76"/>
      <c r="C179" s="87"/>
      <c r="D179" s="87"/>
      <c r="E179" s="76"/>
      <c r="F179" s="76"/>
      <c r="G179" s="30"/>
      <c r="H179" s="76"/>
      <c r="I179" s="87"/>
      <c r="J179" s="87"/>
      <c r="K179" s="76"/>
      <c r="L179" s="76"/>
      <c r="M179" s="30"/>
      <c r="N179" s="76"/>
      <c r="O179" s="182"/>
      <c r="P179" s="182"/>
      <c r="Q179" s="182"/>
    </row>
    <row r="180" spans="2:17" x14ac:dyDescent="0.3">
      <c r="B180" s="76"/>
      <c r="C180" s="87"/>
      <c r="D180" s="87"/>
      <c r="E180" s="76"/>
      <c r="F180" s="76"/>
      <c r="G180" s="30"/>
      <c r="H180" s="76"/>
      <c r="I180" s="87"/>
      <c r="J180" s="87"/>
      <c r="K180" s="76"/>
      <c r="L180" s="76"/>
      <c r="M180" s="30"/>
      <c r="N180" s="76"/>
      <c r="O180" s="182"/>
      <c r="P180" s="182"/>
      <c r="Q180" s="182"/>
    </row>
    <row r="181" spans="2:17" x14ac:dyDescent="0.3">
      <c r="B181" s="76"/>
      <c r="C181" s="87"/>
      <c r="D181" s="87"/>
      <c r="E181" s="76"/>
      <c r="F181" s="76"/>
      <c r="G181" s="30"/>
      <c r="H181" s="76"/>
      <c r="I181" s="87"/>
      <c r="J181" s="87"/>
      <c r="K181" s="76"/>
      <c r="L181" s="76"/>
      <c r="M181" s="30"/>
      <c r="N181" s="76"/>
      <c r="O181" s="182"/>
      <c r="P181" s="182"/>
      <c r="Q181" s="182"/>
    </row>
    <row r="182" spans="2:17" x14ac:dyDescent="0.3">
      <c r="B182" s="76"/>
      <c r="C182" s="87"/>
      <c r="D182" s="87"/>
      <c r="E182" s="76"/>
      <c r="F182" s="76"/>
      <c r="G182" s="30"/>
      <c r="H182" s="76"/>
      <c r="I182" s="87"/>
      <c r="J182" s="87"/>
      <c r="K182" s="76"/>
      <c r="L182" s="76"/>
      <c r="M182" s="30"/>
      <c r="N182" s="76"/>
      <c r="O182" s="182"/>
      <c r="P182" s="182"/>
      <c r="Q182" s="182"/>
    </row>
    <row r="183" spans="2:17" x14ac:dyDescent="0.3">
      <c r="B183" s="76"/>
      <c r="C183" s="87"/>
      <c r="D183" s="87"/>
      <c r="E183" s="76"/>
      <c r="F183" s="76"/>
      <c r="G183" s="30"/>
      <c r="H183" s="76"/>
      <c r="I183" s="87"/>
      <c r="J183" s="87"/>
      <c r="K183" s="76"/>
      <c r="L183" s="76"/>
      <c r="M183" s="30"/>
      <c r="N183" s="76"/>
      <c r="O183" s="182"/>
      <c r="P183" s="182"/>
      <c r="Q183" s="182"/>
    </row>
    <row r="184" spans="2:17" x14ac:dyDescent="0.3">
      <c r="B184" s="76"/>
      <c r="C184" s="87"/>
      <c r="D184" s="87"/>
      <c r="E184" s="76"/>
      <c r="F184" s="76"/>
      <c r="G184" s="30"/>
      <c r="H184" s="76"/>
      <c r="I184" s="87"/>
      <c r="J184" s="87"/>
      <c r="K184" s="76"/>
      <c r="L184" s="76"/>
      <c r="M184" s="30"/>
      <c r="N184" s="76"/>
      <c r="O184" s="182"/>
      <c r="P184" s="182"/>
      <c r="Q184" s="182"/>
    </row>
    <row r="185" spans="2:17" x14ac:dyDescent="0.3">
      <c r="B185" s="76"/>
      <c r="C185" s="87"/>
      <c r="D185" s="87"/>
      <c r="E185" s="76"/>
      <c r="F185" s="76"/>
      <c r="G185" s="30"/>
      <c r="H185" s="76"/>
      <c r="I185" s="87"/>
      <c r="J185" s="87"/>
      <c r="K185" s="76"/>
      <c r="L185" s="76"/>
      <c r="M185" s="30"/>
      <c r="N185" s="76"/>
      <c r="O185" s="182"/>
      <c r="P185" s="182"/>
      <c r="Q185" s="182"/>
    </row>
    <row r="186" spans="2:17" x14ac:dyDescent="0.3">
      <c r="B186" s="76"/>
      <c r="C186" s="87"/>
      <c r="D186" s="87"/>
      <c r="E186" s="76"/>
      <c r="F186" s="76"/>
      <c r="G186" s="30"/>
      <c r="H186" s="76"/>
      <c r="I186" s="87"/>
      <c r="J186" s="87"/>
      <c r="K186" s="76"/>
      <c r="L186" s="76"/>
      <c r="M186" s="30"/>
      <c r="N186" s="76"/>
      <c r="O186" s="182"/>
      <c r="P186" s="182"/>
      <c r="Q186" s="182"/>
    </row>
    <row r="187" spans="2:17" x14ac:dyDescent="0.3">
      <c r="B187" s="76"/>
      <c r="C187" s="87"/>
      <c r="D187" s="87"/>
      <c r="E187" s="76"/>
      <c r="F187" s="76"/>
      <c r="G187" s="30"/>
      <c r="H187" s="76"/>
      <c r="I187" s="87"/>
      <c r="J187" s="87"/>
      <c r="K187" s="76"/>
      <c r="L187" s="76"/>
      <c r="M187" s="30"/>
      <c r="N187" s="76"/>
      <c r="O187" s="182"/>
      <c r="P187" s="182"/>
      <c r="Q187" s="182"/>
    </row>
    <row r="188" spans="2:17" x14ac:dyDescent="0.3">
      <c r="B188" s="76"/>
      <c r="C188" s="87"/>
      <c r="D188" s="87"/>
      <c r="E188" s="76"/>
      <c r="F188" s="76"/>
      <c r="G188" s="30"/>
      <c r="H188" s="76"/>
      <c r="I188" s="87"/>
      <c r="J188" s="87"/>
      <c r="K188" s="76"/>
      <c r="L188" s="76"/>
      <c r="M188" s="30"/>
      <c r="N188" s="76"/>
      <c r="O188" s="182"/>
      <c r="P188" s="182"/>
      <c r="Q188" s="182"/>
    </row>
    <row r="189" spans="2:17" x14ac:dyDescent="0.3">
      <c r="B189" s="76"/>
      <c r="C189" s="87"/>
      <c r="D189" s="87"/>
      <c r="E189" s="76"/>
      <c r="F189" s="76"/>
      <c r="G189" s="30"/>
      <c r="H189" s="76"/>
      <c r="I189" s="87"/>
      <c r="J189" s="87"/>
      <c r="K189" s="76"/>
      <c r="L189" s="76"/>
      <c r="M189" s="30"/>
      <c r="N189" s="76"/>
      <c r="O189" s="182"/>
      <c r="P189" s="182"/>
      <c r="Q189" s="182"/>
    </row>
    <row r="190" spans="2:17" x14ac:dyDescent="0.3">
      <c r="B190" s="76"/>
      <c r="C190" s="87"/>
      <c r="D190" s="87"/>
      <c r="E190" s="76"/>
      <c r="F190" s="76"/>
      <c r="G190" s="30"/>
      <c r="H190" s="76"/>
      <c r="I190" s="87"/>
      <c r="J190" s="87"/>
      <c r="K190" s="76"/>
      <c r="L190" s="76"/>
      <c r="M190" s="30"/>
      <c r="N190" s="76"/>
      <c r="O190" s="182"/>
      <c r="P190" s="182"/>
      <c r="Q190" s="182"/>
    </row>
    <row r="191" spans="2:17" x14ac:dyDescent="0.3">
      <c r="B191" s="76"/>
      <c r="C191" s="87"/>
      <c r="D191" s="87"/>
      <c r="E191" s="76"/>
      <c r="F191" s="76"/>
      <c r="G191" s="30"/>
      <c r="H191" s="76"/>
      <c r="I191" s="87"/>
      <c r="J191" s="87"/>
      <c r="K191" s="76"/>
      <c r="L191" s="76"/>
      <c r="M191" s="30"/>
      <c r="N191" s="76"/>
      <c r="O191" s="182"/>
      <c r="P191" s="182"/>
      <c r="Q191" s="182"/>
    </row>
    <row r="192" spans="2:17" x14ac:dyDescent="0.3">
      <c r="B192" s="76"/>
      <c r="C192" s="87"/>
      <c r="D192" s="87"/>
      <c r="E192" s="76"/>
      <c r="F192" s="76"/>
      <c r="G192" s="30"/>
      <c r="H192" s="76"/>
      <c r="I192" s="87"/>
      <c r="J192" s="87"/>
      <c r="K192" s="76"/>
      <c r="L192" s="76"/>
      <c r="M192" s="30"/>
      <c r="N192" s="76"/>
      <c r="O192" s="182"/>
      <c r="P192" s="182"/>
      <c r="Q192" s="182"/>
    </row>
    <row r="193" spans="2:17" x14ac:dyDescent="0.3">
      <c r="B193" s="76"/>
      <c r="C193" s="87"/>
      <c r="D193" s="87"/>
      <c r="E193" s="76"/>
      <c r="F193" s="76"/>
      <c r="G193" s="30"/>
      <c r="H193" s="76"/>
      <c r="I193" s="87"/>
      <c r="J193" s="87"/>
      <c r="K193" s="76"/>
      <c r="L193" s="76"/>
      <c r="M193" s="30"/>
      <c r="N193" s="76"/>
      <c r="O193" s="182"/>
      <c r="P193" s="182"/>
      <c r="Q193" s="182"/>
    </row>
    <row r="194" spans="2:17" x14ac:dyDescent="0.3">
      <c r="B194" s="76"/>
      <c r="C194" s="87"/>
      <c r="D194" s="87"/>
      <c r="E194" s="76"/>
      <c r="F194" s="76"/>
      <c r="G194" s="30"/>
      <c r="H194" s="76"/>
      <c r="I194" s="87"/>
      <c r="J194" s="87"/>
      <c r="K194" s="76"/>
      <c r="L194" s="76"/>
      <c r="M194" s="30"/>
      <c r="N194" s="76"/>
      <c r="O194" s="182"/>
      <c r="P194" s="182"/>
      <c r="Q194" s="182"/>
    </row>
    <row r="195" spans="2:17" x14ac:dyDescent="0.3">
      <c r="B195" s="76"/>
      <c r="C195" s="87"/>
      <c r="D195" s="87"/>
      <c r="E195" s="76"/>
      <c r="F195" s="76"/>
      <c r="G195" s="30"/>
      <c r="H195" s="76"/>
      <c r="I195" s="87"/>
      <c r="J195" s="87"/>
      <c r="K195" s="76"/>
      <c r="L195" s="76"/>
      <c r="M195" s="30"/>
      <c r="N195" s="76"/>
      <c r="O195" s="182"/>
      <c r="P195" s="182"/>
      <c r="Q195" s="182"/>
    </row>
    <row r="196" spans="2:17" x14ac:dyDescent="0.3">
      <c r="B196" s="76"/>
      <c r="C196" s="87"/>
      <c r="D196" s="87"/>
      <c r="E196" s="76"/>
      <c r="F196" s="76"/>
      <c r="G196" s="30"/>
      <c r="H196" s="76"/>
      <c r="I196" s="87"/>
      <c r="J196" s="87"/>
      <c r="K196" s="76"/>
      <c r="L196" s="76"/>
      <c r="M196" s="30"/>
      <c r="N196" s="76"/>
      <c r="O196" s="182"/>
      <c r="P196" s="182"/>
      <c r="Q196" s="182"/>
    </row>
    <row r="197" spans="2:17" x14ac:dyDescent="0.3">
      <c r="B197" s="76"/>
      <c r="C197" s="87"/>
      <c r="D197" s="87"/>
      <c r="E197" s="76"/>
      <c r="F197" s="76"/>
      <c r="G197" s="30"/>
      <c r="H197" s="76"/>
      <c r="I197" s="87"/>
      <c r="J197" s="87"/>
      <c r="K197" s="76"/>
      <c r="L197" s="76"/>
      <c r="M197" s="30"/>
      <c r="N197" s="76"/>
      <c r="O197" s="182"/>
      <c r="P197" s="182"/>
      <c r="Q197" s="182"/>
    </row>
    <row r="198" spans="2:17" x14ac:dyDescent="0.3">
      <c r="B198" s="76"/>
      <c r="C198" s="87"/>
      <c r="D198" s="87"/>
      <c r="E198" s="76"/>
      <c r="F198" s="76"/>
      <c r="G198" s="30"/>
      <c r="H198" s="76"/>
      <c r="I198" s="87"/>
      <c r="J198" s="87"/>
      <c r="K198" s="76"/>
      <c r="L198" s="76"/>
      <c r="M198" s="30"/>
      <c r="N198" s="76"/>
      <c r="O198" s="182"/>
      <c r="P198" s="182"/>
      <c r="Q198" s="182"/>
    </row>
    <row r="199" spans="2:17" x14ac:dyDescent="0.3">
      <c r="B199" s="76"/>
      <c r="C199" s="87"/>
      <c r="D199" s="87"/>
      <c r="E199" s="76"/>
      <c r="F199" s="76"/>
      <c r="G199" s="30"/>
      <c r="H199" s="76"/>
      <c r="I199" s="87"/>
      <c r="J199" s="87"/>
      <c r="K199" s="76"/>
      <c r="L199" s="76"/>
      <c r="M199" s="30"/>
      <c r="N199" s="76"/>
      <c r="O199" s="182"/>
      <c r="P199" s="182"/>
      <c r="Q199" s="182"/>
    </row>
    <row r="200" spans="2:17" x14ac:dyDescent="0.3">
      <c r="B200" s="76"/>
      <c r="C200" s="87"/>
      <c r="D200" s="87"/>
      <c r="E200" s="76"/>
      <c r="F200" s="76"/>
      <c r="G200" s="30"/>
      <c r="H200" s="76"/>
      <c r="I200" s="87"/>
      <c r="J200" s="87"/>
      <c r="K200" s="76"/>
      <c r="L200" s="76"/>
      <c r="M200" s="30"/>
      <c r="N200" s="76"/>
      <c r="O200" s="182"/>
      <c r="P200" s="182"/>
      <c r="Q200" s="182"/>
    </row>
    <row r="201" spans="2:17" x14ac:dyDescent="0.3">
      <c r="B201" s="76"/>
      <c r="C201" s="87"/>
      <c r="D201" s="87"/>
      <c r="E201" s="76"/>
      <c r="F201" s="76"/>
      <c r="G201" s="30"/>
      <c r="H201" s="76"/>
      <c r="I201" s="87"/>
      <c r="J201" s="87"/>
      <c r="K201" s="76"/>
      <c r="L201" s="76"/>
      <c r="M201" s="30"/>
      <c r="N201" s="76"/>
      <c r="O201" s="182"/>
      <c r="P201" s="182"/>
      <c r="Q201" s="182"/>
    </row>
    <row r="202" spans="2:17" x14ac:dyDescent="0.3">
      <c r="B202" s="76"/>
      <c r="C202" s="87"/>
      <c r="D202" s="87"/>
      <c r="E202" s="76"/>
      <c r="F202" s="76"/>
      <c r="G202" s="30"/>
      <c r="H202" s="76"/>
      <c r="I202" s="87"/>
      <c r="J202" s="87"/>
      <c r="K202" s="76"/>
      <c r="L202" s="76"/>
      <c r="M202" s="30"/>
      <c r="N202" s="76"/>
      <c r="O202" s="182"/>
      <c r="P202" s="182"/>
      <c r="Q202" s="182"/>
    </row>
    <row r="203" spans="2:17" x14ac:dyDescent="0.3">
      <c r="B203" s="76"/>
      <c r="C203" s="87"/>
      <c r="D203" s="87"/>
      <c r="E203" s="76"/>
      <c r="F203" s="76"/>
      <c r="G203" s="30"/>
      <c r="H203" s="76"/>
      <c r="I203" s="87"/>
      <c r="J203" s="87"/>
      <c r="K203" s="76"/>
      <c r="L203" s="76"/>
      <c r="M203" s="30"/>
      <c r="N203" s="76"/>
      <c r="O203" s="182"/>
      <c r="P203" s="182"/>
      <c r="Q203" s="182"/>
    </row>
    <row r="204" spans="2:17" x14ac:dyDescent="0.3">
      <c r="B204" s="76"/>
      <c r="C204" s="87"/>
      <c r="D204" s="87"/>
      <c r="E204" s="76"/>
      <c r="F204" s="76"/>
      <c r="G204" s="30"/>
      <c r="H204" s="76"/>
      <c r="I204" s="87"/>
      <c r="J204" s="87"/>
      <c r="K204" s="76"/>
      <c r="L204" s="76"/>
      <c r="M204" s="30"/>
      <c r="N204" s="76"/>
      <c r="O204" s="182"/>
      <c r="P204" s="182"/>
      <c r="Q204" s="182"/>
    </row>
    <row r="205" spans="2:17" x14ac:dyDescent="0.3">
      <c r="B205" s="76"/>
      <c r="C205" s="87"/>
      <c r="D205" s="87"/>
      <c r="E205" s="76"/>
      <c r="F205" s="76"/>
      <c r="G205" s="30"/>
      <c r="H205" s="76"/>
      <c r="I205" s="87"/>
      <c r="J205" s="87"/>
      <c r="K205" s="76"/>
      <c r="L205" s="76"/>
      <c r="M205" s="30"/>
      <c r="N205" s="76"/>
      <c r="O205" s="182"/>
      <c r="P205" s="182"/>
      <c r="Q205" s="182"/>
    </row>
    <row r="206" spans="2:17" x14ac:dyDescent="0.3">
      <c r="B206" s="76"/>
      <c r="C206" s="87"/>
      <c r="D206" s="87"/>
      <c r="E206" s="76"/>
      <c r="F206" s="76"/>
      <c r="G206" s="30"/>
      <c r="H206" s="76"/>
      <c r="I206" s="87"/>
      <c r="J206" s="87"/>
      <c r="K206" s="76"/>
      <c r="L206" s="76"/>
      <c r="M206" s="30"/>
      <c r="N206" s="76"/>
      <c r="O206" s="182"/>
      <c r="P206" s="182"/>
      <c r="Q206" s="182"/>
    </row>
    <row r="207" spans="2:17" x14ac:dyDescent="0.3">
      <c r="B207" s="76"/>
      <c r="C207" s="87"/>
      <c r="D207" s="87"/>
      <c r="E207" s="76"/>
      <c r="F207" s="76"/>
      <c r="G207" s="30"/>
      <c r="H207" s="76"/>
      <c r="I207" s="87"/>
      <c r="J207" s="87"/>
      <c r="K207" s="76"/>
      <c r="L207" s="76"/>
      <c r="M207" s="30"/>
      <c r="N207" s="76"/>
      <c r="O207" s="182"/>
      <c r="P207" s="182"/>
      <c r="Q207" s="182"/>
    </row>
    <row r="208" spans="2:17" x14ac:dyDescent="0.3">
      <c r="B208" s="76"/>
      <c r="C208" s="87"/>
      <c r="D208" s="87"/>
      <c r="E208" s="76"/>
      <c r="F208" s="76"/>
      <c r="G208" s="30"/>
      <c r="H208" s="76"/>
      <c r="I208" s="87"/>
      <c r="J208" s="87"/>
      <c r="K208" s="76"/>
      <c r="L208" s="76"/>
      <c r="M208" s="30"/>
      <c r="N208" s="76"/>
      <c r="O208" s="182"/>
      <c r="P208" s="182"/>
      <c r="Q208" s="182"/>
    </row>
    <row r="209" spans="2:17" x14ac:dyDescent="0.3">
      <c r="B209" s="76"/>
      <c r="C209" s="87"/>
      <c r="D209" s="87"/>
      <c r="E209" s="76"/>
      <c r="F209" s="76"/>
      <c r="G209" s="30"/>
      <c r="H209" s="76"/>
      <c r="I209" s="87"/>
      <c r="J209" s="87"/>
      <c r="K209" s="76"/>
      <c r="L209" s="76"/>
      <c r="M209" s="30"/>
      <c r="N209" s="76"/>
      <c r="O209" s="182"/>
      <c r="P209" s="182"/>
      <c r="Q209" s="182"/>
    </row>
    <row r="210" spans="2:17" x14ac:dyDescent="0.3">
      <c r="B210" s="76"/>
      <c r="C210" s="87"/>
      <c r="D210" s="87"/>
      <c r="E210" s="76"/>
      <c r="F210" s="76"/>
      <c r="G210" s="30"/>
      <c r="H210" s="76"/>
      <c r="I210" s="87"/>
      <c r="J210" s="87"/>
      <c r="K210" s="76"/>
      <c r="L210" s="76"/>
      <c r="M210" s="30"/>
      <c r="N210" s="76"/>
      <c r="O210" s="182"/>
      <c r="P210" s="182"/>
      <c r="Q210" s="182"/>
    </row>
    <row r="211" spans="2:17" x14ac:dyDescent="0.3">
      <c r="B211" s="76"/>
      <c r="C211" s="87"/>
      <c r="D211" s="87"/>
      <c r="E211" s="76"/>
      <c r="F211" s="76"/>
      <c r="G211" s="30"/>
      <c r="H211" s="76"/>
      <c r="I211" s="87"/>
      <c r="J211" s="87"/>
      <c r="K211" s="76"/>
      <c r="L211" s="76"/>
      <c r="M211" s="30"/>
      <c r="N211" s="76"/>
      <c r="O211" s="182"/>
      <c r="P211" s="182"/>
      <c r="Q211" s="182"/>
    </row>
    <row r="212" spans="2:17" x14ac:dyDescent="0.3">
      <c r="B212" s="76"/>
      <c r="C212" s="87"/>
      <c r="D212" s="87"/>
      <c r="E212" s="76"/>
      <c r="F212" s="76"/>
      <c r="G212" s="30"/>
      <c r="H212" s="76"/>
      <c r="I212" s="87"/>
      <c r="J212" s="87"/>
      <c r="K212" s="76"/>
      <c r="L212" s="76"/>
      <c r="M212" s="30"/>
      <c r="N212" s="76"/>
      <c r="O212" s="182"/>
      <c r="P212" s="182"/>
      <c r="Q212" s="182"/>
    </row>
    <row r="213" spans="2:17" x14ac:dyDescent="0.3">
      <c r="B213" s="76"/>
      <c r="C213" s="87"/>
      <c r="D213" s="87"/>
      <c r="E213" s="76"/>
      <c r="F213" s="76"/>
      <c r="G213" s="30"/>
      <c r="H213" s="76"/>
      <c r="I213" s="87"/>
      <c r="J213" s="87"/>
      <c r="K213" s="76"/>
      <c r="L213" s="76"/>
      <c r="M213" s="30"/>
      <c r="N213" s="76"/>
      <c r="O213" s="182"/>
      <c r="P213" s="182"/>
      <c r="Q213" s="182"/>
    </row>
    <row r="214" spans="2:17" x14ac:dyDescent="0.3">
      <c r="B214" s="76"/>
      <c r="C214" s="87"/>
      <c r="D214" s="87"/>
      <c r="E214" s="76"/>
      <c r="F214" s="76"/>
      <c r="G214" s="30"/>
      <c r="H214" s="76"/>
      <c r="I214" s="87"/>
      <c r="J214" s="87"/>
      <c r="K214" s="76"/>
      <c r="L214" s="76"/>
      <c r="M214" s="30"/>
      <c r="N214" s="76"/>
      <c r="O214" s="182"/>
      <c r="P214" s="182"/>
      <c r="Q214" s="182"/>
    </row>
    <row r="215" spans="2:17" x14ac:dyDescent="0.3">
      <c r="B215" s="76"/>
      <c r="C215" s="87"/>
      <c r="D215" s="87"/>
      <c r="E215" s="76"/>
      <c r="F215" s="76"/>
      <c r="G215" s="30"/>
      <c r="H215" s="76"/>
      <c r="I215" s="87"/>
      <c r="J215" s="87"/>
      <c r="K215" s="76"/>
      <c r="L215" s="76"/>
      <c r="M215" s="30"/>
      <c r="N215" s="76"/>
      <c r="O215" s="182"/>
      <c r="P215" s="182"/>
      <c r="Q215" s="182"/>
    </row>
    <row r="216" spans="2:17" x14ac:dyDescent="0.3">
      <c r="B216" s="76"/>
      <c r="C216" s="87"/>
      <c r="D216" s="87"/>
      <c r="E216" s="76"/>
      <c r="F216" s="76"/>
      <c r="G216" s="30"/>
      <c r="H216" s="76"/>
      <c r="I216" s="87"/>
      <c r="J216" s="87"/>
      <c r="K216" s="76"/>
      <c r="L216" s="76"/>
      <c r="M216" s="30"/>
      <c r="N216" s="76"/>
      <c r="O216" s="182"/>
      <c r="P216" s="182"/>
      <c r="Q216" s="182"/>
    </row>
    <row r="217" spans="2:17" x14ac:dyDescent="0.3">
      <c r="B217" s="76"/>
      <c r="C217" s="87"/>
      <c r="D217" s="87"/>
      <c r="E217" s="76"/>
      <c r="F217" s="76"/>
      <c r="G217" s="30"/>
      <c r="H217" s="76"/>
      <c r="I217" s="87"/>
      <c r="J217" s="87"/>
      <c r="K217" s="76"/>
      <c r="L217" s="76"/>
      <c r="M217" s="30"/>
      <c r="N217" s="76"/>
      <c r="O217" s="182"/>
      <c r="P217" s="182"/>
      <c r="Q217" s="182"/>
    </row>
    <row r="218" spans="2:17" x14ac:dyDescent="0.3">
      <c r="B218" s="76"/>
      <c r="C218" s="87"/>
      <c r="D218" s="87"/>
      <c r="E218" s="76"/>
      <c r="F218" s="76"/>
      <c r="G218" s="30"/>
      <c r="H218" s="76"/>
      <c r="I218" s="87"/>
      <c r="J218" s="87"/>
      <c r="K218" s="76"/>
      <c r="L218" s="76"/>
      <c r="M218" s="30"/>
      <c r="N218" s="76"/>
      <c r="O218" s="182"/>
      <c r="P218" s="182"/>
      <c r="Q218" s="182"/>
    </row>
    <row r="219" spans="2:17" x14ac:dyDescent="0.3">
      <c r="B219" s="76"/>
      <c r="C219" s="87"/>
      <c r="D219" s="87"/>
      <c r="E219" s="76"/>
      <c r="F219" s="76"/>
      <c r="G219" s="30"/>
      <c r="H219" s="76"/>
      <c r="I219" s="87"/>
      <c r="J219" s="87"/>
      <c r="K219" s="76"/>
      <c r="L219" s="76"/>
      <c r="M219" s="30"/>
      <c r="N219" s="76"/>
      <c r="O219" s="182"/>
      <c r="P219" s="182"/>
      <c r="Q219" s="182"/>
    </row>
    <row r="220" spans="2:17" x14ac:dyDescent="0.3">
      <c r="B220" s="76"/>
      <c r="C220" s="87"/>
      <c r="D220" s="87"/>
      <c r="E220" s="76"/>
      <c r="F220" s="76"/>
      <c r="G220" s="30"/>
      <c r="H220" s="76"/>
      <c r="I220" s="87"/>
      <c r="J220" s="87"/>
      <c r="K220" s="76"/>
      <c r="L220" s="76"/>
      <c r="M220" s="30"/>
      <c r="N220" s="76"/>
      <c r="O220" s="182"/>
      <c r="P220" s="182"/>
      <c r="Q220" s="182"/>
    </row>
    <row r="221" spans="2:17" x14ac:dyDescent="0.3">
      <c r="B221" s="76"/>
      <c r="C221" s="87"/>
      <c r="D221" s="87"/>
      <c r="E221" s="76"/>
      <c r="F221" s="76"/>
      <c r="G221" s="30"/>
      <c r="H221" s="76"/>
      <c r="I221" s="87"/>
      <c r="J221" s="87"/>
      <c r="K221" s="76"/>
      <c r="L221" s="76"/>
      <c r="M221" s="30"/>
      <c r="N221" s="76"/>
      <c r="O221" s="182"/>
      <c r="P221" s="182"/>
      <c r="Q221" s="182"/>
    </row>
    <row r="222" spans="2:17" x14ac:dyDescent="0.3">
      <c r="B222" s="76"/>
      <c r="C222" s="87"/>
      <c r="D222" s="87"/>
      <c r="E222" s="76"/>
      <c r="F222" s="76"/>
      <c r="G222" s="30"/>
      <c r="H222" s="76"/>
      <c r="I222" s="87"/>
      <c r="J222" s="87"/>
      <c r="K222" s="76"/>
      <c r="L222" s="76"/>
      <c r="M222" s="30"/>
      <c r="N222" s="76"/>
      <c r="O222" s="182"/>
      <c r="P222" s="182"/>
      <c r="Q222" s="182"/>
    </row>
    <row r="223" spans="2:17" x14ac:dyDescent="0.3">
      <c r="B223" s="76"/>
      <c r="C223" s="87"/>
      <c r="D223" s="87"/>
      <c r="E223" s="76"/>
      <c r="F223" s="76"/>
      <c r="G223" s="30"/>
      <c r="H223" s="76"/>
      <c r="I223" s="87"/>
      <c r="J223" s="87"/>
      <c r="K223" s="76"/>
      <c r="L223" s="76"/>
      <c r="M223" s="30"/>
      <c r="N223" s="76"/>
      <c r="O223" s="182"/>
      <c r="P223" s="182"/>
      <c r="Q223" s="182"/>
    </row>
    <row r="224" spans="2:17" x14ac:dyDescent="0.3">
      <c r="B224" s="76"/>
      <c r="C224" s="87"/>
      <c r="D224" s="87"/>
      <c r="E224" s="76"/>
      <c r="F224" s="76"/>
      <c r="G224" s="30"/>
      <c r="H224" s="76"/>
      <c r="I224" s="87"/>
      <c r="J224" s="87"/>
      <c r="K224" s="76"/>
      <c r="L224" s="76"/>
      <c r="M224" s="30"/>
      <c r="N224" s="76"/>
      <c r="O224" s="182"/>
      <c r="P224" s="182"/>
      <c r="Q224" s="182"/>
    </row>
    <row r="225" spans="2:17" x14ac:dyDescent="0.3">
      <c r="B225" s="76"/>
      <c r="C225" s="87"/>
      <c r="D225" s="87"/>
      <c r="E225" s="76"/>
      <c r="F225" s="76"/>
      <c r="G225" s="30"/>
      <c r="H225" s="76"/>
      <c r="I225" s="87"/>
      <c r="J225" s="87"/>
      <c r="K225" s="76"/>
      <c r="L225" s="76"/>
      <c r="M225" s="30"/>
      <c r="N225" s="76"/>
      <c r="O225" s="182"/>
      <c r="P225" s="182"/>
      <c r="Q225" s="182"/>
    </row>
    <row r="226" spans="2:17" x14ac:dyDescent="0.3">
      <c r="B226" s="76"/>
      <c r="C226" s="87"/>
      <c r="D226" s="87"/>
      <c r="E226" s="76"/>
      <c r="F226" s="76"/>
      <c r="G226" s="30"/>
      <c r="H226" s="76"/>
      <c r="I226" s="87"/>
      <c r="J226" s="87"/>
      <c r="K226" s="76"/>
      <c r="L226" s="76"/>
      <c r="M226" s="30"/>
      <c r="N226" s="76"/>
      <c r="O226" s="182"/>
      <c r="P226" s="182"/>
      <c r="Q226" s="182"/>
    </row>
    <row r="227" spans="2:17" x14ac:dyDescent="0.3">
      <c r="B227" s="76"/>
      <c r="C227" s="87"/>
      <c r="D227" s="87"/>
      <c r="E227" s="76"/>
      <c r="F227" s="76"/>
      <c r="G227" s="30"/>
      <c r="H227" s="76"/>
      <c r="I227" s="87"/>
      <c r="J227" s="87"/>
      <c r="K227" s="76"/>
      <c r="L227" s="76"/>
      <c r="M227" s="30"/>
      <c r="N227" s="76"/>
      <c r="O227" s="182"/>
      <c r="P227" s="182"/>
      <c r="Q227" s="182"/>
    </row>
    <row r="228" spans="2:17" x14ac:dyDescent="0.3">
      <c r="B228" s="76"/>
      <c r="C228" s="87"/>
      <c r="D228" s="87"/>
      <c r="E228" s="76"/>
      <c r="F228" s="76"/>
      <c r="G228" s="30"/>
      <c r="H228" s="76"/>
      <c r="I228" s="87"/>
      <c r="J228" s="87"/>
      <c r="K228" s="76"/>
      <c r="L228" s="76"/>
      <c r="M228" s="30"/>
      <c r="N228" s="76"/>
      <c r="O228" s="182"/>
      <c r="P228" s="182"/>
      <c r="Q228" s="182"/>
    </row>
    <row r="229" spans="2:17" x14ac:dyDescent="0.3">
      <c r="B229" s="76"/>
      <c r="C229" s="87"/>
      <c r="D229" s="87"/>
      <c r="E229" s="76"/>
      <c r="F229" s="76"/>
      <c r="G229" s="30"/>
      <c r="H229" s="76"/>
      <c r="I229" s="87"/>
      <c r="J229" s="87"/>
      <c r="K229" s="76"/>
      <c r="L229" s="76"/>
      <c r="M229" s="30"/>
      <c r="N229" s="76"/>
      <c r="O229" s="182"/>
      <c r="P229" s="182"/>
      <c r="Q229" s="182"/>
    </row>
    <row r="230" spans="2:17" x14ac:dyDescent="0.3">
      <c r="B230" s="76"/>
      <c r="C230" s="87"/>
      <c r="D230" s="87"/>
      <c r="E230" s="76"/>
      <c r="F230" s="76"/>
      <c r="G230" s="30"/>
      <c r="H230" s="76"/>
      <c r="I230" s="87"/>
      <c r="J230" s="87"/>
      <c r="K230" s="76"/>
      <c r="L230" s="76"/>
      <c r="M230" s="30"/>
      <c r="N230" s="76"/>
      <c r="O230" s="182"/>
      <c r="P230" s="182"/>
      <c r="Q230" s="182"/>
    </row>
    <row r="231" spans="2:17" x14ac:dyDescent="0.3">
      <c r="B231" s="76"/>
      <c r="C231" s="87"/>
      <c r="D231" s="87"/>
      <c r="E231" s="76"/>
      <c r="F231" s="76"/>
      <c r="G231" s="30"/>
      <c r="H231" s="76"/>
      <c r="I231" s="87"/>
      <c r="J231" s="87"/>
      <c r="K231" s="76"/>
      <c r="L231" s="76"/>
      <c r="M231" s="30"/>
      <c r="N231" s="76"/>
      <c r="O231" s="182"/>
      <c r="P231" s="182"/>
      <c r="Q231" s="182"/>
    </row>
    <row r="232" spans="2:17" x14ac:dyDescent="0.3">
      <c r="B232" s="76"/>
      <c r="C232" s="87"/>
      <c r="D232" s="87"/>
      <c r="E232" s="76"/>
      <c r="F232" s="76"/>
      <c r="G232" s="30"/>
      <c r="H232" s="76"/>
      <c r="I232" s="87"/>
      <c r="J232" s="87"/>
      <c r="K232" s="76"/>
      <c r="L232" s="76"/>
      <c r="M232" s="30"/>
      <c r="N232" s="76"/>
      <c r="O232" s="182"/>
      <c r="P232" s="182"/>
      <c r="Q232" s="182"/>
    </row>
    <row r="233" spans="2:17" x14ac:dyDescent="0.3">
      <c r="B233" s="76"/>
      <c r="C233" s="87"/>
      <c r="D233" s="87"/>
      <c r="E233" s="76"/>
      <c r="F233" s="76"/>
      <c r="G233" s="30"/>
      <c r="H233" s="76"/>
      <c r="I233" s="87"/>
      <c r="J233" s="87"/>
      <c r="K233" s="76"/>
      <c r="L233" s="76"/>
      <c r="M233" s="30"/>
      <c r="N233" s="76"/>
      <c r="O233" s="182"/>
      <c r="P233" s="182"/>
      <c r="Q233" s="182"/>
    </row>
    <row r="234" spans="2:17" x14ac:dyDescent="0.3">
      <c r="B234" s="76"/>
      <c r="C234" s="87"/>
      <c r="D234" s="87"/>
      <c r="E234" s="76"/>
      <c r="F234" s="76"/>
      <c r="G234" s="30"/>
      <c r="H234" s="76"/>
      <c r="I234" s="87"/>
      <c r="J234" s="87"/>
      <c r="K234" s="76"/>
      <c r="L234" s="76"/>
      <c r="M234" s="30"/>
      <c r="N234" s="76"/>
      <c r="O234" s="182"/>
      <c r="P234" s="182"/>
      <c r="Q234" s="182"/>
    </row>
    <row r="235" spans="2:17" x14ac:dyDescent="0.3">
      <c r="B235" s="76"/>
      <c r="C235" s="87"/>
      <c r="D235" s="87"/>
      <c r="E235" s="76"/>
      <c r="F235" s="76"/>
      <c r="G235" s="30"/>
      <c r="H235" s="76"/>
      <c r="I235" s="87"/>
      <c r="J235" s="87"/>
      <c r="K235" s="76"/>
      <c r="L235" s="76"/>
      <c r="M235" s="30"/>
      <c r="N235" s="76"/>
      <c r="O235" s="182"/>
      <c r="P235" s="182"/>
      <c r="Q235" s="182"/>
    </row>
    <row r="236" spans="2:17" x14ac:dyDescent="0.3">
      <c r="B236" s="76"/>
      <c r="C236" s="87"/>
      <c r="D236" s="87"/>
      <c r="E236" s="76"/>
      <c r="F236" s="76"/>
      <c r="G236" s="30"/>
      <c r="H236" s="76"/>
      <c r="I236" s="87"/>
      <c r="J236" s="87"/>
      <c r="K236" s="76"/>
      <c r="L236" s="76"/>
      <c r="M236" s="30"/>
      <c r="N236" s="76"/>
      <c r="O236" s="182"/>
      <c r="P236" s="182"/>
      <c r="Q236" s="182"/>
    </row>
    <row r="237" spans="2:17" x14ac:dyDescent="0.3">
      <c r="B237" s="76"/>
      <c r="C237" s="87"/>
      <c r="D237" s="87"/>
      <c r="E237" s="76"/>
      <c r="F237" s="76"/>
      <c r="G237" s="30"/>
      <c r="H237" s="76"/>
      <c r="I237" s="87"/>
      <c r="J237" s="87"/>
      <c r="K237" s="76"/>
      <c r="L237" s="76"/>
      <c r="M237" s="30"/>
      <c r="N237" s="76"/>
      <c r="O237" s="182"/>
      <c r="P237" s="182"/>
      <c r="Q237" s="182"/>
    </row>
    <row r="238" spans="2:17" x14ac:dyDescent="0.3">
      <c r="B238" s="76"/>
      <c r="C238" s="87"/>
      <c r="D238" s="87"/>
      <c r="E238" s="76"/>
      <c r="F238" s="76"/>
      <c r="G238" s="30"/>
      <c r="H238" s="76"/>
      <c r="I238" s="87"/>
      <c r="J238" s="87"/>
      <c r="K238" s="76"/>
      <c r="L238" s="76"/>
      <c r="M238" s="30"/>
      <c r="N238" s="76"/>
      <c r="O238" s="182"/>
      <c r="P238" s="182"/>
      <c r="Q238" s="182"/>
    </row>
    <row r="239" spans="2:17" x14ac:dyDescent="0.3">
      <c r="B239" s="76"/>
      <c r="C239" s="87"/>
      <c r="D239" s="87"/>
      <c r="E239" s="76"/>
      <c r="F239" s="76"/>
      <c r="G239" s="30"/>
      <c r="H239" s="76"/>
      <c r="I239" s="87"/>
      <c r="J239" s="87"/>
      <c r="K239" s="76"/>
      <c r="L239" s="76"/>
      <c r="M239" s="30"/>
      <c r="N239" s="76"/>
      <c r="O239" s="182"/>
      <c r="P239" s="182"/>
      <c r="Q239" s="182"/>
    </row>
    <row r="240" spans="2:17" x14ac:dyDescent="0.3">
      <c r="B240" s="76"/>
      <c r="C240" s="87"/>
      <c r="D240" s="87"/>
      <c r="E240" s="76"/>
      <c r="F240" s="76"/>
      <c r="G240" s="30"/>
      <c r="H240" s="76"/>
      <c r="I240" s="87"/>
      <c r="J240" s="87"/>
      <c r="K240" s="76"/>
      <c r="L240" s="76"/>
      <c r="M240" s="30"/>
      <c r="N240" s="76"/>
      <c r="O240" s="182"/>
      <c r="P240" s="182"/>
      <c r="Q240" s="182"/>
    </row>
    <row r="241" spans="2:17" x14ac:dyDescent="0.3">
      <c r="B241" s="76"/>
      <c r="C241" s="87"/>
      <c r="D241" s="87"/>
      <c r="E241" s="76"/>
      <c r="F241" s="76"/>
      <c r="G241" s="30"/>
      <c r="H241" s="76"/>
      <c r="I241" s="87"/>
      <c r="J241" s="87"/>
      <c r="K241" s="76"/>
      <c r="L241" s="76"/>
      <c r="M241" s="30"/>
      <c r="N241" s="76"/>
      <c r="O241" s="182"/>
      <c r="P241" s="182"/>
      <c r="Q241" s="182"/>
    </row>
    <row r="242" spans="2:17" x14ac:dyDescent="0.3">
      <c r="B242" s="76"/>
      <c r="C242" s="87"/>
      <c r="D242" s="87"/>
      <c r="E242" s="76"/>
      <c r="F242" s="76"/>
      <c r="G242" s="30"/>
      <c r="H242" s="76"/>
      <c r="I242" s="87"/>
      <c r="J242" s="87"/>
      <c r="K242" s="76"/>
      <c r="L242" s="76"/>
      <c r="M242" s="30"/>
      <c r="N242" s="76"/>
      <c r="O242" s="182"/>
      <c r="P242" s="182"/>
      <c r="Q242" s="182"/>
    </row>
    <row r="243" spans="2:17" x14ac:dyDescent="0.3">
      <c r="B243" s="76"/>
      <c r="C243" s="87"/>
      <c r="D243" s="87"/>
      <c r="E243" s="76"/>
      <c r="F243" s="76"/>
      <c r="G243" s="30"/>
      <c r="H243" s="76"/>
      <c r="I243" s="87"/>
      <c r="J243" s="87"/>
      <c r="K243" s="76"/>
      <c r="L243" s="76"/>
      <c r="M243" s="30"/>
      <c r="N243" s="76"/>
      <c r="O243" s="182"/>
      <c r="P243" s="182"/>
      <c r="Q243" s="18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92" bestFit="1" customWidth="1"/>
    <col min="2" max="2" width="12.7265625" style="85" bestFit="1" customWidth="1"/>
    <col min="3" max="4" width="12.453125" style="96" bestFit="1" customWidth="1"/>
    <col min="5" max="5" width="13.453125" style="85" bestFit="1" customWidth="1"/>
    <col min="6" max="6" width="14.453125" style="85" bestFit="1" customWidth="1"/>
    <col min="7" max="7" width="10.7265625" style="43" bestFit="1" customWidth="1"/>
    <col min="8" max="8" width="12.7265625" style="85" bestFit="1" customWidth="1"/>
    <col min="9" max="10" width="12.453125" style="96" bestFit="1" customWidth="1"/>
    <col min="11" max="12" width="14.453125" style="85" bestFit="1" customWidth="1"/>
    <col min="13" max="13" width="10.7265625" style="43" bestFit="1" customWidth="1"/>
    <col min="14" max="14" width="16.1796875" style="85" bestFit="1" customWidth="1"/>
    <col min="15" max="16384" width="9.1796875" style="192"/>
  </cols>
  <sheetData>
    <row r="2" spans="1:19" ht="18.5" x14ac:dyDescent="0.45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B4" s="213"/>
      <c r="C4" s="228"/>
      <c r="D4" s="228"/>
      <c r="E4" s="213"/>
      <c r="F4" s="213"/>
      <c r="G4" s="162"/>
      <c r="H4" s="213"/>
      <c r="I4" s="228"/>
      <c r="J4" s="228"/>
      <c r="K4" s="213"/>
      <c r="L4" s="213"/>
      <c r="M4" s="162"/>
      <c r="N4" s="68" t="str">
        <f>VALVAL</f>
        <v>млрд. одиниць</v>
      </c>
    </row>
    <row r="5" spans="1:19" s="73" customFormat="1" x14ac:dyDescent="0.25">
      <c r="A5" s="163"/>
      <c r="B5" s="255">
        <v>44926</v>
      </c>
      <c r="C5" s="256"/>
      <c r="D5" s="256"/>
      <c r="E5" s="256"/>
      <c r="F5" s="256"/>
      <c r="G5" s="257"/>
      <c r="H5" s="255">
        <v>45169</v>
      </c>
      <c r="I5" s="256"/>
      <c r="J5" s="256"/>
      <c r="K5" s="256"/>
      <c r="L5" s="256"/>
      <c r="M5" s="257"/>
      <c r="N5" s="210"/>
    </row>
    <row r="6" spans="1:19" s="40" customFormat="1" x14ac:dyDescent="0.25">
      <c r="A6" s="139"/>
      <c r="B6" s="88" t="s">
        <v>5</v>
      </c>
      <c r="C6" s="102" t="s">
        <v>171</v>
      </c>
      <c r="D6" s="102" t="s">
        <v>198</v>
      </c>
      <c r="E6" s="88" t="s">
        <v>160</v>
      </c>
      <c r="F6" s="88" t="s">
        <v>163</v>
      </c>
      <c r="G6" s="49" t="s">
        <v>182</v>
      </c>
      <c r="H6" s="88" t="s">
        <v>5</v>
      </c>
      <c r="I6" s="102" t="s">
        <v>171</v>
      </c>
      <c r="J6" s="102" t="s">
        <v>198</v>
      </c>
      <c r="K6" s="88" t="s">
        <v>160</v>
      </c>
      <c r="L6" s="88" t="s">
        <v>163</v>
      </c>
      <c r="M6" s="49" t="s">
        <v>182</v>
      </c>
      <c r="N6" s="88" t="s">
        <v>60</v>
      </c>
    </row>
    <row r="7" spans="1:19" s="16" customFormat="1" ht="14.5" x14ac:dyDescent="0.25">
      <c r="A7" s="246" t="s">
        <v>146</v>
      </c>
      <c r="B7" s="93"/>
      <c r="C7" s="125"/>
      <c r="D7" s="125"/>
      <c r="E7" s="93">
        <f>SUM(E8:E24)</f>
        <v>111.44670722021999</v>
      </c>
      <c r="F7" s="93">
        <f>SUM(F8:F24)</f>
        <v>4075.4500576400701</v>
      </c>
      <c r="G7" s="54">
        <f>SUM(G8:G24)</f>
        <v>0.99999800000000005</v>
      </c>
      <c r="H7" s="93"/>
      <c r="I7" s="125"/>
      <c r="J7" s="125"/>
      <c r="K7" s="93">
        <f>SUM(K8:K24)</f>
        <v>133.92790119985997</v>
      </c>
      <c r="L7" s="93">
        <f>SUM(L8:L24)</f>
        <v>4897.5558478063203</v>
      </c>
      <c r="M7" s="54">
        <f>SUM(M8:M24)</f>
        <v>0.99999999999999989</v>
      </c>
      <c r="N7" s="93">
        <f>SUM(N8:N24)</f>
        <v>-1.0000000000018675E-6</v>
      </c>
    </row>
    <row r="8" spans="1:19" s="189" customFormat="1" x14ac:dyDescent="0.25">
      <c r="A8" s="103" t="s">
        <v>26</v>
      </c>
      <c r="B8" s="225">
        <v>1.837237848E-2</v>
      </c>
      <c r="C8" s="241">
        <v>1.203349</v>
      </c>
      <c r="D8" s="241">
        <v>44.004800000000003</v>
      </c>
      <c r="E8" s="225">
        <v>2.210838918E-2</v>
      </c>
      <c r="F8" s="225">
        <v>0.80847284054000002</v>
      </c>
      <c r="G8" s="195">
        <v>1.9799999999999999E-4</v>
      </c>
      <c r="H8" s="225">
        <v>1.837237848E-2</v>
      </c>
      <c r="I8" s="241">
        <v>1.2658510000000001</v>
      </c>
      <c r="J8" s="241">
        <v>46.290399999999998</v>
      </c>
      <c r="K8" s="225">
        <v>2.325669423E-2</v>
      </c>
      <c r="L8" s="225">
        <v>0.85046474879</v>
      </c>
      <c r="M8" s="195">
        <v>1.74E-4</v>
      </c>
      <c r="N8" s="225">
        <v>-2.5000000000000001E-5</v>
      </c>
    </row>
    <row r="9" spans="1:19" x14ac:dyDescent="0.3">
      <c r="A9" s="156" t="s">
        <v>113</v>
      </c>
      <c r="B9" s="196">
        <v>33.372639010180002</v>
      </c>
      <c r="C9" s="201">
        <v>1</v>
      </c>
      <c r="D9" s="201">
        <v>36.568600000000004</v>
      </c>
      <c r="E9" s="196">
        <v>33.372639010180002</v>
      </c>
      <c r="F9" s="196">
        <v>1220.39068690769</v>
      </c>
      <c r="G9" s="150">
        <v>0.29944900000000002</v>
      </c>
      <c r="H9" s="196">
        <v>35.382975347230001</v>
      </c>
      <c r="I9" s="201">
        <v>1</v>
      </c>
      <c r="J9" s="201">
        <v>36.568600000000004</v>
      </c>
      <c r="K9" s="196">
        <v>35.382975347230001</v>
      </c>
      <c r="L9" s="196">
        <v>1293.9058722827499</v>
      </c>
      <c r="M9" s="150">
        <v>0.26419399999999998</v>
      </c>
      <c r="N9" s="196">
        <v>-3.5255000000000002E-2</v>
      </c>
      <c r="O9" s="182"/>
      <c r="P9" s="182"/>
      <c r="Q9" s="182"/>
    </row>
    <row r="10" spans="1:19" x14ac:dyDescent="0.3">
      <c r="A10" s="156" t="s">
        <v>2</v>
      </c>
      <c r="B10" s="196">
        <v>23.13126000383</v>
      </c>
      <c r="C10" s="201">
        <v>1.0651489999999999</v>
      </c>
      <c r="D10" s="201">
        <v>38.951000000000001</v>
      </c>
      <c r="E10" s="196">
        <v>24.63823357775</v>
      </c>
      <c r="F10" s="196">
        <v>900.98570840922002</v>
      </c>
      <c r="G10" s="150">
        <v>0.22107599999999999</v>
      </c>
      <c r="H10" s="196">
        <v>35.902779129450003</v>
      </c>
      <c r="I10" s="201">
        <v>1.0881000000000001</v>
      </c>
      <c r="J10" s="201">
        <v>39.790300000000002</v>
      </c>
      <c r="K10" s="196">
        <v>39.065820195299999</v>
      </c>
      <c r="L10" s="196">
        <v>1428.5823523945701</v>
      </c>
      <c r="M10" s="150">
        <v>0.29169299999999998</v>
      </c>
      <c r="N10" s="196">
        <v>7.0616999999999999E-2</v>
      </c>
      <c r="O10" s="182"/>
      <c r="P10" s="182"/>
      <c r="Q10" s="182"/>
    </row>
    <row r="11" spans="1:19" x14ac:dyDescent="0.3">
      <c r="A11" s="156" t="s">
        <v>155</v>
      </c>
      <c r="B11" s="196">
        <v>1.95</v>
      </c>
      <c r="C11" s="201">
        <v>0.73583600000000005</v>
      </c>
      <c r="D11" s="201">
        <v>26.9085</v>
      </c>
      <c r="E11" s="196">
        <v>1.4348806079500001</v>
      </c>
      <c r="F11" s="196">
        <v>52.471575000000001</v>
      </c>
      <c r="G11" s="150">
        <v>1.2874999999999999E-2</v>
      </c>
      <c r="H11" s="196">
        <v>4.3499999999999996</v>
      </c>
      <c r="I11" s="201">
        <v>0.73732699999999995</v>
      </c>
      <c r="J11" s="201">
        <v>26.963000000000001</v>
      </c>
      <c r="K11" s="196">
        <v>3.207370531</v>
      </c>
      <c r="L11" s="196">
        <v>117.28905</v>
      </c>
      <c r="M11" s="150">
        <v>2.3948000000000001E-2</v>
      </c>
      <c r="N11" s="196">
        <v>1.1073E-2</v>
      </c>
      <c r="O11" s="182"/>
      <c r="P11" s="182"/>
      <c r="Q11" s="182"/>
    </row>
    <row r="12" spans="1:19" x14ac:dyDescent="0.3">
      <c r="A12" s="156" t="s">
        <v>15</v>
      </c>
      <c r="B12" s="196">
        <v>10.845957397999999</v>
      </c>
      <c r="C12" s="201">
        <v>1.3308439999999999</v>
      </c>
      <c r="D12" s="201">
        <v>48.667093000000001</v>
      </c>
      <c r="E12" s="196">
        <v>14.434274688189999</v>
      </c>
      <c r="F12" s="196">
        <v>527.84121736249995</v>
      </c>
      <c r="G12" s="150">
        <v>0.12951699999999999</v>
      </c>
      <c r="H12" s="196">
        <v>12.658324066</v>
      </c>
      <c r="I12" s="201">
        <v>1.329941</v>
      </c>
      <c r="J12" s="201">
        <v>48.634084000000001</v>
      </c>
      <c r="K12" s="196">
        <v>16.834825394589998</v>
      </c>
      <c r="L12" s="196">
        <v>615.62599592506001</v>
      </c>
      <c r="M12" s="150">
        <v>0.12570100000000001</v>
      </c>
      <c r="N12" s="196">
        <v>-3.8170000000000001E-3</v>
      </c>
      <c r="O12" s="182"/>
      <c r="P12" s="182"/>
      <c r="Q12" s="182"/>
    </row>
    <row r="13" spans="1:19" x14ac:dyDescent="0.3">
      <c r="A13" s="156" t="s">
        <v>16</v>
      </c>
      <c r="B13" s="196">
        <v>1336.4599419891799</v>
      </c>
      <c r="C13" s="201">
        <v>2.7345999999999999E-2</v>
      </c>
      <c r="D13" s="201">
        <v>1</v>
      </c>
      <c r="E13" s="196">
        <v>36.546653194290002</v>
      </c>
      <c r="F13" s="196">
        <v>1336.4599419891799</v>
      </c>
      <c r="G13" s="150">
        <v>0.32792900000000003</v>
      </c>
      <c r="H13" s="196">
        <v>1407.9771594609599</v>
      </c>
      <c r="I13" s="201">
        <v>2.7345999999999999E-2</v>
      </c>
      <c r="J13" s="201">
        <v>1</v>
      </c>
      <c r="K13" s="196">
        <v>38.502353370729999</v>
      </c>
      <c r="L13" s="196">
        <v>1407.9771594609599</v>
      </c>
      <c r="M13" s="150">
        <v>0.28748600000000002</v>
      </c>
      <c r="N13" s="196">
        <v>-4.0444000000000001E-2</v>
      </c>
      <c r="O13" s="182"/>
      <c r="P13" s="182"/>
      <c r="Q13" s="182"/>
    </row>
    <row r="14" spans="1:19" x14ac:dyDescent="0.3">
      <c r="A14" s="156" t="s">
        <v>100</v>
      </c>
      <c r="B14" s="196">
        <v>133.36910726900001</v>
      </c>
      <c r="C14" s="201">
        <v>7.4819999999999999E-3</v>
      </c>
      <c r="D14" s="201">
        <v>0.27361999999999997</v>
      </c>
      <c r="E14" s="196">
        <v>0.99791775268000005</v>
      </c>
      <c r="F14" s="196">
        <v>36.492455130940002</v>
      </c>
      <c r="G14" s="150">
        <v>8.9540000000000002E-3</v>
      </c>
      <c r="H14" s="196">
        <v>133.369163942</v>
      </c>
      <c r="I14" s="201">
        <v>6.8329999999999997E-3</v>
      </c>
      <c r="J14" s="201">
        <v>0.24987000000000001</v>
      </c>
      <c r="K14" s="196">
        <v>0.91129966677999996</v>
      </c>
      <c r="L14" s="196">
        <v>33.324952994189999</v>
      </c>
      <c r="M14" s="150">
        <v>6.8040000000000002E-3</v>
      </c>
      <c r="N14" s="196">
        <v>-2.15E-3</v>
      </c>
      <c r="O14" s="182"/>
      <c r="P14" s="182"/>
      <c r="Q14" s="182"/>
    </row>
    <row r="15" spans="1:19" x14ac:dyDescent="0.3">
      <c r="B15" s="76"/>
      <c r="C15" s="87"/>
      <c r="D15" s="87"/>
      <c r="E15" s="76"/>
      <c r="F15" s="76"/>
      <c r="G15" s="30"/>
      <c r="H15" s="76"/>
      <c r="I15" s="87"/>
      <c r="J15" s="87"/>
      <c r="K15" s="76"/>
      <c r="L15" s="76"/>
      <c r="M15" s="30"/>
      <c r="N15" s="76"/>
      <c r="O15" s="182"/>
      <c r="P15" s="182"/>
      <c r="Q15" s="182"/>
    </row>
    <row r="16" spans="1:19" x14ac:dyDescent="0.3">
      <c r="B16" s="76"/>
      <c r="C16" s="87"/>
      <c r="D16" s="87"/>
      <c r="E16" s="76"/>
      <c r="F16" s="76"/>
      <c r="G16" s="30"/>
      <c r="H16" s="76"/>
      <c r="I16" s="87"/>
      <c r="J16" s="87"/>
      <c r="K16" s="76"/>
      <c r="L16" s="76"/>
      <c r="M16" s="30"/>
      <c r="N16" s="76"/>
      <c r="O16" s="182"/>
      <c r="P16" s="182"/>
      <c r="Q16" s="182"/>
    </row>
    <row r="17" spans="1:19" x14ac:dyDescent="0.3">
      <c r="B17" s="76"/>
      <c r="C17" s="87"/>
      <c r="D17" s="87"/>
      <c r="E17" s="76"/>
      <c r="F17" s="76"/>
      <c r="G17" s="30"/>
      <c r="H17" s="76"/>
      <c r="I17" s="87"/>
      <c r="J17" s="87"/>
      <c r="K17" s="76"/>
      <c r="L17" s="76"/>
      <c r="M17" s="30"/>
      <c r="N17" s="76"/>
      <c r="O17" s="182"/>
      <c r="P17" s="182"/>
      <c r="Q17" s="182"/>
    </row>
    <row r="18" spans="1:19" x14ac:dyDescent="0.3">
      <c r="B18" s="76"/>
      <c r="C18" s="87"/>
      <c r="D18" s="87"/>
      <c r="E18" s="76"/>
      <c r="F18" s="76"/>
      <c r="G18" s="30"/>
      <c r="H18" s="76"/>
      <c r="I18" s="87"/>
      <c r="J18" s="87"/>
      <c r="K18" s="76"/>
      <c r="L18" s="76"/>
      <c r="M18" s="30"/>
      <c r="N18" s="76"/>
      <c r="O18" s="182"/>
      <c r="P18" s="182"/>
      <c r="Q18" s="182"/>
    </row>
    <row r="19" spans="1:19" x14ac:dyDescent="0.3">
      <c r="B19" s="76"/>
      <c r="C19" s="87"/>
      <c r="D19" s="87"/>
      <c r="E19" s="76"/>
      <c r="F19" s="76"/>
      <c r="G19" s="30"/>
      <c r="H19" s="76"/>
      <c r="I19" s="87"/>
      <c r="J19" s="87"/>
      <c r="K19" s="76"/>
      <c r="L19" s="76"/>
      <c r="M19" s="30"/>
      <c r="N19" s="76"/>
      <c r="O19" s="182"/>
      <c r="P19" s="182"/>
      <c r="Q19" s="182"/>
    </row>
    <row r="20" spans="1:19" x14ac:dyDescent="0.3">
      <c r="B20" s="76"/>
      <c r="C20" s="87"/>
      <c r="D20" s="87"/>
      <c r="E20" s="76"/>
      <c r="F20" s="76"/>
      <c r="G20" s="30"/>
      <c r="H20" s="76"/>
      <c r="I20" s="87"/>
      <c r="J20" s="87"/>
      <c r="K20" s="76"/>
      <c r="L20" s="76"/>
      <c r="M20" s="30"/>
      <c r="N20" s="76"/>
      <c r="O20" s="182"/>
      <c r="P20" s="182"/>
      <c r="Q20" s="182"/>
    </row>
    <row r="21" spans="1:19" x14ac:dyDescent="0.3">
      <c r="B21" s="76"/>
      <c r="C21" s="87"/>
      <c r="D21" s="87"/>
      <c r="E21" s="76"/>
      <c r="F21" s="76"/>
      <c r="G21" s="30"/>
      <c r="H21" s="76"/>
      <c r="I21" s="87"/>
      <c r="J21" s="87"/>
      <c r="K21" s="76"/>
      <c r="L21" s="76"/>
      <c r="M21" s="30"/>
      <c r="N21" s="76"/>
      <c r="O21" s="182"/>
      <c r="P21" s="182"/>
      <c r="Q21" s="182"/>
    </row>
    <row r="22" spans="1:19" x14ac:dyDescent="0.3">
      <c r="B22" s="76"/>
      <c r="C22" s="87"/>
      <c r="D22" s="87"/>
      <c r="E22" s="76"/>
      <c r="F22" s="76"/>
      <c r="G22" s="30"/>
      <c r="H22" s="76"/>
      <c r="I22" s="87"/>
      <c r="J22" s="87"/>
      <c r="K22" s="76"/>
      <c r="L22" s="76"/>
      <c r="M22" s="30"/>
      <c r="N22" s="76"/>
      <c r="O22" s="182"/>
      <c r="P22" s="182"/>
      <c r="Q22" s="182"/>
    </row>
    <row r="23" spans="1:19" x14ac:dyDescent="0.3">
      <c r="B23" s="76"/>
      <c r="C23" s="87"/>
      <c r="D23" s="87"/>
      <c r="E23" s="76"/>
      <c r="F23" s="76"/>
      <c r="G23" s="30"/>
      <c r="H23" s="76"/>
      <c r="I23" s="87"/>
      <c r="J23" s="87"/>
      <c r="K23" s="76"/>
      <c r="L23" s="76"/>
      <c r="M23" s="30"/>
      <c r="N23" s="68" t="str">
        <f>VALVAL</f>
        <v>млрд. одиниць</v>
      </c>
      <c r="O23" s="182"/>
      <c r="P23" s="182"/>
      <c r="Q23" s="182"/>
    </row>
    <row r="24" spans="1:19" x14ac:dyDescent="0.3">
      <c r="A24" s="163"/>
      <c r="B24" s="252">
        <v>44926</v>
      </c>
      <c r="C24" s="253"/>
      <c r="D24" s="253"/>
      <c r="E24" s="253"/>
      <c r="F24" s="253"/>
      <c r="G24" s="254"/>
      <c r="H24" s="252">
        <v>45169</v>
      </c>
      <c r="I24" s="253"/>
      <c r="J24" s="253"/>
      <c r="K24" s="253"/>
      <c r="L24" s="253"/>
      <c r="M24" s="254"/>
      <c r="N24" s="210"/>
      <c r="O24" s="73"/>
      <c r="P24" s="73"/>
      <c r="Q24" s="73"/>
      <c r="R24" s="73"/>
      <c r="S24" s="73"/>
    </row>
    <row r="25" spans="1:19" s="155" customFormat="1" x14ac:dyDescent="0.3">
      <c r="A25" s="235"/>
      <c r="B25" s="185" t="s">
        <v>5</v>
      </c>
      <c r="C25" s="205" t="s">
        <v>171</v>
      </c>
      <c r="D25" s="205" t="s">
        <v>198</v>
      </c>
      <c r="E25" s="185" t="s">
        <v>160</v>
      </c>
      <c r="F25" s="185" t="s">
        <v>163</v>
      </c>
      <c r="G25" s="136" t="s">
        <v>182</v>
      </c>
      <c r="H25" s="185" t="s">
        <v>5</v>
      </c>
      <c r="I25" s="205" t="s">
        <v>171</v>
      </c>
      <c r="J25" s="205" t="s">
        <v>198</v>
      </c>
      <c r="K25" s="185" t="s">
        <v>160</v>
      </c>
      <c r="L25" s="185" t="s">
        <v>163</v>
      </c>
      <c r="M25" s="136" t="s">
        <v>182</v>
      </c>
      <c r="N25" s="185" t="s">
        <v>60</v>
      </c>
      <c r="O25" s="151"/>
      <c r="P25" s="151"/>
      <c r="Q25" s="151"/>
    </row>
    <row r="26" spans="1:19" s="113" customFormat="1" ht="14.5" x14ac:dyDescent="0.35">
      <c r="A26" s="146" t="s">
        <v>146</v>
      </c>
      <c r="B26" s="237">
        <f t="shared" ref="B26:N26" si="0">B$27+B$35</f>
        <v>1539.1472780486702</v>
      </c>
      <c r="C26" s="17">
        <f t="shared" si="0"/>
        <v>8.7933450000000004</v>
      </c>
      <c r="D26" s="17">
        <f t="shared" si="0"/>
        <v>321.56030599999997</v>
      </c>
      <c r="E26" s="237">
        <f t="shared" si="0"/>
        <v>111.44670722022001</v>
      </c>
      <c r="F26" s="237">
        <f t="shared" si="0"/>
        <v>4075.4500576400701</v>
      </c>
      <c r="G26" s="200">
        <f t="shared" si="0"/>
        <v>0.99999899999999997</v>
      </c>
      <c r="H26" s="237">
        <f t="shared" si="0"/>
        <v>1629.6587743241203</v>
      </c>
      <c r="I26" s="17">
        <f t="shared" si="0"/>
        <v>8.9007849999999991</v>
      </c>
      <c r="J26" s="17">
        <f t="shared" si="0"/>
        <v>325.489238</v>
      </c>
      <c r="K26" s="237">
        <f t="shared" si="0"/>
        <v>133.92790119986</v>
      </c>
      <c r="L26" s="237">
        <f t="shared" si="0"/>
        <v>4897.5558478063203</v>
      </c>
      <c r="M26" s="200">
        <f t="shared" si="0"/>
        <v>1</v>
      </c>
      <c r="N26" s="237">
        <f t="shared" si="0"/>
        <v>1.0000000000044695E-6</v>
      </c>
      <c r="O26" s="106"/>
      <c r="P26" s="106"/>
      <c r="Q26" s="106"/>
    </row>
    <row r="27" spans="1:19" s="133" customFormat="1" ht="14.5" x14ac:dyDescent="0.35">
      <c r="A27" s="128" t="s">
        <v>62</v>
      </c>
      <c r="B27" s="14">
        <f t="shared" ref="B27:N27" si="1">SUM(B$28:B$34)</f>
        <v>1474.9321949886203</v>
      </c>
      <c r="C27" s="28">
        <f t="shared" si="1"/>
        <v>5.3700060000000001</v>
      </c>
      <c r="D27" s="28">
        <f t="shared" si="1"/>
        <v>196.37361300000001</v>
      </c>
      <c r="E27" s="14">
        <f t="shared" si="1"/>
        <v>101.59354286955001</v>
      </c>
      <c r="F27" s="14">
        <f t="shared" si="1"/>
        <v>3715.1336317660903</v>
      </c>
      <c r="G27" s="207">
        <f t="shared" si="1"/>
        <v>0.91158799999999995</v>
      </c>
      <c r="H27" s="14">
        <f t="shared" si="1"/>
        <v>1566.4417702310002</v>
      </c>
      <c r="I27" s="28">
        <f t="shared" si="1"/>
        <v>5.4553979999999997</v>
      </c>
      <c r="J27" s="28">
        <f t="shared" si="1"/>
        <v>199.49625399999999</v>
      </c>
      <c r="K27" s="14">
        <f t="shared" si="1"/>
        <v>124.57923860486</v>
      </c>
      <c r="L27" s="14">
        <f t="shared" si="1"/>
        <v>4555.6883448342805</v>
      </c>
      <c r="M27" s="207">
        <f t="shared" si="1"/>
        <v>0.93019699999999994</v>
      </c>
      <c r="N27" s="14">
        <f t="shared" si="1"/>
        <v>1.8607000000000005E-2</v>
      </c>
      <c r="O27" s="124"/>
      <c r="P27" s="124"/>
      <c r="Q27" s="124"/>
    </row>
    <row r="28" spans="1:19" s="61" customFormat="1" outlineLevel="1" x14ac:dyDescent="0.3">
      <c r="A28" s="202" t="s">
        <v>26</v>
      </c>
      <c r="B28" s="126">
        <v>1.837237848E-2</v>
      </c>
      <c r="C28" s="158">
        <v>1.203349</v>
      </c>
      <c r="D28" s="158">
        <v>44.004800000000003</v>
      </c>
      <c r="E28" s="126">
        <v>2.210838918E-2</v>
      </c>
      <c r="F28" s="126">
        <v>0.80847284054000002</v>
      </c>
      <c r="G28" s="80">
        <v>1.9799999999999999E-4</v>
      </c>
      <c r="H28" s="126">
        <v>1.837237848E-2</v>
      </c>
      <c r="I28" s="158">
        <v>1.2658510000000001</v>
      </c>
      <c r="J28" s="158">
        <v>46.290399999999998</v>
      </c>
      <c r="K28" s="126">
        <v>2.325669423E-2</v>
      </c>
      <c r="L28" s="126">
        <v>0.85046474879</v>
      </c>
      <c r="M28" s="80">
        <v>1.74E-4</v>
      </c>
      <c r="N28" s="126">
        <v>-2.5000000000000001E-5</v>
      </c>
      <c r="O28" s="56"/>
      <c r="P28" s="56"/>
      <c r="Q28" s="56"/>
    </row>
    <row r="29" spans="1:19" outlineLevel="1" x14ac:dyDescent="0.3">
      <c r="A29" s="127" t="s">
        <v>113</v>
      </c>
      <c r="B29" s="196">
        <v>29.958594855120001</v>
      </c>
      <c r="C29" s="201">
        <v>1</v>
      </c>
      <c r="D29" s="201">
        <v>36.568600000000004</v>
      </c>
      <c r="E29" s="196">
        <v>29.958594855120001</v>
      </c>
      <c r="F29" s="196">
        <v>1095.54387181895</v>
      </c>
      <c r="G29" s="150">
        <v>0.26881500000000003</v>
      </c>
      <c r="H29" s="196">
        <v>31.939503959589999</v>
      </c>
      <c r="I29" s="201">
        <v>1</v>
      </c>
      <c r="J29" s="201">
        <v>36.568600000000004</v>
      </c>
      <c r="K29" s="196">
        <v>31.939503959589999</v>
      </c>
      <c r="L29" s="196">
        <v>1167.9829444966899</v>
      </c>
      <c r="M29" s="150">
        <v>0.238483</v>
      </c>
      <c r="N29" s="196">
        <v>-3.0332999999999999E-2</v>
      </c>
      <c r="O29" s="182"/>
      <c r="P29" s="182"/>
      <c r="Q29" s="182"/>
    </row>
    <row r="30" spans="1:19" outlineLevel="1" x14ac:dyDescent="0.3">
      <c r="A30" s="127" t="s">
        <v>2</v>
      </c>
      <c r="B30" s="196">
        <v>22.14619604228</v>
      </c>
      <c r="C30" s="201">
        <v>1.0651489999999999</v>
      </c>
      <c r="D30" s="201">
        <v>38.951000000000001</v>
      </c>
      <c r="E30" s="196">
        <v>23.588993892160001</v>
      </c>
      <c r="F30" s="196">
        <v>862.61648204287997</v>
      </c>
      <c r="G30" s="150">
        <v>0.21166199999999999</v>
      </c>
      <c r="H30" s="196">
        <v>34.549191935430002</v>
      </c>
      <c r="I30" s="201">
        <v>1.0881000000000001</v>
      </c>
      <c r="J30" s="201">
        <v>39.790300000000002</v>
      </c>
      <c r="K30" s="196">
        <v>37.59298173482</v>
      </c>
      <c r="L30" s="196">
        <v>1374.72271186835</v>
      </c>
      <c r="M30" s="150">
        <v>0.280696</v>
      </c>
      <c r="N30" s="196">
        <v>6.9033999999999998E-2</v>
      </c>
      <c r="O30" s="182"/>
      <c r="P30" s="182"/>
      <c r="Q30" s="182"/>
    </row>
    <row r="31" spans="1:19" outlineLevel="1" x14ac:dyDescent="0.3">
      <c r="A31" s="127" t="s">
        <v>155</v>
      </c>
      <c r="B31" s="196">
        <v>1.95</v>
      </c>
      <c r="C31" s="201">
        <v>0.73583600000000005</v>
      </c>
      <c r="D31" s="201">
        <v>26.9085</v>
      </c>
      <c r="E31" s="196">
        <v>1.4348806079500001</v>
      </c>
      <c r="F31" s="196">
        <v>52.471575000000001</v>
      </c>
      <c r="G31" s="150">
        <v>1.2874999999999999E-2</v>
      </c>
      <c r="H31" s="196">
        <v>4.3499999999999996</v>
      </c>
      <c r="I31" s="201">
        <v>0.73732699999999995</v>
      </c>
      <c r="J31" s="201">
        <v>26.963000000000001</v>
      </c>
      <c r="K31" s="196">
        <v>3.207370531</v>
      </c>
      <c r="L31" s="196">
        <v>117.28905</v>
      </c>
      <c r="M31" s="150">
        <v>2.3948000000000001E-2</v>
      </c>
      <c r="N31" s="196">
        <v>1.1073E-2</v>
      </c>
      <c r="O31" s="182"/>
      <c r="P31" s="182"/>
      <c r="Q31" s="182"/>
    </row>
    <row r="32" spans="1:19" outlineLevel="1" x14ac:dyDescent="0.3">
      <c r="A32" s="127" t="s">
        <v>15</v>
      </c>
      <c r="B32" s="196">
        <v>7.9658906509999996</v>
      </c>
      <c r="C32" s="201">
        <v>1.3308439999999999</v>
      </c>
      <c r="D32" s="201">
        <v>48.667093000000001</v>
      </c>
      <c r="E32" s="196">
        <v>10.601355839169999</v>
      </c>
      <c r="F32" s="196">
        <v>387.67674114004001</v>
      </c>
      <c r="G32" s="150">
        <v>9.5125000000000001E-2</v>
      </c>
      <c r="H32" s="196">
        <v>10.482046484</v>
      </c>
      <c r="I32" s="201">
        <v>1.329941</v>
      </c>
      <c r="J32" s="201">
        <v>48.634084000000001</v>
      </c>
      <c r="K32" s="196">
        <v>13.9405043998</v>
      </c>
      <c r="L32" s="196">
        <v>509.78472919476002</v>
      </c>
      <c r="M32" s="150">
        <v>0.10409</v>
      </c>
      <c r="N32" s="196">
        <v>8.9650000000000007E-3</v>
      </c>
      <c r="O32" s="182"/>
      <c r="P32" s="182"/>
      <c r="Q32" s="182"/>
    </row>
    <row r="33" spans="1:17" outlineLevel="1" x14ac:dyDescent="0.3">
      <c r="A33" s="127" t="s">
        <v>16</v>
      </c>
      <c r="B33" s="196">
        <v>1279.5240337927401</v>
      </c>
      <c r="C33" s="201">
        <v>2.7345999999999999E-2</v>
      </c>
      <c r="D33" s="201">
        <v>1</v>
      </c>
      <c r="E33" s="196">
        <v>34.989691533289999</v>
      </c>
      <c r="F33" s="196">
        <v>1279.5240337927401</v>
      </c>
      <c r="G33" s="150">
        <v>0.31395899999999999</v>
      </c>
      <c r="H33" s="196">
        <v>1351.7334915315</v>
      </c>
      <c r="I33" s="201">
        <v>2.7345999999999999E-2</v>
      </c>
      <c r="J33" s="201">
        <v>1</v>
      </c>
      <c r="K33" s="196">
        <v>36.96432161864</v>
      </c>
      <c r="L33" s="196">
        <v>1351.7334915315</v>
      </c>
      <c r="M33" s="150">
        <v>0.27600200000000003</v>
      </c>
      <c r="N33" s="196">
        <v>-3.7956999999999998E-2</v>
      </c>
      <c r="O33" s="182"/>
      <c r="P33" s="182"/>
      <c r="Q33" s="182"/>
    </row>
    <row r="34" spans="1:17" outlineLevel="1" x14ac:dyDescent="0.3">
      <c r="A34" s="127" t="s">
        <v>100</v>
      </c>
      <c r="B34" s="196">
        <v>133.36910726900001</v>
      </c>
      <c r="C34" s="201">
        <v>7.4819999999999999E-3</v>
      </c>
      <c r="D34" s="201">
        <v>0.27361999999999997</v>
      </c>
      <c r="E34" s="196">
        <v>0.99791775268000005</v>
      </c>
      <c r="F34" s="196">
        <v>36.492455130940002</v>
      </c>
      <c r="G34" s="150">
        <v>8.9540000000000002E-3</v>
      </c>
      <c r="H34" s="196">
        <v>133.369163942</v>
      </c>
      <c r="I34" s="201">
        <v>6.8329999999999997E-3</v>
      </c>
      <c r="J34" s="201">
        <v>0.24987000000000001</v>
      </c>
      <c r="K34" s="196">
        <v>0.91129966677999996</v>
      </c>
      <c r="L34" s="196">
        <v>33.324952994189999</v>
      </c>
      <c r="M34" s="150">
        <v>6.8040000000000002E-3</v>
      </c>
      <c r="N34" s="196">
        <v>-2.15E-3</v>
      </c>
      <c r="O34" s="182"/>
      <c r="P34" s="182"/>
      <c r="Q34" s="182"/>
    </row>
    <row r="35" spans="1:17" ht="14.5" x14ac:dyDescent="0.35">
      <c r="A35" s="42" t="s">
        <v>14</v>
      </c>
      <c r="B35" s="75">
        <f t="shared" ref="B35:N35" si="2">SUM(B$36:B$39)</f>
        <v>64.215083060050006</v>
      </c>
      <c r="C35" s="86">
        <f t="shared" si="2"/>
        <v>3.4233389999999999</v>
      </c>
      <c r="D35" s="86">
        <f t="shared" si="2"/>
        <v>125.18669299999999</v>
      </c>
      <c r="E35" s="75">
        <f t="shared" si="2"/>
        <v>9.8531643506700011</v>
      </c>
      <c r="F35" s="75">
        <f t="shared" si="2"/>
        <v>360.31642587397999</v>
      </c>
      <c r="G35" s="7">
        <f t="shared" si="2"/>
        <v>8.8411000000000003E-2</v>
      </c>
      <c r="H35" s="75">
        <f t="shared" si="2"/>
        <v>63.217004093120003</v>
      </c>
      <c r="I35" s="86">
        <f t="shared" si="2"/>
        <v>3.4453869999999998</v>
      </c>
      <c r="J35" s="86">
        <f t="shared" si="2"/>
        <v>125.99298400000001</v>
      </c>
      <c r="K35" s="75">
        <f t="shared" si="2"/>
        <v>9.3486625950000004</v>
      </c>
      <c r="L35" s="75">
        <f t="shared" si="2"/>
        <v>341.86750297204003</v>
      </c>
      <c r="M35" s="7">
        <f t="shared" si="2"/>
        <v>6.9803000000000004E-2</v>
      </c>
      <c r="N35" s="75">
        <f t="shared" si="2"/>
        <v>-1.8606000000000001E-2</v>
      </c>
      <c r="O35" s="182"/>
      <c r="P35" s="182"/>
      <c r="Q35" s="182"/>
    </row>
    <row r="36" spans="1:17" outlineLevel="1" x14ac:dyDescent="0.3">
      <c r="A36" s="127" t="s">
        <v>113</v>
      </c>
      <c r="B36" s="196">
        <v>3.41404415506</v>
      </c>
      <c r="C36" s="201">
        <v>1</v>
      </c>
      <c r="D36" s="201">
        <v>36.568600000000004</v>
      </c>
      <c r="E36" s="196">
        <v>3.41404415506</v>
      </c>
      <c r="F36" s="196">
        <v>124.84681508874</v>
      </c>
      <c r="G36" s="150">
        <v>3.0634000000000002E-2</v>
      </c>
      <c r="H36" s="196">
        <v>3.4434713876399998</v>
      </c>
      <c r="I36" s="201">
        <v>1</v>
      </c>
      <c r="J36" s="201">
        <v>36.568600000000004</v>
      </c>
      <c r="K36" s="196">
        <v>3.4434713876399998</v>
      </c>
      <c r="L36" s="196">
        <v>125.92292778606</v>
      </c>
      <c r="M36" s="150">
        <v>2.5711000000000001E-2</v>
      </c>
      <c r="N36" s="196">
        <v>-4.9220000000000002E-3</v>
      </c>
      <c r="O36" s="182"/>
      <c r="P36" s="182"/>
      <c r="Q36" s="182"/>
    </row>
    <row r="37" spans="1:17" outlineLevel="1" x14ac:dyDescent="0.3">
      <c r="A37" s="127" t="s">
        <v>2</v>
      </c>
      <c r="B37" s="196">
        <v>0.98506396154999998</v>
      </c>
      <c r="C37" s="201">
        <v>1.0651489999999999</v>
      </c>
      <c r="D37" s="201">
        <v>38.951000000000001</v>
      </c>
      <c r="E37" s="196">
        <v>1.0492396855899999</v>
      </c>
      <c r="F37" s="196">
        <v>38.369226366340001</v>
      </c>
      <c r="G37" s="150">
        <v>9.4149999999999998E-3</v>
      </c>
      <c r="H37" s="196">
        <v>1.3535871940199999</v>
      </c>
      <c r="I37" s="201">
        <v>1.0881000000000001</v>
      </c>
      <c r="J37" s="201">
        <v>39.790300000000002</v>
      </c>
      <c r="K37" s="196">
        <v>1.47283846048</v>
      </c>
      <c r="L37" s="196">
        <v>53.859640526219998</v>
      </c>
      <c r="M37" s="150">
        <v>1.0997E-2</v>
      </c>
      <c r="N37" s="196">
        <v>1.583E-3</v>
      </c>
      <c r="O37" s="182"/>
      <c r="P37" s="182"/>
      <c r="Q37" s="182"/>
    </row>
    <row r="38" spans="1:17" outlineLevel="1" x14ac:dyDescent="0.3">
      <c r="A38" s="127" t="s">
        <v>15</v>
      </c>
      <c r="B38" s="196">
        <v>2.8800667469999999</v>
      </c>
      <c r="C38" s="201">
        <v>1.3308439999999999</v>
      </c>
      <c r="D38" s="201">
        <v>48.667093000000001</v>
      </c>
      <c r="E38" s="196">
        <v>3.8329188490199999</v>
      </c>
      <c r="F38" s="196">
        <v>140.16447622246</v>
      </c>
      <c r="G38" s="150">
        <v>3.4391999999999999E-2</v>
      </c>
      <c r="H38" s="196">
        <v>2.176277582</v>
      </c>
      <c r="I38" s="201">
        <v>1.329941</v>
      </c>
      <c r="J38" s="201">
        <v>48.634084000000001</v>
      </c>
      <c r="K38" s="196">
        <v>2.8943209947900002</v>
      </c>
      <c r="L38" s="196">
        <v>105.84126673030001</v>
      </c>
      <c r="M38" s="150">
        <v>2.1610999999999998E-2</v>
      </c>
      <c r="N38" s="196">
        <v>-1.2781000000000001E-2</v>
      </c>
      <c r="O38" s="182"/>
      <c r="P38" s="182"/>
      <c r="Q38" s="182"/>
    </row>
    <row r="39" spans="1:17" outlineLevel="1" x14ac:dyDescent="0.3">
      <c r="A39" s="127" t="s">
        <v>16</v>
      </c>
      <c r="B39" s="196">
        <v>56.935908196440003</v>
      </c>
      <c r="C39" s="201">
        <v>2.7345999999999999E-2</v>
      </c>
      <c r="D39" s="201">
        <v>1</v>
      </c>
      <c r="E39" s="196">
        <v>1.5569616610000001</v>
      </c>
      <c r="F39" s="196">
        <v>56.935908196440003</v>
      </c>
      <c r="G39" s="150">
        <v>1.397E-2</v>
      </c>
      <c r="H39" s="196">
        <v>56.243667929460003</v>
      </c>
      <c r="I39" s="201">
        <v>2.7345999999999999E-2</v>
      </c>
      <c r="J39" s="201">
        <v>1</v>
      </c>
      <c r="K39" s="196">
        <v>1.53803175209</v>
      </c>
      <c r="L39" s="196">
        <v>56.243667929460003</v>
      </c>
      <c r="M39" s="150">
        <v>1.1483999999999999E-2</v>
      </c>
      <c r="N39" s="196">
        <v>-2.4859999999999999E-3</v>
      </c>
      <c r="O39" s="182"/>
      <c r="P39" s="182"/>
      <c r="Q39" s="182"/>
    </row>
    <row r="40" spans="1:17" x14ac:dyDescent="0.3">
      <c r="B40" s="76"/>
      <c r="C40" s="87"/>
      <c r="D40" s="87"/>
      <c r="E40" s="76"/>
      <c r="F40" s="76"/>
      <c r="G40" s="30"/>
      <c r="H40" s="76"/>
      <c r="I40" s="87"/>
      <c r="J40" s="87"/>
      <c r="K40" s="76"/>
      <c r="L40" s="76"/>
      <c r="M40" s="30"/>
      <c r="N40" s="76"/>
      <c r="O40" s="182"/>
      <c r="P40" s="182"/>
      <c r="Q40" s="182"/>
    </row>
    <row r="41" spans="1:17" x14ac:dyDescent="0.3">
      <c r="B41" s="76"/>
      <c r="C41" s="87"/>
      <c r="D41" s="87"/>
      <c r="E41" s="76"/>
      <c r="F41" s="76"/>
      <c r="G41" s="30"/>
      <c r="H41" s="76"/>
      <c r="I41" s="87"/>
      <c r="J41" s="87"/>
      <c r="K41" s="76"/>
      <c r="L41" s="76"/>
      <c r="M41" s="30"/>
      <c r="N41" s="76"/>
      <c r="O41" s="182"/>
      <c r="P41" s="182"/>
      <c r="Q41" s="182"/>
    </row>
    <row r="42" spans="1:17" x14ac:dyDescent="0.3">
      <c r="B42" s="76"/>
      <c r="C42" s="87"/>
      <c r="D42" s="87"/>
      <c r="E42" s="76"/>
      <c r="F42" s="76"/>
      <c r="G42" s="30"/>
      <c r="H42" s="76"/>
      <c r="I42" s="87"/>
      <c r="J42" s="87"/>
      <c r="K42" s="76"/>
      <c r="L42" s="76"/>
      <c r="M42" s="30"/>
      <c r="N42" s="76"/>
      <c r="O42" s="182"/>
      <c r="P42" s="182"/>
      <c r="Q42" s="182"/>
    </row>
    <row r="43" spans="1:17" x14ac:dyDescent="0.3">
      <c r="B43" s="76"/>
      <c r="C43" s="87"/>
      <c r="D43" s="87"/>
      <c r="E43" s="76"/>
      <c r="F43" s="76"/>
      <c r="G43" s="30"/>
      <c r="H43" s="76"/>
      <c r="I43" s="87"/>
      <c r="J43" s="87"/>
      <c r="K43" s="76"/>
      <c r="L43" s="76"/>
      <c r="M43" s="30"/>
      <c r="N43" s="76"/>
      <c r="O43" s="182"/>
      <c r="P43" s="182"/>
      <c r="Q43" s="182"/>
    </row>
    <row r="44" spans="1:17" x14ac:dyDescent="0.3">
      <c r="B44" s="76"/>
      <c r="C44" s="87"/>
      <c r="D44" s="87"/>
      <c r="E44" s="76"/>
      <c r="F44" s="76"/>
      <c r="G44" s="30"/>
      <c r="H44" s="76"/>
      <c r="I44" s="87"/>
      <c r="J44" s="87"/>
      <c r="K44" s="76"/>
      <c r="L44" s="76"/>
      <c r="M44" s="30"/>
      <c r="N44" s="76"/>
      <c r="O44" s="182"/>
      <c r="P44" s="182"/>
      <c r="Q44" s="182"/>
    </row>
    <row r="45" spans="1:17" x14ac:dyDescent="0.3">
      <c r="B45" s="76"/>
      <c r="C45" s="87"/>
      <c r="D45" s="87"/>
      <c r="E45" s="76"/>
      <c r="F45" s="76"/>
      <c r="G45" s="30"/>
      <c r="H45" s="76"/>
      <c r="I45" s="87"/>
      <c r="J45" s="87"/>
      <c r="K45" s="76"/>
      <c r="L45" s="76"/>
      <c r="M45" s="30"/>
      <c r="N45" s="76"/>
      <c r="O45" s="182"/>
      <c r="P45" s="182"/>
      <c r="Q45" s="182"/>
    </row>
    <row r="46" spans="1:17" x14ac:dyDescent="0.3">
      <c r="B46" s="76"/>
      <c r="C46" s="87"/>
      <c r="D46" s="87"/>
      <c r="E46" s="76"/>
      <c r="F46" s="76"/>
      <c r="G46" s="30"/>
      <c r="H46" s="76"/>
      <c r="I46" s="87"/>
      <c r="J46" s="87"/>
      <c r="K46" s="76"/>
      <c r="L46" s="76"/>
      <c r="M46" s="30"/>
      <c r="N46" s="76"/>
      <c r="O46" s="182"/>
      <c r="P46" s="182"/>
      <c r="Q46" s="182"/>
    </row>
    <row r="47" spans="1:17" x14ac:dyDescent="0.3">
      <c r="B47" s="76"/>
      <c r="C47" s="87"/>
      <c r="D47" s="87"/>
      <c r="E47" s="76"/>
      <c r="F47" s="76"/>
      <c r="G47" s="30"/>
      <c r="H47" s="76"/>
      <c r="I47" s="87"/>
      <c r="J47" s="87"/>
      <c r="K47" s="76"/>
      <c r="L47" s="76"/>
      <c r="M47" s="30"/>
      <c r="N47" s="76"/>
      <c r="O47" s="182"/>
      <c r="P47" s="182"/>
      <c r="Q47" s="182"/>
    </row>
    <row r="48" spans="1:17" x14ac:dyDescent="0.3">
      <c r="B48" s="76"/>
      <c r="C48" s="87"/>
      <c r="D48" s="87"/>
      <c r="E48" s="76"/>
      <c r="F48" s="76"/>
      <c r="G48" s="30"/>
      <c r="H48" s="76"/>
      <c r="I48" s="87"/>
      <c r="J48" s="87"/>
      <c r="K48" s="76"/>
      <c r="L48" s="76"/>
      <c r="M48" s="30"/>
      <c r="N48" s="76"/>
      <c r="O48" s="182"/>
      <c r="P48" s="182"/>
      <c r="Q48" s="182"/>
    </row>
    <row r="49" spans="2:17" x14ac:dyDescent="0.3">
      <c r="B49" s="76"/>
      <c r="C49" s="87"/>
      <c r="D49" s="87"/>
      <c r="E49" s="76"/>
      <c r="F49" s="76"/>
      <c r="G49" s="30"/>
      <c r="H49" s="76"/>
      <c r="I49" s="87"/>
      <c r="J49" s="87"/>
      <c r="K49" s="76"/>
      <c r="L49" s="76"/>
      <c r="M49" s="30"/>
      <c r="N49" s="76"/>
      <c r="O49" s="182"/>
      <c r="P49" s="182"/>
      <c r="Q49" s="182"/>
    </row>
    <row r="50" spans="2:17" x14ac:dyDescent="0.3">
      <c r="B50" s="76"/>
      <c r="C50" s="87"/>
      <c r="D50" s="87"/>
      <c r="E50" s="76"/>
      <c r="F50" s="76"/>
      <c r="G50" s="30"/>
      <c r="H50" s="76"/>
      <c r="I50" s="87"/>
      <c r="J50" s="87"/>
      <c r="K50" s="76"/>
      <c r="L50" s="76"/>
      <c r="M50" s="30"/>
      <c r="N50" s="76"/>
      <c r="O50" s="182"/>
      <c r="P50" s="182"/>
      <c r="Q50" s="182"/>
    </row>
    <row r="51" spans="2:17" x14ac:dyDescent="0.3">
      <c r="B51" s="76"/>
      <c r="C51" s="87"/>
      <c r="D51" s="87"/>
      <c r="E51" s="76"/>
      <c r="F51" s="76"/>
      <c r="G51" s="30"/>
      <c r="H51" s="76"/>
      <c r="I51" s="87"/>
      <c r="J51" s="87"/>
      <c r="K51" s="76"/>
      <c r="L51" s="76"/>
      <c r="M51" s="30"/>
      <c r="N51" s="76"/>
      <c r="O51" s="182"/>
      <c r="P51" s="182"/>
      <c r="Q51" s="182"/>
    </row>
    <row r="52" spans="2:17" x14ac:dyDescent="0.3">
      <c r="B52" s="76"/>
      <c r="C52" s="87"/>
      <c r="D52" s="87"/>
      <c r="E52" s="76"/>
      <c r="F52" s="76"/>
      <c r="G52" s="30"/>
      <c r="H52" s="76"/>
      <c r="I52" s="87"/>
      <c r="J52" s="87"/>
      <c r="K52" s="76"/>
      <c r="L52" s="76"/>
      <c r="M52" s="30"/>
      <c r="N52" s="76"/>
      <c r="O52" s="182"/>
      <c r="P52" s="182"/>
      <c r="Q52" s="182"/>
    </row>
    <row r="53" spans="2:17" x14ac:dyDescent="0.3">
      <c r="B53" s="76"/>
      <c r="C53" s="87"/>
      <c r="D53" s="87"/>
      <c r="E53" s="76"/>
      <c r="F53" s="76"/>
      <c r="G53" s="30"/>
      <c r="H53" s="76"/>
      <c r="I53" s="87"/>
      <c r="J53" s="87"/>
      <c r="K53" s="76"/>
      <c r="L53" s="76"/>
      <c r="M53" s="30"/>
      <c r="N53" s="76"/>
      <c r="O53" s="182"/>
      <c r="P53" s="182"/>
      <c r="Q53" s="182"/>
    </row>
    <row r="54" spans="2:17" x14ac:dyDescent="0.3">
      <c r="B54" s="76"/>
      <c r="C54" s="87"/>
      <c r="D54" s="87"/>
      <c r="E54" s="76"/>
      <c r="F54" s="76"/>
      <c r="G54" s="30"/>
      <c r="H54" s="76"/>
      <c r="I54" s="87"/>
      <c r="J54" s="87"/>
      <c r="K54" s="76"/>
      <c r="L54" s="76"/>
      <c r="M54" s="30"/>
      <c r="N54" s="76"/>
      <c r="O54" s="182"/>
      <c r="P54" s="182"/>
      <c r="Q54" s="182"/>
    </row>
    <row r="55" spans="2:17" x14ac:dyDescent="0.3">
      <c r="B55" s="76"/>
      <c r="C55" s="87"/>
      <c r="D55" s="87"/>
      <c r="E55" s="76"/>
      <c r="F55" s="76"/>
      <c r="G55" s="30"/>
      <c r="H55" s="76"/>
      <c r="I55" s="87"/>
      <c r="J55" s="87"/>
      <c r="K55" s="76"/>
      <c r="L55" s="76"/>
      <c r="M55" s="30"/>
      <c r="N55" s="76"/>
      <c r="O55" s="182"/>
      <c r="P55" s="182"/>
      <c r="Q55" s="182"/>
    </row>
    <row r="56" spans="2:17" x14ac:dyDescent="0.3">
      <c r="B56" s="76"/>
      <c r="C56" s="87"/>
      <c r="D56" s="87"/>
      <c r="E56" s="76"/>
      <c r="F56" s="76"/>
      <c r="G56" s="30"/>
      <c r="H56" s="76"/>
      <c r="I56" s="87"/>
      <c r="J56" s="87"/>
      <c r="K56" s="76"/>
      <c r="L56" s="76"/>
      <c r="M56" s="30"/>
      <c r="N56" s="76"/>
      <c r="O56" s="182"/>
      <c r="P56" s="182"/>
      <c r="Q56" s="182"/>
    </row>
    <row r="57" spans="2:17" x14ac:dyDescent="0.3">
      <c r="B57" s="76"/>
      <c r="C57" s="87"/>
      <c r="D57" s="87"/>
      <c r="E57" s="76"/>
      <c r="F57" s="76"/>
      <c r="G57" s="30"/>
      <c r="H57" s="76"/>
      <c r="I57" s="87"/>
      <c r="J57" s="87"/>
      <c r="K57" s="76"/>
      <c r="L57" s="76"/>
      <c r="M57" s="30"/>
      <c r="N57" s="76"/>
      <c r="O57" s="182"/>
      <c r="P57" s="182"/>
      <c r="Q57" s="182"/>
    </row>
    <row r="58" spans="2:17" x14ac:dyDescent="0.3">
      <c r="B58" s="76"/>
      <c r="C58" s="87"/>
      <c r="D58" s="87"/>
      <c r="E58" s="76"/>
      <c r="F58" s="76"/>
      <c r="G58" s="30"/>
      <c r="H58" s="76"/>
      <c r="I58" s="87"/>
      <c r="J58" s="87"/>
      <c r="K58" s="76"/>
      <c r="L58" s="76"/>
      <c r="M58" s="30"/>
      <c r="N58" s="76"/>
      <c r="O58" s="182"/>
      <c r="P58" s="182"/>
      <c r="Q58" s="182"/>
    </row>
    <row r="59" spans="2:17" x14ac:dyDescent="0.3">
      <c r="B59" s="76"/>
      <c r="C59" s="87"/>
      <c r="D59" s="87"/>
      <c r="E59" s="76"/>
      <c r="F59" s="76"/>
      <c r="G59" s="30"/>
      <c r="H59" s="76"/>
      <c r="I59" s="87"/>
      <c r="J59" s="87"/>
      <c r="K59" s="76"/>
      <c r="L59" s="76"/>
      <c r="M59" s="30"/>
      <c r="N59" s="76"/>
      <c r="O59" s="182"/>
      <c r="P59" s="182"/>
      <c r="Q59" s="182"/>
    </row>
    <row r="60" spans="2:17" x14ac:dyDescent="0.3">
      <c r="B60" s="76"/>
      <c r="C60" s="87"/>
      <c r="D60" s="87"/>
      <c r="E60" s="76"/>
      <c r="F60" s="76"/>
      <c r="G60" s="30"/>
      <c r="H60" s="76"/>
      <c r="I60" s="87"/>
      <c r="J60" s="87"/>
      <c r="K60" s="76"/>
      <c r="L60" s="76"/>
      <c r="M60" s="30"/>
      <c r="N60" s="76"/>
      <c r="O60" s="182"/>
      <c r="P60" s="182"/>
      <c r="Q60" s="182"/>
    </row>
    <row r="61" spans="2:17" x14ac:dyDescent="0.3">
      <c r="B61" s="76"/>
      <c r="C61" s="87"/>
      <c r="D61" s="87"/>
      <c r="E61" s="76"/>
      <c r="F61" s="76"/>
      <c r="G61" s="30"/>
      <c r="H61" s="76"/>
      <c r="I61" s="87"/>
      <c r="J61" s="87"/>
      <c r="K61" s="76"/>
      <c r="L61" s="76"/>
      <c r="M61" s="30"/>
      <c r="N61" s="76"/>
      <c r="O61" s="182"/>
      <c r="P61" s="182"/>
      <c r="Q61" s="182"/>
    </row>
    <row r="62" spans="2:17" x14ac:dyDescent="0.3">
      <c r="B62" s="76"/>
      <c r="C62" s="87"/>
      <c r="D62" s="87"/>
      <c r="E62" s="76"/>
      <c r="F62" s="76"/>
      <c r="G62" s="30"/>
      <c r="H62" s="76"/>
      <c r="I62" s="87"/>
      <c r="J62" s="87"/>
      <c r="K62" s="76"/>
      <c r="L62" s="76"/>
      <c r="M62" s="30"/>
      <c r="N62" s="76"/>
      <c r="O62" s="182"/>
      <c r="P62" s="182"/>
      <c r="Q62" s="182"/>
    </row>
    <row r="63" spans="2:17" x14ac:dyDescent="0.3">
      <c r="B63" s="76"/>
      <c r="C63" s="87"/>
      <c r="D63" s="87"/>
      <c r="E63" s="76"/>
      <c r="F63" s="76"/>
      <c r="G63" s="30"/>
      <c r="H63" s="76"/>
      <c r="I63" s="87"/>
      <c r="J63" s="87"/>
      <c r="K63" s="76"/>
      <c r="L63" s="76"/>
      <c r="M63" s="30"/>
      <c r="N63" s="76"/>
      <c r="O63" s="182"/>
      <c r="P63" s="182"/>
      <c r="Q63" s="182"/>
    </row>
    <row r="64" spans="2:17" x14ac:dyDescent="0.3">
      <c r="B64" s="76"/>
      <c r="C64" s="87"/>
      <c r="D64" s="87"/>
      <c r="E64" s="76"/>
      <c r="F64" s="76"/>
      <c r="G64" s="30"/>
      <c r="H64" s="76"/>
      <c r="I64" s="87"/>
      <c r="J64" s="87"/>
      <c r="K64" s="76"/>
      <c r="L64" s="76"/>
      <c r="M64" s="30"/>
      <c r="N64" s="76"/>
      <c r="O64" s="182"/>
      <c r="P64" s="182"/>
      <c r="Q64" s="182"/>
    </row>
    <row r="65" spans="2:17" x14ac:dyDescent="0.3">
      <c r="B65" s="76"/>
      <c r="C65" s="87"/>
      <c r="D65" s="87"/>
      <c r="E65" s="76"/>
      <c r="F65" s="76"/>
      <c r="G65" s="30"/>
      <c r="H65" s="76"/>
      <c r="I65" s="87"/>
      <c r="J65" s="87"/>
      <c r="K65" s="76"/>
      <c r="L65" s="76"/>
      <c r="M65" s="30"/>
      <c r="N65" s="76"/>
      <c r="O65" s="182"/>
      <c r="P65" s="182"/>
      <c r="Q65" s="182"/>
    </row>
    <row r="66" spans="2:17" x14ac:dyDescent="0.3">
      <c r="B66" s="76"/>
      <c r="C66" s="87"/>
      <c r="D66" s="87"/>
      <c r="E66" s="76"/>
      <c r="F66" s="76"/>
      <c r="G66" s="30"/>
      <c r="H66" s="76"/>
      <c r="I66" s="87"/>
      <c r="J66" s="87"/>
      <c r="K66" s="76"/>
      <c r="L66" s="76"/>
      <c r="M66" s="30"/>
      <c r="N66" s="76"/>
      <c r="O66" s="182"/>
      <c r="P66" s="182"/>
      <c r="Q66" s="182"/>
    </row>
    <row r="67" spans="2:17" x14ac:dyDescent="0.3">
      <c r="B67" s="76"/>
      <c r="C67" s="87"/>
      <c r="D67" s="87"/>
      <c r="E67" s="76"/>
      <c r="F67" s="76"/>
      <c r="G67" s="30"/>
      <c r="H67" s="76"/>
      <c r="I67" s="87"/>
      <c r="J67" s="87"/>
      <c r="K67" s="76"/>
      <c r="L67" s="76"/>
      <c r="M67" s="30"/>
      <c r="N67" s="76"/>
      <c r="O67" s="182"/>
      <c r="P67" s="182"/>
      <c r="Q67" s="182"/>
    </row>
    <row r="68" spans="2:17" x14ac:dyDescent="0.3">
      <c r="B68" s="76"/>
      <c r="C68" s="87"/>
      <c r="D68" s="87"/>
      <c r="E68" s="76"/>
      <c r="F68" s="76"/>
      <c r="G68" s="30"/>
      <c r="H68" s="76"/>
      <c r="I68" s="87"/>
      <c r="J68" s="87"/>
      <c r="K68" s="76"/>
      <c r="L68" s="76"/>
      <c r="M68" s="30"/>
      <c r="N68" s="76"/>
      <c r="O68" s="182"/>
      <c r="P68" s="182"/>
      <c r="Q68" s="182"/>
    </row>
    <row r="69" spans="2:17" x14ac:dyDescent="0.3">
      <c r="B69" s="76"/>
      <c r="C69" s="87"/>
      <c r="D69" s="87"/>
      <c r="E69" s="76"/>
      <c r="F69" s="76"/>
      <c r="G69" s="30"/>
      <c r="H69" s="76"/>
      <c r="I69" s="87"/>
      <c r="J69" s="87"/>
      <c r="K69" s="76"/>
      <c r="L69" s="76"/>
      <c r="M69" s="30"/>
      <c r="N69" s="76"/>
      <c r="O69" s="182"/>
      <c r="P69" s="182"/>
      <c r="Q69" s="182"/>
    </row>
    <row r="70" spans="2:17" x14ac:dyDescent="0.3">
      <c r="B70" s="76"/>
      <c r="C70" s="87"/>
      <c r="D70" s="87"/>
      <c r="E70" s="76"/>
      <c r="F70" s="76"/>
      <c r="G70" s="30"/>
      <c r="H70" s="76"/>
      <c r="I70" s="87"/>
      <c r="J70" s="87"/>
      <c r="K70" s="76"/>
      <c r="L70" s="76"/>
      <c r="M70" s="30"/>
      <c r="N70" s="76"/>
      <c r="O70" s="182"/>
      <c r="P70" s="182"/>
      <c r="Q70" s="182"/>
    </row>
    <row r="71" spans="2:17" x14ac:dyDescent="0.3">
      <c r="B71" s="76"/>
      <c r="C71" s="87"/>
      <c r="D71" s="87"/>
      <c r="E71" s="76"/>
      <c r="F71" s="76"/>
      <c r="G71" s="30"/>
      <c r="H71" s="76"/>
      <c r="I71" s="87"/>
      <c r="J71" s="87"/>
      <c r="K71" s="76"/>
      <c r="L71" s="76"/>
      <c r="M71" s="30"/>
      <c r="N71" s="76"/>
      <c r="O71" s="182"/>
      <c r="P71" s="182"/>
      <c r="Q71" s="182"/>
    </row>
    <row r="72" spans="2:17" x14ac:dyDescent="0.3">
      <c r="B72" s="76"/>
      <c r="C72" s="87"/>
      <c r="D72" s="87"/>
      <c r="E72" s="76"/>
      <c r="F72" s="76"/>
      <c r="G72" s="30"/>
      <c r="H72" s="76"/>
      <c r="I72" s="87"/>
      <c r="J72" s="87"/>
      <c r="K72" s="76"/>
      <c r="L72" s="76"/>
      <c r="M72" s="30"/>
      <c r="N72" s="76"/>
      <c r="O72" s="182"/>
      <c r="P72" s="182"/>
      <c r="Q72" s="182"/>
    </row>
    <row r="73" spans="2:17" x14ac:dyDescent="0.3">
      <c r="B73" s="76"/>
      <c r="C73" s="87"/>
      <c r="D73" s="87"/>
      <c r="E73" s="76"/>
      <c r="F73" s="76"/>
      <c r="G73" s="30"/>
      <c r="H73" s="76"/>
      <c r="I73" s="87"/>
      <c r="J73" s="87"/>
      <c r="K73" s="76"/>
      <c r="L73" s="76"/>
      <c r="M73" s="30"/>
      <c r="N73" s="76"/>
      <c r="O73" s="182"/>
      <c r="P73" s="182"/>
      <c r="Q73" s="182"/>
    </row>
    <row r="74" spans="2:17" x14ac:dyDescent="0.3">
      <c r="B74" s="76"/>
      <c r="C74" s="87"/>
      <c r="D74" s="87"/>
      <c r="E74" s="76"/>
      <c r="F74" s="76"/>
      <c r="G74" s="30"/>
      <c r="H74" s="76"/>
      <c r="I74" s="87"/>
      <c r="J74" s="87"/>
      <c r="K74" s="76"/>
      <c r="L74" s="76"/>
      <c r="M74" s="30"/>
      <c r="N74" s="76"/>
      <c r="O74" s="182"/>
      <c r="P74" s="182"/>
      <c r="Q74" s="182"/>
    </row>
    <row r="75" spans="2:17" x14ac:dyDescent="0.3">
      <c r="B75" s="76"/>
      <c r="C75" s="87"/>
      <c r="D75" s="87"/>
      <c r="E75" s="76"/>
      <c r="F75" s="76"/>
      <c r="G75" s="30"/>
      <c r="H75" s="76"/>
      <c r="I75" s="87"/>
      <c r="J75" s="87"/>
      <c r="K75" s="76"/>
      <c r="L75" s="76"/>
      <c r="M75" s="30"/>
      <c r="N75" s="76"/>
      <c r="O75" s="182"/>
      <c r="P75" s="182"/>
      <c r="Q75" s="182"/>
    </row>
    <row r="76" spans="2:17" x14ac:dyDescent="0.3">
      <c r="B76" s="76"/>
      <c r="C76" s="87"/>
      <c r="D76" s="87"/>
      <c r="E76" s="76"/>
      <c r="F76" s="76"/>
      <c r="G76" s="30"/>
      <c r="H76" s="76"/>
      <c r="I76" s="87"/>
      <c r="J76" s="87"/>
      <c r="K76" s="76"/>
      <c r="L76" s="76"/>
      <c r="M76" s="30"/>
      <c r="N76" s="76"/>
      <c r="O76" s="182"/>
      <c r="P76" s="182"/>
      <c r="Q76" s="182"/>
    </row>
    <row r="77" spans="2:17" x14ac:dyDescent="0.3">
      <c r="B77" s="76"/>
      <c r="C77" s="87"/>
      <c r="D77" s="87"/>
      <c r="E77" s="76"/>
      <c r="F77" s="76"/>
      <c r="G77" s="30"/>
      <c r="H77" s="76"/>
      <c r="I77" s="87"/>
      <c r="J77" s="87"/>
      <c r="K77" s="76"/>
      <c r="L77" s="76"/>
      <c r="M77" s="30"/>
      <c r="N77" s="76"/>
      <c r="O77" s="182"/>
      <c r="P77" s="182"/>
      <c r="Q77" s="182"/>
    </row>
    <row r="78" spans="2:17" x14ac:dyDescent="0.3">
      <c r="B78" s="76"/>
      <c r="C78" s="87"/>
      <c r="D78" s="87"/>
      <c r="E78" s="76"/>
      <c r="F78" s="76"/>
      <c r="G78" s="30"/>
      <c r="H78" s="76"/>
      <c r="I78" s="87"/>
      <c r="J78" s="87"/>
      <c r="K78" s="76"/>
      <c r="L78" s="76"/>
      <c r="M78" s="30"/>
      <c r="N78" s="76"/>
      <c r="O78" s="182"/>
      <c r="P78" s="182"/>
      <c r="Q78" s="182"/>
    </row>
    <row r="79" spans="2:17" x14ac:dyDescent="0.3">
      <c r="B79" s="76"/>
      <c r="C79" s="87"/>
      <c r="D79" s="87"/>
      <c r="E79" s="76"/>
      <c r="F79" s="76"/>
      <c r="G79" s="30"/>
      <c r="H79" s="76"/>
      <c r="I79" s="87"/>
      <c r="J79" s="87"/>
      <c r="K79" s="76"/>
      <c r="L79" s="76"/>
      <c r="M79" s="30"/>
      <c r="N79" s="76"/>
      <c r="O79" s="182"/>
      <c r="P79" s="182"/>
      <c r="Q79" s="182"/>
    </row>
    <row r="80" spans="2:17" x14ac:dyDescent="0.3">
      <c r="B80" s="76"/>
      <c r="C80" s="87"/>
      <c r="D80" s="87"/>
      <c r="E80" s="76"/>
      <c r="F80" s="76"/>
      <c r="G80" s="30"/>
      <c r="H80" s="76"/>
      <c r="I80" s="87"/>
      <c r="J80" s="87"/>
      <c r="K80" s="76"/>
      <c r="L80" s="76"/>
      <c r="M80" s="30"/>
      <c r="N80" s="76"/>
      <c r="O80" s="182"/>
      <c r="P80" s="182"/>
      <c r="Q80" s="182"/>
    </row>
    <row r="81" spans="2:17" x14ac:dyDescent="0.3">
      <c r="B81" s="76"/>
      <c r="C81" s="87"/>
      <c r="D81" s="87"/>
      <c r="E81" s="76"/>
      <c r="F81" s="76"/>
      <c r="G81" s="30"/>
      <c r="H81" s="76"/>
      <c r="I81" s="87"/>
      <c r="J81" s="87"/>
      <c r="K81" s="76"/>
      <c r="L81" s="76"/>
      <c r="M81" s="30"/>
      <c r="N81" s="76"/>
      <c r="O81" s="182"/>
      <c r="P81" s="182"/>
      <c r="Q81" s="182"/>
    </row>
    <row r="82" spans="2:17" x14ac:dyDescent="0.3">
      <c r="B82" s="76"/>
      <c r="C82" s="87"/>
      <c r="D82" s="87"/>
      <c r="E82" s="76"/>
      <c r="F82" s="76"/>
      <c r="G82" s="30"/>
      <c r="H82" s="76"/>
      <c r="I82" s="87"/>
      <c r="J82" s="87"/>
      <c r="K82" s="76"/>
      <c r="L82" s="76"/>
      <c r="M82" s="30"/>
      <c r="N82" s="76"/>
      <c r="O82" s="182"/>
      <c r="P82" s="182"/>
      <c r="Q82" s="182"/>
    </row>
    <row r="83" spans="2:17" x14ac:dyDescent="0.3">
      <c r="B83" s="76"/>
      <c r="C83" s="87"/>
      <c r="D83" s="87"/>
      <c r="E83" s="76"/>
      <c r="F83" s="76"/>
      <c r="G83" s="30"/>
      <c r="H83" s="76"/>
      <c r="I83" s="87"/>
      <c r="J83" s="87"/>
      <c r="K83" s="76"/>
      <c r="L83" s="76"/>
      <c r="M83" s="30"/>
      <c r="N83" s="76"/>
      <c r="O83" s="182"/>
      <c r="P83" s="182"/>
      <c r="Q83" s="182"/>
    </row>
    <row r="84" spans="2:17" x14ac:dyDescent="0.3">
      <c r="B84" s="76"/>
      <c r="C84" s="87"/>
      <c r="D84" s="87"/>
      <c r="E84" s="76"/>
      <c r="F84" s="76"/>
      <c r="G84" s="30"/>
      <c r="H84" s="76"/>
      <c r="I84" s="87"/>
      <c r="J84" s="87"/>
      <c r="K84" s="76"/>
      <c r="L84" s="76"/>
      <c r="M84" s="30"/>
      <c r="N84" s="76"/>
      <c r="O84" s="182"/>
      <c r="P84" s="182"/>
      <c r="Q84" s="182"/>
    </row>
    <row r="85" spans="2:17" x14ac:dyDescent="0.3">
      <c r="B85" s="76"/>
      <c r="C85" s="87"/>
      <c r="D85" s="87"/>
      <c r="E85" s="76"/>
      <c r="F85" s="76"/>
      <c r="G85" s="30"/>
      <c r="H85" s="76"/>
      <c r="I85" s="87"/>
      <c r="J85" s="87"/>
      <c r="K85" s="76"/>
      <c r="L85" s="76"/>
      <c r="M85" s="30"/>
      <c r="N85" s="76"/>
      <c r="O85" s="182"/>
      <c r="P85" s="182"/>
      <c r="Q85" s="182"/>
    </row>
    <row r="86" spans="2:17" x14ac:dyDescent="0.3">
      <c r="B86" s="76"/>
      <c r="C86" s="87"/>
      <c r="D86" s="87"/>
      <c r="E86" s="76"/>
      <c r="F86" s="76"/>
      <c r="G86" s="30"/>
      <c r="H86" s="76"/>
      <c r="I86" s="87"/>
      <c r="J86" s="87"/>
      <c r="K86" s="76"/>
      <c r="L86" s="76"/>
      <c r="M86" s="30"/>
      <c r="N86" s="76"/>
      <c r="O86" s="182"/>
      <c r="P86" s="182"/>
      <c r="Q86" s="182"/>
    </row>
    <row r="87" spans="2:17" x14ac:dyDescent="0.3">
      <c r="B87" s="76"/>
      <c r="C87" s="87"/>
      <c r="D87" s="87"/>
      <c r="E87" s="76"/>
      <c r="F87" s="76"/>
      <c r="G87" s="30"/>
      <c r="H87" s="76"/>
      <c r="I87" s="87"/>
      <c r="J87" s="87"/>
      <c r="K87" s="76"/>
      <c r="L87" s="76"/>
      <c r="M87" s="30"/>
      <c r="N87" s="76"/>
      <c r="O87" s="182"/>
      <c r="P87" s="182"/>
      <c r="Q87" s="182"/>
    </row>
    <row r="88" spans="2:17" x14ac:dyDescent="0.3">
      <c r="B88" s="76"/>
      <c r="C88" s="87"/>
      <c r="D88" s="87"/>
      <c r="E88" s="76"/>
      <c r="F88" s="76"/>
      <c r="G88" s="30"/>
      <c r="H88" s="76"/>
      <c r="I88" s="87"/>
      <c r="J88" s="87"/>
      <c r="K88" s="76"/>
      <c r="L88" s="76"/>
      <c r="M88" s="30"/>
      <c r="N88" s="76"/>
      <c r="O88" s="182"/>
      <c r="P88" s="182"/>
      <c r="Q88" s="182"/>
    </row>
    <row r="89" spans="2:17" x14ac:dyDescent="0.3">
      <c r="B89" s="76"/>
      <c r="C89" s="87"/>
      <c r="D89" s="87"/>
      <c r="E89" s="76"/>
      <c r="F89" s="76"/>
      <c r="G89" s="30"/>
      <c r="H89" s="76"/>
      <c r="I89" s="87"/>
      <c r="J89" s="87"/>
      <c r="K89" s="76"/>
      <c r="L89" s="76"/>
      <c r="M89" s="30"/>
      <c r="N89" s="76"/>
      <c r="O89" s="182"/>
      <c r="P89" s="182"/>
      <c r="Q89" s="182"/>
    </row>
    <row r="90" spans="2:17" x14ac:dyDescent="0.3">
      <c r="B90" s="76"/>
      <c r="C90" s="87"/>
      <c r="D90" s="87"/>
      <c r="E90" s="76"/>
      <c r="F90" s="76"/>
      <c r="G90" s="30"/>
      <c r="H90" s="76"/>
      <c r="I90" s="87"/>
      <c r="J90" s="87"/>
      <c r="K90" s="76"/>
      <c r="L90" s="76"/>
      <c r="M90" s="30"/>
      <c r="N90" s="76"/>
      <c r="O90" s="182"/>
      <c r="P90" s="182"/>
      <c r="Q90" s="182"/>
    </row>
    <row r="91" spans="2:17" x14ac:dyDescent="0.3">
      <c r="B91" s="76"/>
      <c r="C91" s="87"/>
      <c r="D91" s="87"/>
      <c r="E91" s="76"/>
      <c r="F91" s="76"/>
      <c r="G91" s="30"/>
      <c r="H91" s="76"/>
      <c r="I91" s="87"/>
      <c r="J91" s="87"/>
      <c r="K91" s="76"/>
      <c r="L91" s="76"/>
      <c r="M91" s="30"/>
      <c r="N91" s="76"/>
      <c r="O91" s="182"/>
      <c r="P91" s="182"/>
      <c r="Q91" s="182"/>
    </row>
    <row r="92" spans="2:17" x14ac:dyDescent="0.3">
      <c r="B92" s="76"/>
      <c r="C92" s="87"/>
      <c r="D92" s="87"/>
      <c r="E92" s="76"/>
      <c r="F92" s="76"/>
      <c r="G92" s="30"/>
      <c r="H92" s="76"/>
      <c r="I92" s="87"/>
      <c r="J92" s="87"/>
      <c r="K92" s="76"/>
      <c r="L92" s="76"/>
      <c r="M92" s="30"/>
      <c r="N92" s="76"/>
      <c r="O92" s="182"/>
      <c r="P92" s="182"/>
      <c r="Q92" s="182"/>
    </row>
    <row r="93" spans="2:17" x14ac:dyDescent="0.3">
      <c r="B93" s="76"/>
      <c r="C93" s="87"/>
      <c r="D93" s="87"/>
      <c r="E93" s="76"/>
      <c r="F93" s="76"/>
      <c r="G93" s="30"/>
      <c r="H93" s="76"/>
      <c r="I93" s="87"/>
      <c r="J93" s="87"/>
      <c r="K93" s="76"/>
      <c r="L93" s="76"/>
      <c r="M93" s="30"/>
      <c r="N93" s="76"/>
      <c r="O93" s="182"/>
      <c r="P93" s="182"/>
      <c r="Q93" s="182"/>
    </row>
    <row r="94" spans="2:17" x14ac:dyDescent="0.3">
      <c r="B94" s="76"/>
      <c r="C94" s="87"/>
      <c r="D94" s="87"/>
      <c r="E94" s="76"/>
      <c r="F94" s="76"/>
      <c r="G94" s="30"/>
      <c r="H94" s="76"/>
      <c r="I94" s="87"/>
      <c r="J94" s="87"/>
      <c r="K94" s="76"/>
      <c r="L94" s="76"/>
      <c r="M94" s="30"/>
      <c r="N94" s="76"/>
      <c r="O94" s="182"/>
      <c r="P94" s="182"/>
      <c r="Q94" s="182"/>
    </row>
    <row r="95" spans="2:17" x14ac:dyDescent="0.3">
      <c r="B95" s="76"/>
      <c r="C95" s="87"/>
      <c r="D95" s="87"/>
      <c r="E95" s="76"/>
      <c r="F95" s="76"/>
      <c r="G95" s="30"/>
      <c r="H95" s="76"/>
      <c r="I95" s="87"/>
      <c r="J95" s="87"/>
      <c r="K95" s="76"/>
      <c r="L95" s="76"/>
      <c r="M95" s="30"/>
      <c r="N95" s="76"/>
      <c r="O95" s="182"/>
      <c r="P95" s="182"/>
      <c r="Q95" s="182"/>
    </row>
    <row r="96" spans="2:17" x14ac:dyDescent="0.3">
      <c r="B96" s="76"/>
      <c r="C96" s="87"/>
      <c r="D96" s="87"/>
      <c r="E96" s="76"/>
      <c r="F96" s="76"/>
      <c r="G96" s="30"/>
      <c r="H96" s="76"/>
      <c r="I96" s="87"/>
      <c r="J96" s="87"/>
      <c r="K96" s="76"/>
      <c r="L96" s="76"/>
      <c r="M96" s="30"/>
      <c r="N96" s="76"/>
      <c r="O96" s="182"/>
      <c r="P96" s="182"/>
      <c r="Q96" s="182"/>
    </row>
    <row r="97" spans="2:17" x14ac:dyDescent="0.3">
      <c r="B97" s="76"/>
      <c r="C97" s="87"/>
      <c r="D97" s="87"/>
      <c r="E97" s="76"/>
      <c r="F97" s="76"/>
      <c r="G97" s="30"/>
      <c r="H97" s="76"/>
      <c r="I97" s="87"/>
      <c r="J97" s="87"/>
      <c r="K97" s="76"/>
      <c r="L97" s="76"/>
      <c r="M97" s="30"/>
      <c r="N97" s="76"/>
      <c r="O97" s="182"/>
      <c r="P97" s="182"/>
      <c r="Q97" s="182"/>
    </row>
    <row r="98" spans="2:17" x14ac:dyDescent="0.3">
      <c r="B98" s="76"/>
      <c r="C98" s="87"/>
      <c r="D98" s="87"/>
      <c r="E98" s="76"/>
      <c r="F98" s="76"/>
      <c r="G98" s="30"/>
      <c r="H98" s="76"/>
      <c r="I98" s="87"/>
      <c r="J98" s="87"/>
      <c r="K98" s="76"/>
      <c r="L98" s="76"/>
      <c r="M98" s="30"/>
      <c r="N98" s="76"/>
      <c r="O98" s="182"/>
      <c r="P98" s="182"/>
      <c r="Q98" s="182"/>
    </row>
    <row r="99" spans="2:17" x14ac:dyDescent="0.3">
      <c r="B99" s="76"/>
      <c r="C99" s="87"/>
      <c r="D99" s="87"/>
      <c r="E99" s="76"/>
      <c r="F99" s="76"/>
      <c r="G99" s="30"/>
      <c r="H99" s="76"/>
      <c r="I99" s="87"/>
      <c r="J99" s="87"/>
      <c r="K99" s="76"/>
      <c r="L99" s="76"/>
      <c r="M99" s="30"/>
      <c r="N99" s="76"/>
      <c r="O99" s="182"/>
      <c r="P99" s="182"/>
      <c r="Q99" s="182"/>
    </row>
    <row r="100" spans="2:17" x14ac:dyDescent="0.3">
      <c r="B100" s="76"/>
      <c r="C100" s="87"/>
      <c r="D100" s="87"/>
      <c r="E100" s="76"/>
      <c r="F100" s="76"/>
      <c r="G100" s="30"/>
      <c r="H100" s="76"/>
      <c r="I100" s="87"/>
      <c r="J100" s="87"/>
      <c r="K100" s="76"/>
      <c r="L100" s="76"/>
      <c r="M100" s="30"/>
      <c r="N100" s="76"/>
      <c r="O100" s="182"/>
      <c r="P100" s="182"/>
      <c r="Q100" s="182"/>
    </row>
    <row r="101" spans="2:17" x14ac:dyDescent="0.3">
      <c r="B101" s="76"/>
      <c r="C101" s="87"/>
      <c r="D101" s="87"/>
      <c r="E101" s="76"/>
      <c r="F101" s="76"/>
      <c r="G101" s="30"/>
      <c r="H101" s="76"/>
      <c r="I101" s="87"/>
      <c r="J101" s="87"/>
      <c r="K101" s="76"/>
      <c r="L101" s="76"/>
      <c r="M101" s="30"/>
      <c r="N101" s="76"/>
      <c r="O101" s="182"/>
      <c r="P101" s="182"/>
      <c r="Q101" s="182"/>
    </row>
    <row r="102" spans="2:17" x14ac:dyDescent="0.3">
      <c r="B102" s="76"/>
      <c r="C102" s="87"/>
      <c r="D102" s="87"/>
      <c r="E102" s="76"/>
      <c r="F102" s="76"/>
      <c r="G102" s="30"/>
      <c r="H102" s="76"/>
      <c r="I102" s="87"/>
      <c r="J102" s="87"/>
      <c r="K102" s="76"/>
      <c r="L102" s="76"/>
      <c r="M102" s="30"/>
      <c r="N102" s="76"/>
      <c r="O102" s="182"/>
      <c r="P102" s="182"/>
      <c r="Q102" s="182"/>
    </row>
    <row r="103" spans="2:17" x14ac:dyDescent="0.3">
      <c r="B103" s="76"/>
      <c r="C103" s="87"/>
      <c r="D103" s="87"/>
      <c r="E103" s="76"/>
      <c r="F103" s="76"/>
      <c r="G103" s="30"/>
      <c r="H103" s="76"/>
      <c r="I103" s="87"/>
      <c r="J103" s="87"/>
      <c r="K103" s="76"/>
      <c r="L103" s="76"/>
      <c r="M103" s="30"/>
      <c r="N103" s="76"/>
      <c r="O103" s="182"/>
      <c r="P103" s="182"/>
      <c r="Q103" s="182"/>
    </row>
    <row r="104" spans="2:17" x14ac:dyDescent="0.3">
      <c r="B104" s="76"/>
      <c r="C104" s="87"/>
      <c r="D104" s="87"/>
      <c r="E104" s="76"/>
      <c r="F104" s="76"/>
      <c r="G104" s="30"/>
      <c r="H104" s="76"/>
      <c r="I104" s="87"/>
      <c r="J104" s="87"/>
      <c r="K104" s="76"/>
      <c r="L104" s="76"/>
      <c r="M104" s="30"/>
      <c r="N104" s="76"/>
      <c r="O104" s="182"/>
      <c r="P104" s="182"/>
      <c r="Q104" s="182"/>
    </row>
    <row r="105" spans="2:17" x14ac:dyDescent="0.3">
      <c r="B105" s="76"/>
      <c r="C105" s="87"/>
      <c r="D105" s="87"/>
      <c r="E105" s="76"/>
      <c r="F105" s="76"/>
      <c r="G105" s="30"/>
      <c r="H105" s="76"/>
      <c r="I105" s="87"/>
      <c r="J105" s="87"/>
      <c r="K105" s="76"/>
      <c r="L105" s="76"/>
      <c r="M105" s="30"/>
      <c r="N105" s="76"/>
      <c r="O105" s="182"/>
      <c r="P105" s="182"/>
      <c r="Q105" s="182"/>
    </row>
    <row r="106" spans="2:17" x14ac:dyDescent="0.3">
      <c r="B106" s="76"/>
      <c r="C106" s="87"/>
      <c r="D106" s="87"/>
      <c r="E106" s="76"/>
      <c r="F106" s="76"/>
      <c r="G106" s="30"/>
      <c r="H106" s="76"/>
      <c r="I106" s="87"/>
      <c r="J106" s="87"/>
      <c r="K106" s="76"/>
      <c r="L106" s="76"/>
      <c r="M106" s="30"/>
      <c r="N106" s="76"/>
      <c r="O106" s="182"/>
      <c r="P106" s="182"/>
      <c r="Q106" s="182"/>
    </row>
    <row r="107" spans="2:17" x14ac:dyDescent="0.3">
      <c r="B107" s="76"/>
      <c r="C107" s="87"/>
      <c r="D107" s="87"/>
      <c r="E107" s="76"/>
      <c r="F107" s="76"/>
      <c r="G107" s="30"/>
      <c r="H107" s="76"/>
      <c r="I107" s="87"/>
      <c r="J107" s="87"/>
      <c r="K107" s="76"/>
      <c r="L107" s="76"/>
      <c r="M107" s="30"/>
      <c r="N107" s="76"/>
      <c r="O107" s="182"/>
      <c r="P107" s="182"/>
      <c r="Q107" s="182"/>
    </row>
    <row r="108" spans="2:17" x14ac:dyDescent="0.3">
      <c r="B108" s="76"/>
      <c r="C108" s="87"/>
      <c r="D108" s="87"/>
      <c r="E108" s="76"/>
      <c r="F108" s="76"/>
      <c r="G108" s="30"/>
      <c r="H108" s="76"/>
      <c r="I108" s="87"/>
      <c r="J108" s="87"/>
      <c r="K108" s="76"/>
      <c r="L108" s="76"/>
      <c r="M108" s="30"/>
      <c r="N108" s="76"/>
      <c r="O108" s="182"/>
      <c r="P108" s="182"/>
      <c r="Q108" s="182"/>
    </row>
    <row r="109" spans="2:17" x14ac:dyDescent="0.3">
      <c r="B109" s="76"/>
      <c r="C109" s="87"/>
      <c r="D109" s="87"/>
      <c r="E109" s="76"/>
      <c r="F109" s="76"/>
      <c r="G109" s="30"/>
      <c r="H109" s="76"/>
      <c r="I109" s="87"/>
      <c r="J109" s="87"/>
      <c r="K109" s="76"/>
      <c r="L109" s="76"/>
      <c r="M109" s="30"/>
      <c r="N109" s="76"/>
      <c r="O109" s="182"/>
      <c r="P109" s="182"/>
      <c r="Q109" s="182"/>
    </row>
    <row r="110" spans="2:17" x14ac:dyDescent="0.3">
      <c r="B110" s="76"/>
      <c r="C110" s="87"/>
      <c r="D110" s="87"/>
      <c r="E110" s="76"/>
      <c r="F110" s="76"/>
      <c r="G110" s="30"/>
      <c r="H110" s="76"/>
      <c r="I110" s="87"/>
      <c r="J110" s="87"/>
      <c r="K110" s="76"/>
      <c r="L110" s="76"/>
      <c r="M110" s="30"/>
      <c r="N110" s="76"/>
      <c r="O110" s="182"/>
      <c r="P110" s="182"/>
      <c r="Q110" s="182"/>
    </row>
    <row r="111" spans="2:17" x14ac:dyDescent="0.3">
      <c r="B111" s="76"/>
      <c r="C111" s="87"/>
      <c r="D111" s="87"/>
      <c r="E111" s="76"/>
      <c r="F111" s="76"/>
      <c r="G111" s="30"/>
      <c r="H111" s="76"/>
      <c r="I111" s="87"/>
      <c r="J111" s="87"/>
      <c r="K111" s="76"/>
      <c r="L111" s="76"/>
      <c r="M111" s="30"/>
      <c r="N111" s="76"/>
      <c r="O111" s="182"/>
      <c r="P111" s="182"/>
      <c r="Q111" s="182"/>
    </row>
    <row r="112" spans="2:17" x14ac:dyDescent="0.3">
      <c r="B112" s="76"/>
      <c r="C112" s="87"/>
      <c r="D112" s="87"/>
      <c r="E112" s="76"/>
      <c r="F112" s="76"/>
      <c r="G112" s="30"/>
      <c r="H112" s="76"/>
      <c r="I112" s="87"/>
      <c r="J112" s="87"/>
      <c r="K112" s="76"/>
      <c r="L112" s="76"/>
      <c r="M112" s="30"/>
      <c r="N112" s="76"/>
      <c r="O112" s="182"/>
      <c r="P112" s="182"/>
      <c r="Q112" s="182"/>
    </row>
    <row r="113" spans="2:17" x14ac:dyDescent="0.3">
      <c r="B113" s="76"/>
      <c r="C113" s="87"/>
      <c r="D113" s="87"/>
      <c r="E113" s="76"/>
      <c r="F113" s="76"/>
      <c r="G113" s="30"/>
      <c r="H113" s="76"/>
      <c r="I113" s="87"/>
      <c r="J113" s="87"/>
      <c r="K113" s="76"/>
      <c r="L113" s="76"/>
      <c r="M113" s="30"/>
      <c r="N113" s="76"/>
      <c r="O113" s="182"/>
      <c r="P113" s="182"/>
      <c r="Q113" s="182"/>
    </row>
    <row r="114" spans="2:17" x14ac:dyDescent="0.3">
      <c r="B114" s="76"/>
      <c r="C114" s="87"/>
      <c r="D114" s="87"/>
      <c r="E114" s="76"/>
      <c r="F114" s="76"/>
      <c r="G114" s="30"/>
      <c r="H114" s="76"/>
      <c r="I114" s="87"/>
      <c r="J114" s="87"/>
      <c r="K114" s="76"/>
      <c r="L114" s="76"/>
      <c r="M114" s="30"/>
      <c r="N114" s="76"/>
      <c r="O114" s="182"/>
      <c r="P114" s="182"/>
      <c r="Q114" s="182"/>
    </row>
    <row r="115" spans="2:17" x14ac:dyDescent="0.3">
      <c r="B115" s="76"/>
      <c r="C115" s="87"/>
      <c r="D115" s="87"/>
      <c r="E115" s="76"/>
      <c r="F115" s="76"/>
      <c r="G115" s="30"/>
      <c r="H115" s="76"/>
      <c r="I115" s="87"/>
      <c r="J115" s="87"/>
      <c r="K115" s="76"/>
      <c r="L115" s="76"/>
      <c r="M115" s="30"/>
      <c r="N115" s="76"/>
      <c r="O115" s="182"/>
      <c r="P115" s="182"/>
      <c r="Q115" s="182"/>
    </row>
    <row r="116" spans="2:17" x14ac:dyDescent="0.3">
      <c r="B116" s="76"/>
      <c r="C116" s="87"/>
      <c r="D116" s="87"/>
      <c r="E116" s="76"/>
      <c r="F116" s="76"/>
      <c r="G116" s="30"/>
      <c r="H116" s="76"/>
      <c r="I116" s="87"/>
      <c r="J116" s="87"/>
      <c r="K116" s="76"/>
      <c r="L116" s="76"/>
      <c r="M116" s="30"/>
      <c r="N116" s="76"/>
      <c r="O116" s="182"/>
      <c r="P116" s="182"/>
      <c r="Q116" s="182"/>
    </row>
    <row r="117" spans="2:17" x14ac:dyDescent="0.3">
      <c r="B117" s="76"/>
      <c r="C117" s="87"/>
      <c r="D117" s="87"/>
      <c r="E117" s="76"/>
      <c r="F117" s="76"/>
      <c r="G117" s="30"/>
      <c r="H117" s="76"/>
      <c r="I117" s="87"/>
      <c r="J117" s="87"/>
      <c r="K117" s="76"/>
      <c r="L117" s="76"/>
      <c r="M117" s="30"/>
      <c r="N117" s="76"/>
      <c r="O117" s="182"/>
      <c r="P117" s="182"/>
      <c r="Q117" s="182"/>
    </row>
    <row r="118" spans="2:17" x14ac:dyDescent="0.3">
      <c r="B118" s="76"/>
      <c r="C118" s="87"/>
      <c r="D118" s="87"/>
      <c r="E118" s="76"/>
      <c r="F118" s="76"/>
      <c r="G118" s="30"/>
      <c r="H118" s="76"/>
      <c r="I118" s="87"/>
      <c r="J118" s="87"/>
      <c r="K118" s="76"/>
      <c r="L118" s="76"/>
      <c r="M118" s="30"/>
      <c r="N118" s="76"/>
      <c r="O118" s="182"/>
      <c r="P118" s="182"/>
      <c r="Q118" s="182"/>
    </row>
    <row r="119" spans="2:17" x14ac:dyDescent="0.3">
      <c r="B119" s="76"/>
      <c r="C119" s="87"/>
      <c r="D119" s="87"/>
      <c r="E119" s="76"/>
      <c r="F119" s="76"/>
      <c r="G119" s="30"/>
      <c r="H119" s="76"/>
      <c r="I119" s="87"/>
      <c r="J119" s="87"/>
      <c r="K119" s="76"/>
      <c r="L119" s="76"/>
      <c r="M119" s="30"/>
      <c r="N119" s="76"/>
      <c r="O119" s="182"/>
      <c r="P119" s="182"/>
      <c r="Q119" s="182"/>
    </row>
    <row r="120" spans="2:17" x14ac:dyDescent="0.3">
      <c r="B120" s="76"/>
      <c r="C120" s="87"/>
      <c r="D120" s="87"/>
      <c r="E120" s="76"/>
      <c r="F120" s="76"/>
      <c r="G120" s="30"/>
      <c r="H120" s="76"/>
      <c r="I120" s="87"/>
      <c r="J120" s="87"/>
      <c r="K120" s="76"/>
      <c r="L120" s="76"/>
      <c r="M120" s="30"/>
      <c r="N120" s="76"/>
      <c r="O120" s="182"/>
      <c r="P120" s="182"/>
      <c r="Q120" s="182"/>
    </row>
    <row r="121" spans="2:17" x14ac:dyDescent="0.3">
      <c r="B121" s="76"/>
      <c r="C121" s="87"/>
      <c r="D121" s="87"/>
      <c r="E121" s="76"/>
      <c r="F121" s="76"/>
      <c r="G121" s="30"/>
      <c r="H121" s="76"/>
      <c r="I121" s="87"/>
      <c r="J121" s="87"/>
      <c r="K121" s="76"/>
      <c r="L121" s="76"/>
      <c r="M121" s="30"/>
      <c r="N121" s="76"/>
      <c r="O121" s="182"/>
      <c r="P121" s="182"/>
      <c r="Q121" s="182"/>
    </row>
    <row r="122" spans="2:17" x14ac:dyDescent="0.3">
      <c r="B122" s="76"/>
      <c r="C122" s="87"/>
      <c r="D122" s="87"/>
      <c r="E122" s="76"/>
      <c r="F122" s="76"/>
      <c r="G122" s="30"/>
      <c r="H122" s="76"/>
      <c r="I122" s="87"/>
      <c r="J122" s="87"/>
      <c r="K122" s="76"/>
      <c r="L122" s="76"/>
      <c r="M122" s="30"/>
      <c r="N122" s="76"/>
      <c r="O122" s="182"/>
      <c r="P122" s="182"/>
      <c r="Q122" s="182"/>
    </row>
    <row r="123" spans="2:17" x14ac:dyDescent="0.3">
      <c r="B123" s="76"/>
      <c r="C123" s="87"/>
      <c r="D123" s="87"/>
      <c r="E123" s="76"/>
      <c r="F123" s="76"/>
      <c r="G123" s="30"/>
      <c r="H123" s="76"/>
      <c r="I123" s="87"/>
      <c r="J123" s="87"/>
      <c r="K123" s="76"/>
      <c r="L123" s="76"/>
      <c r="M123" s="30"/>
      <c r="N123" s="76"/>
      <c r="O123" s="182"/>
      <c r="P123" s="182"/>
      <c r="Q123" s="182"/>
    </row>
    <row r="124" spans="2:17" x14ac:dyDescent="0.3">
      <c r="B124" s="76"/>
      <c r="C124" s="87"/>
      <c r="D124" s="87"/>
      <c r="E124" s="76"/>
      <c r="F124" s="76"/>
      <c r="G124" s="30"/>
      <c r="H124" s="76"/>
      <c r="I124" s="87"/>
      <c r="J124" s="87"/>
      <c r="K124" s="76"/>
      <c r="L124" s="76"/>
      <c r="M124" s="30"/>
      <c r="N124" s="76"/>
      <c r="O124" s="182"/>
      <c r="P124" s="182"/>
      <c r="Q124" s="182"/>
    </row>
    <row r="125" spans="2:17" x14ac:dyDescent="0.3">
      <c r="B125" s="76"/>
      <c r="C125" s="87"/>
      <c r="D125" s="87"/>
      <c r="E125" s="76"/>
      <c r="F125" s="76"/>
      <c r="G125" s="30"/>
      <c r="H125" s="76"/>
      <c r="I125" s="87"/>
      <c r="J125" s="87"/>
      <c r="K125" s="76"/>
      <c r="L125" s="76"/>
      <c r="M125" s="30"/>
      <c r="N125" s="76"/>
      <c r="O125" s="182"/>
      <c r="P125" s="182"/>
      <c r="Q125" s="182"/>
    </row>
    <row r="126" spans="2:17" x14ac:dyDescent="0.3">
      <c r="B126" s="76"/>
      <c r="C126" s="87"/>
      <c r="D126" s="87"/>
      <c r="E126" s="76"/>
      <c r="F126" s="76"/>
      <c r="G126" s="30"/>
      <c r="H126" s="76"/>
      <c r="I126" s="87"/>
      <c r="J126" s="87"/>
      <c r="K126" s="76"/>
      <c r="L126" s="76"/>
      <c r="M126" s="30"/>
      <c r="N126" s="76"/>
      <c r="O126" s="182"/>
      <c r="P126" s="182"/>
      <c r="Q126" s="182"/>
    </row>
    <row r="127" spans="2:17" x14ac:dyDescent="0.3">
      <c r="B127" s="76"/>
      <c r="C127" s="87"/>
      <c r="D127" s="87"/>
      <c r="E127" s="76"/>
      <c r="F127" s="76"/>
      <c r="G127" s="30"/>
      <c r="H127" s="76"/>
      <c r="I127" s="87"/>
      <c r="J127" s="87"/>
      <c r="K127" s="76"/>
      <c r="L127" s="76"/>
      <c r="M127" s="30"/>
      <c r="N127" s="76"/>
      <c r="O127" s="182"/>
      <c r="P127" s="182"/>
      <c r="Q127" s="182"/>
    </row>
    <row r="128" spans="2:17" x14ac:dyDescent="0.3">
      <c r="B128" s="76"/>
      <c r="C128" s="87"/>
      <c r="D128" s="87"/>
      <c r="E128" s="76"/>
      <c r="F128" s="76"/>
      <c r="G128" s="30"/>
      <c r="H128" s="76"/>
      <c r="I128" s="87"/>
      <c r="J128" s="87"/>
      <c r="K128" s="76"/>
      <c r="L128" s="76"/>
      <c r="M128" s="30"/>
      <c r="N128" s="76"/>
      <c r="O128" s="182"/>
      <c r="P128" s="182"/>
      <c r="Q128" s="182"/>
    </row>
    <row r="129" spans="2:17" x14ac:dyDescent="0.3">
      <c r="B129" s="76"/>
      <c r="C129" s="87"/>
      <c r="D129" s="87"/>
      <c r="E129" s="76"/>
      <c r="F129" s="76"/>
      <c r="G129" s="30"/>
      <c r="H129" s="76"/>
      <c r="I129" s="87"/>
      <c r="J129" s="87"/>
      <c r="K129" s="76"/>
      <c r="L129" s="76"/>
      <c r="M129" s="30"/>
      <c r="N129" s="76"/>
      <c r="O129" s="182"/>
      <c r="P129" s="182"/>
      <c r="Q129" s="182"/>
    </row>
    <row r="130" spans="2:17" x14ac:dyDescent="0.3">
      <c r="B130" s="76"/>
      <c r="C130" s="87"/>
      <c r="D130" s="87"/>
      <c r="E130" s="76"/>
      <c r="F130" s="76"/>
      <c r="G130" s="30"/>
      <c r="H130" s="76"/>
      <c r="I130" s="87"/>
      <c r="J130" s="87"/>
      <c r="K130" s="76"/>
      <c r="L130" s="76"/>
      <c r="M130" s="30"/>
      <c r="N130" s="76"/>
      <c r="O130" s="182"/>
      <c r="P130" s="182"/>
      <c r="Q130" s="182"/>
    </row>
    <row r="131" spans="2:17" x14ac:dyDescent="0.3">
      <c r="B131" s="76"/>
      <c r="C131" s="87"/>
      <c r="D131" s="87"/>
      <c r="E131" s="76"/>
      <c r="F131" s="76"/>
      <c r="G131" s="30"/>
      <c r="H131" s="76"/>
      <c r="I131" s="87"/>
      <c r="J131" s="87"/>
      <c r="K131" s="76"/>
      <c r="L131" s="76"/>
      <c r="M131" s="30"/>
      <c r="N131" s="76"/>
      <c r="O131" s="182"/>
      <c r="P131" s="182"/>
      <c r="Q131" s="182"/>
    </row>
    <row r="132" spans="2:17" x14ac:dyDescent="0.3">
      <c r="B132" s="76"/>
      <c r="C132" s="87"/>
      <c r="D132" s="87"/>
      <c r="E132" s="76"/>
      <c r="F132" s="76"/>
      <c r="G132" s="30"/>
      <c r="H132" s="76"/>
      <c r="I132" s="87"/>
      <c r="J132" s="87"/>
      <c r="K132" s="76"/>
      <c r="L132" s="76"/>
      <c r="M132" s="30"/>
      <c r="N132" s="76"/>
      <c r="O132" s="182"/>
      <c r="P132" s="182"/>
      <c r="Q132" s="182"/>
    </row>
    <row r="133" spans="2:17" x14ac:dyDescent="0.3">
      <c r="B133" s="76"/>
      <c r="C133" s="87"/>
      <c r="D133" s="87"/>
      <c r="E133" s="76"/>
      <c r="F133" s="76"/>
      <c r="G133" s="30"/>
      <c r="H133" s="76"/>
      <c r="I133" s="87"/>
      <c r="J133" s="87"/>
      <c r="K133" s="76"/>
      <c r="L133" s="76"/>
      <c r="M133" s="30"/>
      <c r="N133" s="76"/>
      <c r="O133" s="182"/>
      <c r="P133" s="182"/>
      <c r="Q133" s="182"/>
    </row>
    <row r="134" spans="2:17" x14ac:dyDescent="0.3">
      <c r="B134" s="76"/>
      <c r="C134" s="87"/>
      <c r="D134" s="87"/>
      <c r="E134" s="76"/>
      <c r="F134" s="76"/>
      <c r="G134" s="30"/>
      <c r="H134" s="76"/>
      <c r="I134" s="87"/>
      <c r="J134" s="87"/>
      <c r="K134" s="76"/>
      <c r="L134" s="76"/>
      <c r="M134" s="30"/>
      <c r="N134" s="76"/>
      <c r="O134" s="182"/>
      <c r="P134" s="182"/>
      <c r="Q134" s="182"/>
    </row>
    <row r="135" spans="2:17" x14ac:dyDescent="0.3">
      <c r="B135" s="76"/>
      <c r="C135" s="87"/>
      <c r="D135" s="87"/>
      <c r="E135" s="76"/>
      <c r="F135" s="76"/>
      <c r="G135" s="30"/>
      <c r="H135" s="76"/>
      <c r="I135" s="87"/>
      <c r="J135" s="87"/>
      <c r="K135" s="76"/>
      <c r="L135" s="76"/>
      <c r="M135" s="30"/>
      <c r="N135" s="76"/>
      <c r="O135" s="182"/>
      <c r="P135" s="182"/>
      <c r="Q135" s="182"/>
    </row>
    <row r="136" spans="2:17" x14ac:dyDescent="0.3">
      <c r="B136" s="76"/>
      <c r="C136" s="87"/>
      <c r="D136" s="87"/>
      <c r="E136" s="76"/>
      <c r="F136" s="76"/>
      <c r="G136" s="30"/>
      <c r="H136" s="76"/>
      <c r="I136" s="87"/>
      <c r="J136" s="87"/>
      <c r="K136" s="76"/>
      <c r="L136" s="76"/>
      <c r="M136" s="30"/>
      <c r="N136" s="76"/>
      <c r="O136" s="182"/>
      <c r="P136" s="182"/>
      <c r="Q136" s="182"/>
    </row>
    <row r="137" spans="2:17" x14ac:dyDescent="0.3">
      <c r="B137" s="76"/>
      <c r="C137" s="87"/>
      <c r="D137" s="87"/>
      <c r="E137" s="76"/>
      <c r="F137" s="76"/>
      <c r="G137" s="30"/>
      <c r="H137" s="76"/>
      <c r="I137" s="87"/>
      <c r="J137" s="87"/>
      <c r="K137" s="76"/>
      <c r="L137" s="76"/>
      <c r="M137" s="30"/>
      <c r="N137" s="76"/>
      <c r="O137" s="182"/>
      <c r="P137" s="182"/>
      <c r="Q137" s="182"/>
    </row>
    <row r="138" spans="2:17" x14ac:dyDescent="0.3">
      <c r="B138" s="76"/>
      <c r="C138" s="87"/>
      <c r="D138" s="87"/>
      <c r="E138" s="76"/>
      <c r="F138" s="76"/>
      <c r="G138" s="30"/>
      <c r="H138" s="76"/>
      <c r="I138" s="87"/>
      <c r="J138" s="87"/>
      <c r="K138" s="76"/>
      <c r="L138" s="76"/>
      <c r="M138" s="30"/>
      <c r="N138" s="76"/>
      <c r="O138" s="182"/>
      <c r="P138" s="182"/>
      <c r="Q138" s="182"/>
    </row>
    <row r="139" spans="2:17" x14ac:dyDescent="0.3">
      <c r="B139" s="76"/>
      <c r="C139" s="87"/>
      <c r="D139" s="87"/>
      <c r="E139" s="76"/>
      <c r="F139" s="76"/>
      <c r="G139" s="30"/>
      <c r="H139" s="76"/>
      <c r="I139" s="87"/>
      <c r="J139" s="87"/>
      <c r="K139" s="76"/>
      <c r="L139" s="76"/>
      <c r="M139" s="30"/>
      <c r="N139" s="76"/>
      <c r="O139" s="182"/>
      <c r="P139" s="182"/>
      <c r="Q139" s="182"/>
    </row>
    <row r="140" spans="2:17" x14ac:dyDescent="0.3">
      <c r="B140" s="76"/>
      <c r="C140" s="87"/>
      <c r="D140" s="87"/>
      <c r="E140" s="76"/>
      <c r="F140" s="76"/>
      <c r="G140" s="30"/>
      <c r="H140" s="76"/>
      <c r="I140" s="87"/>
      <c r="J140" s="87"/>
      <c r="K140" s="76"/>
      <c r="L140" s="76"/>
      <c r="M140" s="30"/>
      <c r="N140" s="76"/>
      <c r="O140" s="182"/>
      <c r="P140" s="182"/>
      <c r="Q140" s="182"/>
    </row>
    <row r="141" spans="2:17" x14ac:dyDescent="0.3">
      <c r="B141" s="76"/>
      <c r="C141" s="87"/>
      <c r="D141" s="87"/>
      <c r="E141" s="76"/>
      <c r="F141" s="76"/>
      <c r="G141" s="30"/>
      <c r="H141" s="76"/>
      <c r="I141" s="87"/>
      <c r="J141" s="87"/>
      <c r="K141" s="76"/>
      <c r="L141" s="76"/>
      <c r="M141" s="30"/>
      <c r="N141" s="76"/>
      <c r="O141" s="182"/>
      <c r="P141" s="182"/>
      <c r="Q141" s="182"/>
    </row>
    <row r="142" spans="2:17" x14ac:dyDescent="0.3">
      <c r="B142" s="76"/>
      <c r="C142" s="87"/>
      <c r="D142" s="87"/>
      <c r="E142" s="76"/>
      <c r="F142" s="76"/>
      <c r="G142" s="30"/>
      <c r="H142" s="76"/>
      <c r="I142" s="87"/>
      <c r="J142" s="87"/>
      <c r="K142" s="76"/>
      <c r="L142" s="76"/>
      <c r="M142" s="30"/>
      <c r="N142" s="76"/>
      <c r="O142" s="182"/>
      <c r="P142" s="182"/>
      <c r="Q142" s="182"/>
    </row>
    <row r="143" spans="2:17" x14ac:dyDescent="0.3">
      <c r="B143" s="76"/>
      <c r="C143" s="87"/>
      <c r="D143" s="87"/>
      <c r="E143" s="76"/>
      <c r="F143" s="76"/>
      <c r="G143" s="30"/>
      <c r="H143" s="76"/>
      <c r="I143" s="87"/>
      <c r="J143" s="87"/>
      <c r="K143" s="76"/>
      <c r="L143" s="76"/>
      <c r="M143" s="30"/>
      <c r="N143" s="76"/>
      <c r="O143" s="182"/>
      <c r="P143" s="182"/>
      <c r="Q143" s="182"/>
    </row>
    <row r="144" spans="2:17" x14ac:dyDescent="0.3">
      <c r="B144" s="76"/>
      <c r="C144" s="87"/>
      <c r="D144" s="87"/>
      <c r="E144" s="76"/>
      <c r="F144" s="76"/>
      <c r="G144" s="30"/>
      <c r="H144" s="76"/>
      <c r="I144" s="87"/>
      <c r="J144" s="87"/>
      <c r="K144" s="76"/>
      <c r="L144" s="76"/>
      <c r="M144" s="30"/>
      <c r="N144" s="76"/>
      <c r="O144" s="182"/>
      <c r="P144" s="182"/>
      <c r="Q144" s="182"/>
    </row>
    <row r="145" spans="2:17" x14ac:dyDescent="0.3">
      <c r="B145" s="76"/>
      <c r="C145" s="87"/>
      <c r="D145" s="87"/>
      <c r="E145" s="76"/>
      <c r="F145" s="76"/>
      <c r="G145" s="30"/>
      <c r="H145" s="76"/>
      <c r="I145" s="87"/>
      <c r="J145" s="87"/>
      <c r="K145" s="76"/>
      <c r="L145" s="76"/>
      <c r="M145" s="30"/>
      <c r="N145" s="76"/>
      <c r="O145" s="182"/>
      <c r="P145" s="182"/>
      <c r="Q145" s="182"/>
    </row>
    <row r="146" spans="2:17" x14ac:dyDescent="0.3">
      <c r="B146" s="76"/>
      <c r="C146" s="87"/>
      <c r="D146" s="87"/>
      <c r="E146" s="76"/>
      <c r="F146" s="76"/>
      <c r="G146" s="30"/>
      <c r="H146" s="76"/>
      <c r="I146" s="87"/>
      <c r="J146" s="87"/>
      <c r="K146" s="76"/>
      <c r="L146" s="76"/>
      <c r="M146" s="30"/>
      <c r="N146" s="76"/>
      <c r="O146" s="182"/>
      <c r="P146" s="182"/>
      <c r="Q146" s="182"/>
    </row>
    <row r="147" spans="2:17" x14ac:dyDescent="0.3">
      <c r="B147" s="76"/>
      <c r="C147" s="87"/>
      <c r="D147" s="87"/>
      <c r="E147" s="76"/>
      <c r="F147" s="76"/>
      <c r="G147" s="30"/>
      <c r="H147" s="76"/>
      <c r="I147" s="87"/>
      <c r="J147" s="87"/>
      <c r="K147" s="76"/>
      <c r="L147" s="76"/>
      <c r="M147" s="30"/>
      <c r="N147" s="76"/>
      <c r="O147" s="182"/>
      <c r="P147" s="182"/>
      <c r="Q147" s="182"/>
    </row>
    <row r="148" spans="2:17" x14ac:dyDescent="0.3">
      <c r="B148" s="76"/>
      <c r="C148" s="87"/>
      <c r="D148" s="87"/>
      <c r="E148" s="76"/>
      <c r="F148" s="76"/>
      <c r="G148" s="30"/>
      <c r="H148" s="76"/>
      <c r="I148" s="87"/>
      <c r="J148" s="87"/>
      <c r="K148" s="76"/>
      <c r="L148" s="76"/>
      <c r="M148" s="30"/>
      <c r="N148" s="76"/>
      <c r="O148" s="182"/>
      <c r="P148" s="182"/>
      <c r="Q148" s="182"/>
    </row>
    <row r="149" spans="2:17" x14ac:dyDescent="0.3">
      <c r="B149" s="76"/>
      <c r="C149" s="87"/>
      <c r="D149" s="87"/>
      <c r="E149" s="76"/>
      <c r="F149" s="76"/>
      <c r="G149" s="30"/>
      <c r="H149" s="76"/>
      <c r="I149" s="87"/>
      <c r="J149" s="87"/>
      <c r="K149" s="76"/>
      <c r="L149" s="76"/>
      <c r="M149" s="30"/>
      <c r="N149" s="76"/>
      <c r="O149" s="182"/>
      <c r="P149" s="182"/>
      <c r="Q149" s="182"/>
    </row>
    <row r="150" spans="2:17" x14ac:dyDescent="0.3">
      <c r="B150" s="76"/>
      <c r="C150" s="87"/>
      <c r="D150" s="87"/>
      <c r="E150" s="76"/>
      <c r="F150" s="76"/>
      <c r="G150" s="30"/>
      <c r="H150" s="76"/>
      <c r="I150" s="87"/>
      <c r="J150" s="87"/>
      <c r="K150" s="76"/>
      <c r="L150" s="76"/>
      <c r="M150" s="30"/>
      <c r="N150" s="76"/>
      <c r="O150" s="182"/>
      <c r="P150" s="182"/>
      <c r="Q150" s="182"/>
    </row>
    <row r="151" spans="2:17" x14ac:dyDescent="0.3">
      <c r="B151" s="76"/>
      <c r="C151" s="87"/>
      <c r="D151" s="87"/>
      <c r="E151" s="76"/>
      <c r="F151" s="76"/>
      <c r="G151" s="30"/>
      <c r="H151" s="76"/>
      <c r="I151" s="87"/>
      <c r="J151" s="87"/>
      <c r="K151" s="76"/>
      <c r="L151" s="76"/>
      <c r="M151" s="30"/>
      <c r="N151" s="76"/>
      <c r="O151" s="182"/>
      <c r="P151" s="182"/>
      <c r="Q151" s="182"/>
    </row>
    <row r="152" spans="2:17" x14ac:dyDescent="0.3">
      <c r="B152" s="76"/>
      <c r="C152" s="87"/>
      <c r="D152" s="87"/>
      <c r="E152" s="76"/>
      <c r="F152" s="76"/>
      <c r="G152" s="30"/>
      <c r="H152" s="76"/>
      <c r="I152" s="87"/>
      <c r="J152" s="87"/>
      <c r="K152" s="76"/>
      <c r="L152" s="76"/>
      <c r="M152" s="30"/>
      <c r="N152" s="76"/>
      <c r="O152" s="182"/>
      <c r="P152" s="182"/>
      <c r="Q152" s="182"/>
    </row>
    <row r="153" spans="2:17" x14ac:dyDescent="0.3">
      <c r="B153" s="76"/>
      <c r="C153" s="87"/>
      <c r="D153" s="87"/>
      <c r="E153" s="76"/>
      <c r="F153" s="76"/>
      <c r="G153" s="30"/>
      <c r="H153" s="76"/>
      <c r="I153" s="87"/>
      <c r="J153" s="87"/>
      <c r="K153" s="76"/>
      <c r="L153" s="76"/>
      <c r="M153" s="30"/>
      <c r="N153" s="76"/>
      <c r="O153" s="182"/>
      <c r="P153" s="182"/>
      <c r="Q153" s="182"/>
    </row>
    <row r="154" spans="2:17" x14ac:dyDescent="0.3">
      <c r="B154" s="76"/>
      <c r="C154" s="87"/>
      <c r="D154" s="87"/>
      <c r="E154" s="76"/>
      <c r="F154" s="76"/>
      <c r="G154" s="30"/>
      <c r="H154" s="76"/>
      <c r="I154" s="87"/>
      <c r="J154" s="87"/>
      <c r="K154" s="76"/>
      <c r="L154" s="76"/>
      <c r="M154" s="30"/>
      <c r="N154" s="76"/>
      <c r="O154" s="182"/>
      <c r="P154" s="182"/>
      <c r="Q154" s="182"/>
    </row>
    <row r="155" spans="2:17" x14ac:dyDescent="0.3">
      <c r="B155" s="76"/>
      <c r="C155" s="87"/>
      <c r="D155" s="87"/>
      <c r="E155" s="76"/>
      <c r="F155" s="76"/>
      <c r="G155" s="30"/>
      <c r="H155" s="76"/>
      <c r="I155" s="87"/>
      <c r="J155" s="87"/>
      <c r="K155" s="76"/>
      <c r="L155" s="76"/>
      <c r="M155" s="30"/>
      <c r="N155" s="76"/>
      <c r="O155" s="182"/>
      <c r="P155" s="182"/>
      <c r="Q155" s="182"/>
    </row>
    <row r="156" spans="2:17" x14ac:dyDescent="0.3">
      <c r="B156" s="76"/>
      <c r="C156" s="87"/>
      <c r="D156" s="87"/>
      <c r="E156" s="76"/>
      <c r="F156" s="76"/>
      <c r="G156" s="30"/>
      <c r="H156" s="76"/>
      <c r="I156" s="87"/>
      <c r="J156" s="87"/>
      <c r="K156" s="76"/>
      <c r="L156" s="76"/>
      <c r="M156" s="30"/>
      <c r="N156" s="76"/>
      <c r="O156" s="182"/>
      <c r="P156" s="182"/>
      <c r="Q156" s="182"/>
    </row>
    <row r="157" spans="2:17" x14ac:dyDescent="0.3">
      <c r="B157" s="76"/>
      <c r="C157" s="87"/>
      <c r="D157" s="87"/>
      <c r="E157" s="76"/>
      <c r="F157" s="76"/>
      <c r="G157" s="30"/>
      <c r="H157" s="76"/>
      <c r="I157" s="87"/>
      <c r="J157" s="87"/>
      <c r="K157" s="76"/>
      <c r="L157" s="76"/>
      <c r="M157" s="30"/>
      <c r="N157" s="76"/>
      <c r="O157" s="182"/>
      <c r="P157" s="182"/>
      <c r="Q157" s="182"/>
    </row>
    <row r="158" spans="2:17" x14ac:dyDescent="0.3">
      <c r="B158" s="76"/>
      <c r="C158" s="87"/>
      <c r="D158" s="87"/>
      <c r="E158" s="76"/>
      <c r="F158" s="76"/>
      <c r="G158" s="30"/>
      <c r="H158" s="76"/>
      <c r="I158" s="87"/>
      <c r="J158" s="87"/>
      <c r="K158" s="76"/>
      <c r="L158" s="76"/>
      <c r="M158" s="30"/>
      <c r="N158" s="76"/>
      <c r="O158" s="182"/>
      <c r="P158" s="182"/>
      <c r="Q158" s="182"/>
    </row>
    <row r="159" spans="2:17" x14ac:dyDescent="0.3">
      <c r="B159" s="76"/>
      <c r="C159" s="87"/>
      <c r="D159" s="87"/>
      <c r="E159" s="76"/>
      <c r="F159" s="76"/>
      <c r="G159" s="30"/>
      <c r="H159" s="76"/>
      <c r="I159" s="87"/>
      <c r="J159" s="87"/>
      <c r="K159" s="76"/>
      <c r="L159" s="76"/>
      <c r="M159" s="30"/>
      <c r="N159" s="76"/>
      <c r="O159" s="182"/>
      <c r="P159" s="182"/>
      <c r="Q159" s="182"/>
    </row>
    <row r="160" spans="2:17" x14ac:dyDescent="0.3">
      <c r="B160" s="76"/>
      <c r="C160" s="87"/>
      <c r="D160" s="87"/>
      <c r="E160" s="76"/>
      <c r="F160" s="76"/>
      <c r="G160" s="30"/>
      <c r="H160" s="76"/>
      <c r="I160" s="87"/>
      <c r="J160" s="87"/>
      <c r="K160" s="76"/>
      <c r="L160" s="76"/>
      <c r="M160" s="30"/>
      <c r="N160" s="76"/>
      <c r="O160" s="182"/>
      <c r="P160" s="182"/>
      <c r="Q160" s="182"/>
    </row>
    <row r="161" spans="2:17" x14ac:dyDescent="0.3">
      <c r="B161" s="76"/>
      <c r="C161" s="87"/>
      <c r="D161" s="87"/>
      <c r="E161" s="76"/>
      <c r="F161" s="76"/>
      <c r="G161" s="30"/>
      <c r="H161" s="76"/>
      <c r="I161" s="87"/>
      <c r="J161" s="87"/>
      <c r="K161" s="76"/>
      <c r="L161" s="76"/>
      <c r="M161" s="30"/>
      <c r="N161" s="76"/>
      <c r="O161" s="182"/>
      <c r="P161" s="182"/>
      <c r="Q161" s="182"/>
    </row>
    <row r="162" spans="2:17" x14ac:dyDescent="0.3">
      <c r="B162" s="76"/>
      <c r="C162" s="87"/>
      <c r="D162" s="87"/>
      <c r="E162" s="76"/>
      <c r="F162" s="76"/>
      <c r="G162" s="30"/>
      <c r="H162" s="76"/>
      <c r="I162" s="87"/>
      <c r="J162" s="87"/>
      <c r="K162" s="76"/>
      <c r="L162" s="76"/>
      <c r="M162" s="30"/>
      <c r="N162" s="76"/>
      <c r="O162" s="182"/>
      <c r="P162" s="182"/>
      <c r="Q162" s="182"/>
    </row>
    <row r="163" spans="2:17" x14ac:dyDescent="0.3">
      <c r="B163" s="76"/>
      <c r="C163" s="87"/>
      <c r="D163" s="87"/>
      <c r="E163" s="76"/>
      <c r="F163" s="76"/>
      <c r="G163" s="30"/>
      <c r="H163" s="76"/>
      <c r="I163" s="87"/>
      <c r="J163" s="87"/>
      <c r="K163" s="76"/>
      <c r="L163" s="76"/>
      <c r="M163" s="30"/>
      <c r="N163" s="76"/>
      <c r="O163" s="182"/>
      <c r="P163" s="182"/>
      <c r="Q163" s="182"/>
    </row>
    <row r="164" spans="2:17" x14ac:dyDescent="0.3">
      <c r="B164" s="76"/>
      <c r="C164" s="87"/>
      <c r="D164" s="87"/>
      <c r="E164" s="76"/>
      <c r="F164" s="76"/>
      <c r="G164" s="30"/>
      <c r="H164" s="76"/>
      <c r="I164" s="87"/>
      <c r="J164" s="87"/>
      <c r="K164" s="76"/>
      <c r="L164" s="76"/>
      <c r="M164" s="30"/>
      <c r="N164" s="76"/>
      <c r="O164" s="182"/>
      <c r="P164" s="182"/>
      <c r="Q164" s="182"/>
    </row>
    <row r="165" spans="2:17" x14ac:dyDescent="0.3">
      <c r="B165" s="76"/>
      <c r="C165" s="87"/>
      <c r="D165" s="87"/>
      <c r="E165" s="76"/>
      <c r="F165" s="76"/>
      <c r="G165" s="30"/>
      <c r="H165" s="76"/>
      <c r="I165" s="87"/>
      <c r="J165" s="87"/>
      <c r="K165" s="76"/>
      <c r="L165" s="76"/>
      <c r="M165" s="30"/>
      <c r="N165" s="76"/>
      <c r="O165" s="182"/>
      <c r="P165" s="182"/>
      <c r="Q165" s="182"/>
    </row>
    <row r="166" spans="2:17" x14ac:dyDescent="0.3">
      <c r="B166" s="76"/>
      <c r="C166" s="87"/>
      <c r="D166" s="87"/>
      <c r="E166" s="76"/>
      <c r="F166" s="76"/>
      <c r="G166" s="30"/>
      <c r="H166" s="76"/>
      <c r="I166" s="87"/>
      <c r="J166" s="87"/>
      <c r="K166" s="76"/>
      <c r="L166" s="76"/>
      <c r="M166" s="30"/>
      <c r="N166" s="76"/>
      <c r="O166" s="182"/>
      <c r="P166" s="182"/>
      <c r="Q166" s="182"/>
    </row>
    <row r="167" spans="2:17" x14ac:dyDescent="0.3">
      <c r="B167" s="76"/>
      <c r="C167" s="87"/>
      <c r="D167" s="87"/>
      <c r="E167" s="76"/>
      <c r="F167" s="76"/>
      <c r="G167" s="30"/>
      <c r="H167" s="76"/>
      <c r="I167" s="87"/>
      <c r="J167" s="87"/>
      <c r="K167" s="76"/>
      <c r="L167" s="76"/>
      <c r="M167" s="30"/>
      <c r="N167" s="76"/>
      <c r="O167" s="182"/>
      <c r="P167" s="182"/>
      <c r="Q167" s="182"/>
    </row>
    <row r="168" spans="2:17" x14ac:dyDescent="0.3">
      <c r="B168" s="76"/>
      <c r="C168" s="87"/>
      <c r="D168" s="87"/>
      <c r="E168" s="76"/>
      <c r="F168" s="76"/>
      <c r="G168" s="30"/>
      <c r="H168" s="76"/>
      <c r="I168" s="87"/>
      <c r="J168" s="87"/>
      <c r="K168" s="76"/>
      <c r="L168" s="76"/>
      <c r="M168" s="30"/>
      <c r="N168" s="76"/>
      <c r="O168" s="182"/>
      <c r="P168" s="182"/>
      <c r="Q168" s="182"/>
    </row>
    <row r="169" spans="2:17" x14ac:dyDescent="0.3">
      <c r="B169" s="76"/>
      <c r="C169" s="87"/>
      <c r="D169" s="87"/>
      <c r="E169" s="76"/>
      <c r="F169" s="76"/>
      <c r="G169" s="30"/>
      <c r="H169" s="76"/>
      <c r="I169" s="87"/>
      <c r="J169" s="87"/>
      <c r="K169" s="76"/>
      <c r="L169" s="76"/>
      <c r="M169" s="30"/>
      <c r="N169" s="76"/>
      <c r="O169" s="182"/>
      <c r="P169" s="182"/>
      <c r="Q169" s="182"/>
    </row>
    <row r="170" spans="2:17" x14ac:dyDescent="0.3">
      <c r="B170" s="76"/>
      <c r="C170" s="87"/>
      <c r="D170" s="87"/>
      <c r="E170" s="76"/>
      <c r="F170" s="76"/>
      <c r="G170" s="30"/>
      <c r="H170" s="76"/>
      <c r="I170" s="87"/>
      <c r="J170" s="87"/>
      <c r="K170" s="76"/>
      <c r="L170" s="76"/>
      <c r="M170" s="30"/>
      <c r="N170" s="76"/>
      <c r="O170" s="182"/>
      <c r="P170" s="182"/>
      <c r="Q170" s="182"/>
    </row>
    <row r="171" spans="2:17" x14ac:dyDescent="0.3">
      <c r="B171" s="76"/>
      <c r="C171" s="87"/>
      <c r="D171" s="87"/>
      <c r="E171" s="76"/>
      <c r="F171" s="76"/>
      <c r="G171" s="30"/>
      <c r="H171" s="76"/>
      <c r="I171" s="87"/>
      <c r="J171" s="87"/>
      <c r="K171" s="76"/>
      <c r="L171" s="76"/>
      <c r="M171" s="30"/>
      <c r="N171" s="76"/>
      <c r="O171" s="182"/>
      <c r="P171" s="182"/>
      <c r="Q171" s="182"/>
    </row>
    <row r="172" spans="2:17" x14ac:dyDescent="0.3">
      <c r="B172" s="76"/>
      <c r="C172" s="87"/>
      <c r="D172" s="87"/>
      <c r="E172" s="76"/>
      <c r="F172" s="76"/>
      <c r="G172" s="30"/>
      <c r="H172" s="76"/>
      <c r="I172" s="87"/>
      <c r="J172" s="87"/>
      <c r="K172" s="76"/>
      <c r="L172" s="76"/>
      <c r="M172" s="30"/>
      <c r="N172" s="76"/>
      <c r="O172" s="182"/>
      <c r="P172" s="182"/>
      <c r="Q172" s="182"/>
    </row>
    <row r="173" spans="2:17" x14ac:dyDescent="0.3">
      <c r="B173" s="76"/>
      <c r="C173" s="87"/>
      <c r="D173" s="87"/>
      <c r="E173" s="76"/>
      <c r="F173" s="76"/>
      <c r="G173" s="30"/>
      <c r="H173" s="76"/>
      <c r="I173" s="87"/>
      <c r="J173" s="87"/>
      <c r="K173" s="76"/>
      <c r="L173" s="76"/>
      <c r="M173" s="30"/>
      <c r="N173" s="76"/>
      <c r="O173" s="182"/>
      <c r="P173" s="182"/>
      <c r="Q173" s="182"/>
    </row>
    <row r="174" spans="2:17" x14ac:dyDescent="0.3">
      <c r="B174" s="76"/>
      <c r="C174" s="87"/>
      <c r="D174" s="87"/>
      <c r="E174" s="76"/>
      <c r="F174" s="76"/>
      <c r="G174" s="30"/>
      <c r="H174" s="76"/>
      <c r="I174" s="87"/>
      <c r="J174" s="87"/>
      <c r="K174" s="76"/>
      <c r="L174" s="76"/>
      <c r="M174" s="30"/>
      <c r="N174" s="76"/>
      <c r="O174" s="182"/>
      <c r="P174" s="182"/>
      <c r="Q174" s="182"/>
    </row>
    <row r="175" spans="2:17" x14ac:dyDescent="0.3">
      <c r="B175" s="76"/>
      <c r="C175" s="87"/>
      <c r="D175" s="87"/>
      <c r="E175" s="76"/>
      <c r="F175" s="76"/>
      <c r="G175" s="30"/>
      <c r="H175" s="76"/>
      <c r="I175" s="87"/>
      <c r="J175" s="87"/>
      <c r="K175" s="76"/>
      <c r="L175" s="76"/>
      <c r="M175" s="30"/>
      <c r="N175" s="76"/>
      <c r="O175" s="182"/>
      <c r="P175" s="182"/>
      <c r="Q175" s="182"/>
    </row>
    <row r="176" spans="2:17" x14ac:dyDescent="0.3">
      <c r="B176" s="76"/>
      <c r="C176" s="87"/>
      <c r="D176" s="87"/>
      <c r="E176" s="76"/>
      <c r="F176" s="76"/>
      <c r="G176" s="30"/>
      <c r="H176" s="76"/>
      <c r="I176" s="87"/>
      <c r="J176" s="87"/>
      <c r="K176" s="76"/>
      <c r="L176" s="76"/>
      <c r="M176" s="30"/>
      <c r="N176" s="76"/>
      <c r="O176" s="182"/>
      <c r="P176" s="182"/>
      <c r="Q176" s="182"/>
    </row>
    <row r="177" spans="2:17" x14ac:dyDescent="0.3">
      <c r="B177" s="76"/>
      <c r="C177" s="87"/>
      <c r="D177" s="87"/>
      <c r="E177" s="76"/>
      <c r="F177" s="76"/>
      <c r="G177" s="30"/>
      <c r="H177" s="76"/>
      <c r="I177" s="87"/>
      <c r="J177" s="87"/>
      <c r="K177" s="76"/>
      <c r="L177" s="76"/>
      <c r="M177" s="30"/>
      <c r="N177" s="76"/>
      <c r="O177" s="182"/>
      <c r="P177" s="182"/>
      <c r="Q177" s="182"/>
    </row>
    <row r="178" spans="2:17" x14ac:dyDescent="0.3">
      <c r="B178" s="76"/>
      <c r="C178" s="87"/>
      <c r="D178" s="87"/>
      <c r="E178" s="76"/>
      <c r="F178" s="76"/>
      <c r="G178" s="30"/>
      <c r="H178" s="76"/>
      <c r="I178" s="87"/>
      <c r="J178" s="87"/>
      <c r="K178" s="76"/>
      <c r="L178" s="76"/>
      <c r="M178" s="30"/>
      <c r="N178" s="76"/>
      <c r="O178" s="182"/>
      <c r="P178" s="182"/>
      <c r="Q178" s="182"/>
    </row>
    <row r="179" spans="2:17" x14ac:dyDescent="0.3">
      <c r="B179" s="76"/>
      <c r="C179" s="87"/>
      <c r="D179" s="87"/>
      <c r="E179" s="76"/>
      <c r="F179" s="76"/>
      <c r="G179" s="30"/>
      <c r="H179" s="76"/>
      <c r="I179" s="87"/>
      <c r="J179" s="87"/>
      <c r="K179" s="76"/>
      <c r="L179" s="76"/>
      <c r="M179" s="30"/>
      <c r="N179" s="76"/>
      <c r="O179" s="182"/>
      <c r="P179" s="182"/>
      <c r="Q179" s="182"/>
    </row>
    <row r="180" spans="2:17" x14ac:dyDescent="0.3">
      <c r="B180" s="76"/>
      <c r="C180" s="87"/>
      <c r="D180" s="87"/>
      <c r="E180" s="76"/>
      <c r="F180" s="76"/>
      <c r="G180" s="30"/>
      <c r="H180" s="76"/>
      <c r="I180" s="87"/>
      <c r="J180" s="87"/>
      <c r="K180" s="76"/>
      <c r="L180" s="76"/>
      <c r="M180" s="30"/>
      <c r="N180" s="76"/>
      <c r="O180" s="182"/>
      <c r="P180" s="182"/>
      <c r="Q180" s="182"/>
    </row>
    <row r="181" spans="2:17" x14ac:dyDescent="0.3">
      <c r="B181" s="76"/>
      <c r="C181" s="87"/>
      <c r="D181" s="87"/>
      <c r="E181" s="76"/>
      <c r="F181" s="76"/>
      <c r="G181" s="30"/>
      <c r="H181" s="76"/>
      <c r="I181" s="87"/>
      <c r="J181" s="87"/>
      <c r="K181" s="76"/>
      <c r="L181" s="76"/>
      <c r="M181" s="30"/>
      <c r="N181" s="76"/>
      <c r="O181" s="182"/>
      <c r="P181" s="182"/>
      <c r="Q181" s="182"/>
    </row>
    <row r="182" spans="2:17" x14ac:dyDescent="0.3">
      <c r="B182" s="76"/>
      <c r="C182" s="87"/>
      <c r="D182" s="87"/>
      <c r="E182" s="76"/>
      <c r="F182" s="76"/>
      <c r="G182" s="30"/>
      <c r="H182" s="76"/>
      <c r="I182" s="87"/>
      <c r="J182" s="87"/>
      <c r="K182" s="76"/>
      <c r="L182" s="76"/>
      <c r="M182" s="30"/>
      <c r="N182" s="76"/>
      <c r="O182" s="182"/>
      <c r="P182" s="182"/>
      <c r="Q182" s="182"/>
    </row>
    <row r="183" spans="2:17" x14ac:dyDescent="0.3">
      <c r="B183" s="76"/>
      <c r="C183" s="87"/>
      <c r="D183" s="87"/>
      <c r="E183" s="76"/>
      <c r="F183" s="76"/>
      <c r="G183" s="30"/>
      <c r="H183" s="76"/>
      <c r="I183" s="87"/>
      <c r="J183" s="87"/>
      <c r="K183" s="76"/>
      <c r="L183" s="76"/>
      <c r="M183" s="30"/>
      <c r="N183" s="76"/>
      <c r="O183" s="182"/>
      <c r="P183" s="182"/>
      <c r="Q183" s="182"/>
    </row>
    <row r="184" spans="2:17" x14ac:dyDescent="0.3">
      <c r="B184" s="76"/>
      <c r="C184" s="87"/>
      <c r="D184" s="87"/>
      <c r="E184" s="76"/>
      <c r="F184" s="76"/>
      <c r="G184" s="30"/>
      <c r="H184" s="76"/>
      <c r="I184" s="87"/>
      <c r="J184" s="87"/>
      <c r="K184" s="76"/>
      <c r="L184" s="76"/>
      <c r="M184" s="30"/>
      <c r="N184" s="76"/>
      <c r="O184" s="182"/>
      <c r="P184" s="182"/>
      <c r="Q184" s="182"/>
    </row>
    <row r="185" spans="2:17" x14ac:dyDescent="0.3">
      <c r="B185" s="76"/>
      <c r="C185" s="87"/>
      <c r="D185" s="87"/>
      <c r="E185" s="76"/>
      <c r="F185" s="76"/>
      <c r="G185" s="30"/>
      <c r="H185" s="76"/>
      <c r="I185" s="87"/>
      <c r="J185" s="87"/>
      <c r="K185" s="76"/>
      <c r="L185" s="76"/>
      <c r="M185" s="30"/>
      <c r="N185" s="76"/>
      <c r="O185" s="182"/>
      <c r="P185" s="182"/>
      <c r="Q185" s="182"/>
    </row>
    <row r="186" spans="2:17" x14ac:dyDescent="0.3">
      <c r="B186" s="76"/>
      <c r="C186" s="87"/>
      <c r="D186" s="87"/>
      <c r="E186" s="76"/>
      <c r="F186" s="76"/>
      <c r="G186" s="30"/>
      <c r="H186" s="76"/>
      <c r="I186" s="87"/>
      <c r="J186" s="87"/>
      <c r="K186" s="76"/>
      <c r="L186" s="76"/>
      <c r="M186" s="30"/>
      <c r="N186" s="76"/>
      <c r="O186" s="182"/>
      <c r="P186" s="182"/>
      <c r="Q186" s="182"/>
    </row>
    <row r="187" spans="2:17" x14ac:dyDescent="0.3">
      <c r="B187" s="76"/>
      <c r="C187" s="87"/>
      <c r="D187" s="87"/>
      <c r="E187" s="76"/>
      <c r="F187" s="76"/>
      <c r="G187" s="30"/>
      <c r="H187" s="76"/>
      <c r="I187" s="87"/>
      <c r="J187" s="87"/>
      <c r="K187" s="76"/>
      <c r="L187" s="76"/>
      <c r="M187" s="30"/>
      <c r="N187" s="76"/>
      <c r="O187" s="182"/>
      <c r="P187" s="182"/>
      <c r="Q187" s="182"/>
    </row>
    <row r="188" spans="2:17" x14ac:dyDescent="0.3">
      <c r="B188" s="76"/>
      <c r="C188" s="87"/>
      <c r="D188" s="87"/>
      <c r="E188" s="76"/>
      <c r="F188" s="76"/>
      <c r="G188" s="30"/>
      <c r="H188" s="76"/>
      <c r="I188" s="87"/>
      <c r="J188" s="87"/>
      <c r="K188" s="76"/>
      <c r="L188" s="76"/>
      <c r="M188" s="30"/>
      <c r="N188" s="76"/>
      <c r="O188" s="182"/>
      <c r="P188" s="182"/>
      <c r="Q188" s="182"/>
    </row>
    <row r="189" spans="2:17" x14ac:dyDescent="0.3">
      <c r="B189" s="76"/>
      <c r="C189" s="87"/>
      <c r="D189" s="87"/>
      <c r="E189" s="76"/>
      <c r="F189" s="76"/>
      <c r="G189" s="30"/>
      <c r="H189" s="76"/>
      <c r="I189" s="87"/>
      <c r="J189" s="87"/>
      <c r="K189" s="76"/>
      <c r="L189" s="76"/>
      <c r="M189" s="30"/>
      <c r="N189" s="76"/>
      <c r="O189" s="182"/>
      <c r="P189" s="182"/>
      <c r="Q189" s="182"/>
    </row>
    <row r="190" spans="2:17" x14ac:dyDescent="0.3">
      <c r="B190" s="76"/>
      <c r="C190" s="87"/>
      <c r="D190" s="87"/>
      <c r="E190" s="76"/>
      <c r="F190" s="76"/>
      <c r="G190" s="30"/>
      <c r="H190" s="76"/>
      <c r="I190" s="87"/>
      <c r="J190" s="87"/>
      <c r="K190" s="76"/>
      <c r="L190" s="76"/>
      <c r="M190" s="30"/>
      <c r="N190" s="76"/>
      <c r="O190" s="182"/>
      <c r="P190" s="182"/>
      <c r="Q190" s="182"/>
    </row>
    <row r="191" spans="2:17" x14ac:dyDescent="0.3">
      <c r="B191" s="76"/>
      <c r="C191" s="87"/>
      <c r="D191" s="87"/>
      <c r="E191" s="76"/>
      <c r="F191" s="76"/>
      <c r="G191" s="30"/>
      <c r="H191" s="76"/>
      <c r="I191" s="87"/>
      <c r="J191" s="87"/>
      <c r="K191" s="76"/>
      <c r="L191" s="76"/>
      <c r="M191" s="30"/>
      <c r="N191" s="76"/>
      <c r="O191" s="182"/>
      <c r="P191" s="182"/>
      <c r="Q191" s="182"/>
    </row>
    <row r="192" spans="2:17" x14ac:dyDescent="0.3">
      <c r="B192" s="76"/>
      <c r="C192" s="87"/>
      <c r="D192" s="87"/>
      <c r="E192" s="76"/>
      <c r="F192" s="76"/>
      <c r="G192" s="30"/>
      <c r="H192" s="76"/>
      <c r="I192" s="87"/>
      <c r="J192" s="87"/>
      <c r="K192" s="76"/>
      <c r="L192" s="76"/>
      <c r="M192" s="30"/>
      <c r="N192" s="76"/>
      <c r="O192" s="182"/>
      <c r="P192" s="182"/>
      <c r="Q192" s="182"/>
    </row>
    <row r="193" spans="2:17" x14ac:dyDescent="0.3">
      <c r="B193" s="76"/>
      <c r="C193" s="87"/>
      <c r="D193" s="87"/>
      <c r="E193" s="76"/>
      <c r="F193" s="76"/>
      <c r="G193" s="30"/>
      <c r="H193" s="76"/>
      <c r="I193" s="87"/>
      <c r="J193" s="87"/>
      <c r="K193" s="76"/>
      <c r="L193" s="76"/>
      <c r="M193" s="30"/>
      <c r="N193" s="76"/>
      <c r="O193" s="182"/>
      <c r="P193" s="182"/>
      <c r="Q193" s="182"/>
    </row>
    <row r="194" spans="2:17" x14ac:dyDescent="0.3">
      <c r="B194" s="76"/>
      <c r="C194" s="87"/>
      <c r="D194" s="87"/>
      <c r="E194" s="76"/>
      <c r="F194" s="76"/>
      <c r="G194" s="30"/>
      <c r="H194" s="76"/>
      <c r="I194" s="87"/>
      <c r="J194" s="87"/>
      <c r="K194" s="76"/>
      <c r="L194" s="76"/>
      <c r="M194" s="30"/>
      <c r="N194" s="76"/>
      <c r="O194" s="182"/>
      <c r="P194" s="182"/>
      <c r="Q194" s="182"/>
    </row>
    <row r="195" spans="2:17" x14ac:dyDescent="0.3">
      <c r="B195" s="76"/>
      <c r="C195" s="87"/>
      <c r="D195" s="87"/>
      <c r="E195" s="76"/>
      <c r="F195" s="76"/>
      <c r="G195" s="30"/>
      <c r="H195" s="76"/>
      <c r="I195" s="87"/>
      <c r="J195" s="87"/>
      <c r="K195" s="76"/>
      <c r="L195" s="76"/>
      <c r="M195" s="30"/>
      <c r="N195" s="76"/>
      <c r="O195" s="182"/>
      <c r="P195" s="182"/>
      <c r="Q195" s="182"/>
    </row>
    <row r="196" spans="2:17" x14ac:dyDescent="0.3">
      <c r="B196" s="76"/>
      <c r="C196" s="87"/>
      <c r="D196" s="87"/>
      <c r="E196" s="76"/>
      <c r="F196" s="76"/>
      <c r="G196" s="30"/>
      <c r="H196" s="76"/>
      <c r="I196" s="87"/>
      <c r="J196" s="87"/>
      <c r="K196" s="76"/>
      <c r="L196" s="76"/>
      <c r="M196" s="30"/>
      <c r="N196" s="76"/>
      <c r="O196" s="182"/>
      <c r="P196" s="182"/>
      <c r="Q196" s="182"/>
    </row>
    <row r="197" spans="2:17" x14ac:dyDescent="0.3">
      <c r="B197" s="76"/>
      <c r="C197" s="87"/>
      <c r="D197" s="87"/>
      <c r="E197" s="76"/>
      <c r="F197" s="76"/>
      <c r="G197" s="30"/>
      <c r="H197" s="76"/>
      <c r="I197" s="87"/>
      <c r="J197" s="87"/>
      <c r="K197" s="76"/>
      <c r="L197" s="76"/>
      <c r="M197" s="30"/>
      <c r="N197" s="76"/>
      <c r="O197" s="182"/>
      <c r="P197" s="182"/>
      <c r="Q197" s="182"/>
    </row>
    <row r="198" spans="2:17" x14ac:dyDescent="0.3">
      <c r="B198" s="76"/>
      <c r="C198" s="87"/>
      <c r="D198" s="87"/>
      <c r="E198" s="76"/>
      <c r="F198" s="76"/>
      <c r="G198" s="30"/>
      <c r="H198" s="76"/>
      <c r="I198" s="87"/>
      <c r="J198" s="87"/>
      <c r="K198" s="76"/>
      <c r="L198" s="76"/>
      <c r="M198" s="30"/>
      <c r="N198" s="76"/>
      <c r="O198" s="182"/>
      <c r="P198" s="182"/>
      <c r="Q198" s="182"/>
    </row>
    <row r="199" spans="2:17" x14ac:dyDescent="0.3">
      <c r="B199" s="76"/>
      <c r="C199" s="87"/>
      <c r="D199" s="87"/>
      <c r="E199" s="76"/>
      <c r="F199" s="76"/>
      <c r="G199" s="30"/>
      <c r="H199" s="76"/>
      <c r="I199" s="87"/>
      <c r="J199" s="87"/>
      <c r="K199" s="76"/>
      <c r="L199" s="76"/>
      <c r="M199" s="30"/>
      <c r="N199" s="76"/>
      <c r="O199" s="182"/>
      <c r="P199" s="182"/>
      <c r="Q199" s="182"/>
    </row>
    <row r="200" spans="2:17" x14ac:dyDescent="0.3">
      <c r="B200" s="76"/>
      <c r="C200" s="87"/>
      <c r="D200" s="87"/>
      <c r="E200" s="76"/>
      <c r="F200" s="76"/>
      <c r="G200" s="30"/>
      <c r="H200" s="76"/>
      <c r="I200" s="87"/>
      <c r="J200" s="87"/>
      <c r="K200" s="76"/>
      <c r="L200" s="76"/>
      <c r="M200" s="30"/>
      <c r="N200" s="76"/>
      <c r="O200" s="182"/>
      <c r="P200" s="182"/>
      <c r="Q200" s="182"/>
    </row>
    <row r="201" spans="2:17" x14ac:dyDescent="0.3">
      <c r="B201" s="76"/>
      <c r="C201" s="87"/>
      <c r="D201" s="87"/>
      <c r="E201" s="76"/>
      <c r="F201" s="76"/>
      <c r="G201" s="30"/>
      <c r="H201" s="76"/>
      <c r="I201" s="87"/>
      <c r="J201" s="87"/>
      <c r="K201" s="76"/>
      <c r="L201" s="76"/>
      <c r="M201" s="30"/>
      <c r="N201" s="76"/>
      <c r="O201" s="182"/>
      <c r="P201" s="182"/>
      <c r="Q201" s="182"/>
    </row>
    <row r="202" spans="2:17" x14ac:dyDescent="0.3">
      <c r="B202" s="76"/>
      <c r="C202" s="87"/>
      <c r="D202" s="87"/>
      <c r="E202" s="76"/>
      <c r="F202" s="76"/>
      <c r="G202" s="30"/>
      <c r="H202" s="76"/>
      <c r="I202" s="87"/>
      <c r="J202" s="87"/>
      <c r="K202" s="76"/>
      <c r="L202" s="76"/>
      <c r="M202" s="30"/>
      <c r="N202" s="76"/>
      <c r="O202" s="182"/>
      <c r="P202" s="182"/>
      <c r="Q202" s="182"/>
    </row>
    <row r="203" spans="2:17" x14ac:dyDescent="0.3">
      <c r="B203" s="76"/>
      <c r="C203" s="87"/>
      <c r="D203" s="87"/>
      <c r="E203" s="76"/>
      <c r="F203" s="76"/>
      <c r="G203" s="30"/>
      <c r="H203" s="76"/>
      <c r="I203" s="87"/>
      <c r="J203" s="87"/>
      <c r="K203" s="76"/>
      <c r="L203" s="76"/>
      <c r="M203" s="30"/>
      <c r="N203" s="76"/>
      <c r="O203" s="182"/>
      <c r="P203" s="182"/>
      <c r="Q203" s="182"/>
    </row>
    <row r="204" spans="2:17" x14ac:dyDescent="0.3">
      <c r="B204" s="76"/>
      <c r="C204" s="87"/>
      <c r="D204" s="87"/>
      <c r="E204" s="76"/>
      <c r="F204" s="76"/>
      <c r="G204" s="30"/>
      <c r="H204" s="76"/>
      <c r="I204" s="87"/>
      <c r="J204" s="87"/>
      <c r="K204" s="76"/>
      <c r="L204" s="76"/>
      <c r="M204" s="30"/>
      <c r="N204" s="76"/>
      <c r="O204" s="182"/>
      <c r="P204" s="182"/>
      <c r="Q204" s="182"/>
    </row>
    <row r="205" spans="2:17" x14ac:dyDescent="0.3">
      <c r="B205" s="76"/>
      <c r="C205" s="87"/>
      <c r="D205" s="87"/>
      <c r="E205" s="76"/>
      <c r="F205" s="76"/>
      <c r="G205" s="30"/>
      <c r="H205" s="76"/>
      <c r="I205" s="87"/>
      <c r="J205" s="87"/>
      <c r="K205" s="76"/>
      <c r="L205" s="76"/>
      <c r="M205" s="30"/>
      <c r="N205" s="76"/>
      <c r="O205" s="182"/>
      <c r="P205" s="182"/>
      <c r="Q205" s="182"/>
    </row>
    <row r="206" spans="2:17" x14ac:dyDescent="0.3">
      <c r="B206" s="76"/>
      <c r="C206" s="87"/>
      <c r="D206" s="87"/>
      <c r="E206" s="76"/>
      <c r="F206" s="76"/>
      <c r="G206" s="30"/>
      <c r="H206" s="76"/>
      <c r="I206" s="87"/>
      <c r="J206" s="87"/>
      <c r="K206" s="76"/>
      <c r="L206" s="76"/>
      <c r="M206" s="30"/>
      <c r="N206" s="76"/>
      <c r="O206" s="182"/>
      <c r="P206" s="182"/>
      <c r="Q206" s="182"/>
    </row>
    <row r="207" spans="2:17" x14ac:dyDescent="0.3">
      <c r="B207" s="76"/>
      <c r="C207" s="87"/>
      <c r="D207" s="87"/>
      <c r="E207" s="76"/>
      <c r="F207" s="76"/>
      <c r="G207" s="30"/>
      <c r="H207" s="76"/>
      <c r="I207" s="87"/>
      <c r="J207" s="87"/>
      <c r="K207" s="76"/>
      <c r="L207" s="76"/>
      <c r="M207" s="30"/>
      <c r="N207" s="76"/>
      <c r="O207" s="182"/>
      <c r="P207" s="182"/>
      <c r="Q207" s="182"/>
    </row>
    <row r="208" spans="2:17" x14ac:dyDescent="0.3">
      <c r="B208" s="76"/>
      <c r="C208" s="87"/>
      <c r="D208" s="87"/>
      <c r="E208" s="76"/>
      <c r="F208" s="76"/>
      <c r="G208" s="30"/>
      <c r="H208" s="76"/>
      <c r="I208" s="87"/>
      <c r="J208" s="87"/>
      <c r="K208" s="76"/>
      <c r="L208" s="76"/>
      <c r="M208" s="30"/>
      <c r="N208" s="76"/>
      <c r="O208" s="182"/>
      <c r="P208" s="182"/>
      <c r="Q208" s="182"/>
    </row>
    <row r="209" spans="2:17" x14ac:dyDescent="0.3">
      <c r="B209" s="76"/>
      <c r="C209" s="87"/>
      <c r="D209" s="87"/>
      <c r="E209" s="76"/>
      <c r="F209" s="76"/>
      <c r="G209" s="30"/>
      <c r="H209" s="76"/>
      <c r="I209" s="87"/>
      <c r="J209" s="87"/>
      <c r="K209" s="76"/>
      <c r="L209" s="76"/>
      <c r="M209" s="30"/>
      <c r="N209" s="76"/>
      <c r="O209" s="182"/>
      <c r="P209" s="182"/>
      <c r="Q209" s="182"/>
    </row>
    <row r="210" spans="2:17" x14ac:dyDescent="0.3">
      <c r="B210" s="76"/>
      <c r="C210" s="87"/>
      <c r="D210" s="87"/>
      <c r="E210" s="76"/>
      <c r="F210" s="76"/>
      <c r="G210" s="30"/>
      <c r="H210" s="76"/>
      <c r="I210" s="87"/>
      <c r="J210" s="87"/>
      <c r="K210" s="76"/>
      <c r="L210" s="76"/>
      <c r="M210" s="30"/>
      <c r="N210" s="76"/>
      <c r="O210" s="182"/>
      <c r="P210" s="182"/>
      <c r="Q210" s="182"/>
    </row>
    <row r="211" spans="2:17" x14ac:dyDescent="0.3">
      <c r="B211" s="76"/>
      <c r="C211" s="87"/>
      <c r="D211" s="87"/>
      <c r="E211" s="76"/>
      <c r="F211" s="76"/>
      <c r="G211" s="30"/>
      <c r="H211" s="76"/>
      <c r="I211" s="87"/>
      <c r="J211" s="87"/>
      <c r="K211" s="76"/>
      <c r="L211" s="76"/>
      <c r="M211" s="30"/>
      <c r="N211" s="76"/>
      <c r="O211" s="182"/>
      <c r="P211" s="182"/>
      <c r="Q211" s="182"/>
    </row>
    <row r="212" spans="2:17" x14ac:dyDescent="0.3">
      <c r="B212" s="76"/>
      <c r="C212" s="87"/>
      <c r="D212" s="87"/>
      <c r="E212" s="76"/>
      <c r="F212" s="76"/>
      <c r="G212" s="30"/>
      <c r="H212" s="76"/>
      <c r="I212" s="87"/>
      <c r="J212" s="87"/>
      <c r="K212" s="76"/>
      <c r="L212" s="76"/>
      <c r="M212" s="30"/>
      <c r="N212" s="76"/>
      <c r="O212" s="182"/>
      <c r="P212" s="182"/>
      <c r="Q212" s="182"/>
    </row>
    <row r="213" spans="2:17" x14ac:dyDescent="0.3">
      <c r="B213" s="76"/>
      <c r="C213" s="87"/>
      <c r="D213" s="87"/>
      <c r="E213" s="76"/>
      <c r="F213" s="76"/>
      <c r="G213" s="30"/>
      <c r="H213" s="76"/>
      <c r="I213" s="87"/>
      <c r="J213" s="87"/>
      <c r="K213" s="76"/>
      <c r="L213" s="76"/>
      <c r="M213" s="30"/>
      <c r="N213" s="76"/>
      <c r="O213" s="182"/>
      <c r="P213" s="182"/>
      <c r="Q213" s="182"/>
    </row>
    <row r="214" spans="2:17" x14ac:dyDescent="0.3">
      <c r="B214" s="76"/>
      <c r="C214" s="87"/>
      <c r="D214" s="87"/>
      <c r="E214" s="76"/>
      <c r="F214" s="76"/>
      <c r="G214" s="30"/>
      <c r="H214" s="76"/>
      <c r="I214" s="87"/>
      <c r="J214" s="87"/>
      <c r="K214" s="76"/>
      <c r="L214" s="76"/>
      <c r="M214" s="30"/>
      <c r="N214" s="76"/>
      <c r="O214" s="182"/>
      <c r="P214" s="182"/>
      <c r="Q214" s="182"/>
    </row>
    <row r="215" spans="2:17" x14ac:dyDescent="0.3">
      <c r="B215" s="76"/>
      <c r="C215" s="87"/>
      <c r="D215" s="87"/>
      <c r="E215" s="76"/>
      <c r="F215" s="76"/>
      <c r="G215" s="30"/>
      <c r="H215" s="76"/>
      <c r="I215" s="87"/>
      <c r="J215" s="87"/>
      <c r="K215" s="76"/>
      <c r="L215" s="76"/>
      <c r="M215" s="30"/>
      <c r="N215" s="76"/>
      <c r="O215" s="182"/>
      <c r="P215" s="182"/>
      <c r="Q215" s="182"/>
    </row>
    <row r="216" spans="2:17" x14ac:dyDescent="0.3">
      <c r="B216" s="76"/>
      <c r="C216" s="87"/>
      <c r="D216" s="87"/>
      <c r="E216" s="76"/>
      <c r="F216" s="76"/>
      <c r="G216" s="30"/>
      <c r="H216" s="76"/>
      <c r="I216" s="87"/>
      <c r="J216" s="87"/>
      <c r="K216" s="76"/>
      <c r="L216" s="76"/>
      <c r="M216" s="30"/>
      <c r="N216" s="76"/>
      <c r="O216" s="182"/>
      <c r="P216" s="182"/>
      <c r="Q216" s="182"/>
    </row>
    <row r="217" spans="2:17" x14ac:dyDescent="0.3">
      <c r="B217" s="76"/>
      <c r="C217" s="87"/>
      <c r="D217" s="87"/>
      <c r="E217" s="76"/>
      <c r="F217" s="76"/>
      <c r="G217" s="30"/>
      <c r="H217" s="76"/>
      <c r="I217" s="87"/>
      <c r="J217" s="87"/>
      <c r="K217" s="76"/>
      <c r="L217" s="76"/>
      <c r="M217" s="30"/>
      <c r="N217" s="76"/>
      <c r="O217" s="182"/>
      <c r="P217" s="182"/>
      <c r="Q217" s="182"/>
    </row>
    <row r="218" spans="2:17" x14ac:dyDescent="0.3">
      <c r="B218" s="76"/>
      <c r="C218" s="87"/>
      <c r="D218" s="87"/>
      <c r="E218" s="76"/>
      <c r="F218" s="76"/>
      <c r="G218" s="30"/>
      <c r="H218" s="76"/>
      <c r="I218" s="87"/>
      <c r="J218" s="87"/>
      <c r="K218" s="76"/>
      <c r="L218" s="76"/>
      <c r="M218" s="30"/>
      <c r="N218" s="76"/>
      <c r="O218" s="182"/>
      <c r="P218" s="182"/>
      <c r="Q218" s="182"/>
    </row>
    <row r="219" spans="2:17" x14ac:dyDescent="0.3">
      <c r="B219" s="76"/>
      <c r="C219" s="87"/>
      <c r="D219" s="87"/>
      <c r="E219" s="76"/>
      <c r="F219" s="76"/>
      <c r="G219" s="30"/>
      <c r="H219" s="76"/>
      <c r="I219" s="87"/>
      <c r="J219" s="87"/>
      <c r="K219" s="76"/>
      <c r="L219" s="76"/>
      <c r="M219" s="30"/>
      <c r="N219" s="76"/>
      <c r="O219" s="182"/>
      <c r="P219" s="182"/>
      <c r="Q219" s="182"/>
    </row>
    <row r="220" spans="2:17" x14ac:dyDescent="0.3">
      <c r="B220" s="76"/>
      <c r="C220" s="87"/>
      <c r="D220" s="87"/>
      <c r="E220" s="76"/>
      <c r="F220" s="76"/>
      <c r="G220" s="30"/>
      <c r="H220" s="76"/>
      <c r="I220" s="87"/>
      <c r="J220" s="87"/>
      <c r="K220" s="76"/>
      <c r="L220" s="76"/>
      <c r="M220" s="30"/>
      <c r="N220" s="76"/>
      <c r="O220" s="182"/>
      <c r="P220" s="182"/>
      <c r="Q220" s="182"/>
    </row>
    <row r="221" spans="2:17" x14ac:dyDescent="0.3">
      <c r="B221" s="76"/>
      <c r="C221" s="87"/>
      <c r="D221" s="87"/>
      <c r="E221" s="76"/>
      <c r="F221" s="76"/>
      <c r="G221" s="30"/>
      <c r="H221" s="76"/>
      <c r="I221" s="87"/>
      <c r="J221" s="87"/>
      <c r="K221" s="76"/>
      <c r="L221" s="76"/>
      <c r="M221" s="30"/>
      <c r="N221" s="76"/>
      <c r="O221" s="182"/>
      <c r="P221" s="182"/>
      <c r="Q221" s="182"/>
    </row>
    <row r="222" spans="2:17" x14ac:dyDescent="0.3">
      <c r="B222" s="76"/>
      <c r="C222" s="87"/>
      <c r="D222" s="87"/>
      <c r="E222" s="76"/>
      <c r="F222" s="76"/>
      <c r="G222" s="30"/>
      <c r="H222" s="76"/>
      <c r="I222" s="87"/>
      <c r="J222" s="87"/>
      <c r="K222" s="76"/>
      <c r="L222" s="76"/>
      <c r="M222" s="30"/>
      <c r="N222" s="76"/>
      <c r="O222" s="182"/>
      <c r="P222" s="182"/>
      <c r="Q222" s="182"/>
    </row>
    <row r="223" spans="2:17" x14ac:dyDescent="0.3">
      <c r="B223" s="76"/>
      <c r="C223" s="87"/>
      <c r="D223" s="87"/>
      <c r="E223" s="76"/>
      <c r="F223" s="76"/>
      <c r="G223" s="30"/>
      <c r="H223" s="76"/>
      <c r="I223" s="87"/>
      <c r="J223" s="87"/>
      <c r="K223" s="76"/>
      <c r="L223" s="76"/>
      <c r="M223" s="30"/>
      <c r="N223" s="76"/>
      <c r="O223" s="182"/>
      <c r="P223" s="182"/>
      <c r="Q223" s="182"/>
    </row>
    <row r="224" spans="2:17" x14ac:dyDescent="0.3">
      <c r="B224" s="76"/>
      <c r="C224" s="87"/>
      <c r="D224" s="87"/>
      <c r="E224" s="76"/>
      <c r="F224" s="76"/>
      <c r="G224" s="30"/>
      <c r="H224" s="76"/>
      <c r="I224" s="87"/>
      <c r="J224" s="87"/>
      <c r="K224" s="76"/>
      <c r="L224" s="76"/>
      <c r="M224" s="30"/>
      <c r="N224" s="76"/>
      <c r="O224" s="182"/>
      <c r="P224" s="182"/>
      <c r="Q224" s="182"/>
    </row>
    <row r="225" spans="2:17" x14ac:dyDescent="0.3">
      <c r="B225" s="76"/>
      <c r="C225" s="87"/>
      <c r="D225" s="87"/>
      <c r="E225" s="76"/>
      <c r="F225" s="76"/>
      <c r="G225" s="30"/>
      <c r="H225" s="76"/>
      <c r="I225" s="87"/>
      <c r="J225" s="87"/>
      <c r="K225" s="76"/>
      <c r="L225" s="76"/>
      <c r="M225" s="30"/>
      <c r="N225" s="76"/>
      <c r="O225" s="182"/>
      <c r="P225" s="182"/>
      <c r="Q225" s="182"/>
    </row>
    <row r="226" spans="2:17" x14ac:dyDescent="0.3">
      <c r="B226" s="76"/>
      <c r="C226" s="87"/>
      <c r="D226" s="87"/>
      <c r="E226" s="76"/>
      <c r="F226" s="76"/>
      <c r="G226" s="30"/>
      <c r="H226" s="76"/>
      <c r="I226" s="87"/>
      <c r="J226" s="87"/>
      <c r="K226" s="76"/>
      <c r="L226" s="76"/>
      <c r="M226" s="30"/>
      <c r="N226" s="76"/>
      <c r="O226" s="182"/>
      <c r="P226" s="182"/>
      <c r="Q226" s="182"/>
    </row>
    <row r="227" spans="2:17" x14ac:dyDescent="0.3">
      <c r="B227" s="76"/>
      <c r="C227" s="87"/>
      <c r="D227" s="87"/>
      <c r="E227" s="76"/>
      <c r="F227" s="76"/>
      <c r="G227" s="30"/>
      <c r="H227" s="76"/>
      <c r="I227" s="87"/>
      <c r="J227" s="87"/>
      <c r="K227" s="76"/>
      <c r="L227" s="76"/>
      <c r="M227" s="30"/>
      <c r="N227" s="76"/>
      <c r="O227" s="182"/>
      <c r="P227" s="182"/>
      <c r="Q227" s="182"/>
    </row>
    <row r="228" spans="2:17" x14ac:dyDescent="0.3">
      <c r="B228" s="76"/>
      <c r="C228" s="87"/>
      <c r="D228" s="87"/>
      <c r="E228" s="76"/>
      <c r="F228" s="76"/>
      <c r="G228" s="30"/>
      <c r="H228" s="76"/>
      <c r="I228" s="87"/>
      <c r="J228" s="87"/>
      <c r="K228" s="76"/>
      <c r="L228" s="76"/>
      <c r="M228" s="30"/>
      <c r="N228" s="76"/>
      <c r="O228" s="182"/>
      <c r="P228" s="182"/>
      <c r="Q228" s="182"/>
    </row>
    <row r="229" spans="2:17" x14ac:dyDescent="0.3">
      <c r="B229" s="76"/>
      <c r="C229" s="87"/>
      <c r="D229" s="87"/>
      <c r="E229" s="76"/>
      <c r="F229" s="76"/>
      <c r="G229" s="30"/>
      <c r="H229" s="76"/>
      <c r="I229" s="87"/>
      <c r="J229" s="87"/>
      <c r="K229" s="76"/>
      <c r="L229" s="76"/>
      <c r="M229" s="30"/>
      <c r="N229" s="76"/>
      <c r="O229" s="182"/>
      <c r="P229" s="182"/>
      <c r="Q229" s="182"/>
    </row>
    <row r="230" spans="2:17" x14ac:dyDescent="0.3">
      <c r="B230" s="76"/>
      <c r="C230" s="87"/>
      <c r="D230" s="87"/>
      <c r="E230" s="76"/>
      <c r="F230" s="76"/>
      <c r="G230" s="30"/>
      <c r="H230" s="76"/>
      <c r="I230" s="87"/>
      <c r="J230" s="87"/>
      <c r="K230" s="76"/>
      <c r="L230" s="76"/>
      <c r="M230" s="30"/>
      <c r="N230" s="76"/>
      <c r="O230" s="182"/>
      <c r="P230" s="182"/>
      <c r="Q230" s="182"/>
    </row>
    <row r="231" spans="2:17" x14ac:dyDescent="0.3">
      <c r="B231" s="76"/>
      <c r="C231" s="87"/>
      <c r="D231" s="87"/>
      <c r="E231" s="76"/>
      <c r="F231" s="76"/>
      <c r="G231" s="30"/>
      <c r="H231" s="76"/>
      <c r="I231" s="87"/>
      <c r="J231" s="87"/>
      <c r="K231" s="76"/>
      <c r="L231" s="76"/>
      <c r="M231" s="30"/>
      <c r="N231" s="76"/>
      <c r="O231" s="182"/>
      <c r="P231" s="182"/>
      <c r="Q231" s="182"/>
    </row>
    <row r="232" spans="2:17" x14ac:dyDescent="0.3">
      <c r="B232" s="76"/>
      <c r="C232" s="87"/>
      <c r="D232" s="87"/>
      <c r="E232" s="76"/>
      <c r="F232" s="76"/>
      <c r="G232" s="30"/>
      <c r="H232" s="76"/>
      <c r="I232" s="87"/>
      <c r="J232" s="87"/>
      <c r="K232" s="76"/>
      <c r="L232" s="76"/>
      <c r="M232" s="30"/>
      <c r="N232" s="76"/>
      <c r="O232" s="182"/>
      <c r="P232" s="182"/>
      <c r="Q232" s="182"/>
    </row>
    <row r="233" spans="2:17" x14ac:dyDescent="0.3">
      <c r="B233" s="76"/>
      <c r="C233" s="87"/>
      <c r="D233" s="87"/>
      <c r="E233" s="76"/>
      <c r="F233" s="76"/>
      <c r="G233" s="30"/>
      <c r="H233" s="76"/>
      <c r="I233" s="87"/>
      <c r="J233" s="87"/>
      <c r="K233" s="76"/>
      <c r="L233" s="76"/>
      <c r="M233" s="30"/>
      <c r="N233" s="76"/>
      <c r="O233" s="182"/>
      <c r="P233" s="182"/>
      <c r="Q233" s="182"/>
    </row>
    <row r="234" spans="2:17" x14ac:dyDescent="0.3">
      <c r="B234" s="76"/>
      <c r="C234" s="87"/>
      <c r="D234" s="87"/>
      <c r="E234" s="76"/>
      <c r="F234" s="76"/>
      <c r="G234" s="30"/>
      <c r="H234" s="76"/>
      <c r="I234" s="87"/>
      <c r="J234" s="87"/>
      <c r="K234" s="76"/>
      <c r="L234" s="76"/>
      <c r="M234" s="30"/>
      <c r="N234" s="76"/>
      <c r="O234" s="182"/>
      <c r="P234" s="182"/>
      <c r="Q234" s="182"/>
    </row>
    <row r="235" spans="2:17" x14ac:dyDescent="0.3">
      <c r="B235" s="76"/>
      <c r="C235" s="87"/>
      <c r="D235" s="87"/>
      <c r="E235" s="76"/>
      <c r="F235" s="76"/>
      <c r="G235" s="30"/>
      <c r="H235" s="76"/>
      <c r="I235" s="87"/>
      <c r="J235" s="87"/>
      <c r="K235" s="76"/>
      <c r="L235" s="76"/>
      <c r="M235" s="30"/>
      <c r="N235" s="76"/>
      <c r="O235" s="182"/>
      <c r="P235" s="182"/>
      <c r="Q235" s="182"/>
    </row>
    <row r="236" spans="2:17" x14ac:dyDescent="0.3">
      <c r="B236" s="76"/>
      <c r="C236" s="87"/>
      <c r="D236" s="87"/>
      <c r="E236" s="76"/>
      <c r="F236" s="76"/>
      <c r="G236" s="30"/>
      <c r="H236" s="76"/>
      <c r="I236" s="87"/>
      <c r="J236" s="87"/>
      <c r="K236" s="76"/>
      <c r="L236" s="76"/>
      <c r="M236" s="30"/>
      <c r="N236" s="76"/>
      <c r="O236" s="182"/>
      <c r="P236" s="182"/>
      <c r="Q236" s="182"/>
    </row>
    <row r="237" spans="2:17" x14ac:dyDescent="0.3">
      <c r="B237" s="76"/>
      <c r="C237" s="87"/>
      <c r="D237" s="87"/>
      <c r="E237" s="76"/>
      <c r="F237" s="76"/>
      <c r="G237" s="30"/>
      <c r="H237" s="76"/>
      <c r="I237" s="87"/>
      <c r="J237" s="87"/>
      <c r="K237" s="76"/>
      <c r="L237" s="76"/>
      <c r="M237" s="30"/>
      <c r="N237" s="76"/>
      <c r="O237" s="182"/>
      <c r="P237" s="182"/>
      <c r="Q237" s="182"/>
    </row>
    <row r="238" spans="2:17" x14ac:dyDescent="0.3">
      <c r="B238" s="76"/>
      <c r="C238" s="87"/>
      <c r="D238" s="87"/>
      <c r="E238" s="76"/>
      <c r="F238" s="76"/>
      <c r="G238" s="30"/>
      <c r="H238" s="76"/>
      <c r="I238" s="87"/>
      <c r="J238" s="87"/>
      <c r="K238" s="76"/>
      <c r="L238" s="76"/>
      <c r="M238" s="30"/>
      <c r="N238" s="76"/>
      <c r="O238" s="182"/>
      <c r="P238" s="182"/>
      <c r="Q238" s="182"/>
    </row>
    <row r="239" spans="2:17" x14ac:dyDescent="0.3">
      <c r="B239" s="76"/>
      <c r="C239" s="87"/>
      <c r="D239" s="87"/>
      <c r="E239" s="76"/>
      <c r="F239" s="76"/>
      <c r="G239" s="30"/>
      <c r="H239" s="76"/>
      <c r="I239" s="87"/>
      <c r="J239" s="87"/>
      <c r="K239" s="76"/>
      <c r="L239" s="76"/>
      <c r="M239" s="30"/>
      <c r="N239" s="76"/>
      <c r="O239" s="182"/>
      <c r="P239" s="182"/>
      <c r="Q239" s="182"/>
    </row>
    <row r="240" spans="2:17" x14ac:dyDescent="0.3">
      <c r="B240" s="76"/>
      <c r="C240" s="87"/>
      <c r="D240" s="87"/>
      <c r="E240" s="76"/>
      <c r="F240" s="76"/>
      <c r="G240" s="30"/>
      <c r="H240" s="76"/>
      <c r="I240" s="87"/>
      <c r="J240" s="87"/>
      <c r="K240" s="76"/>
      <c r="L240" s="76"/>
      <c r="M240" s="30"/>
      <c r="N240" s="76"/>
      <c r="O240" s="182"/>
      <c r="P240" s="182"/>
      <c r="Q240" s="182"/>
    </row>
    <row r="241" spans="2:17" x14ac:dyDescent="0.3">
      <c r="B241" s="76"/>
      <c r="C241" s="87"/>
      <c r="D241" s="87"/>
      <c r="E241" s="76"/>
      <c r="F241" s="76"/>
      <c r="G241" s="30"/>
      <c r="H241" s="76"/>
      <c r="I241" s="87"/>
      <c r="J241" s="87"/>
      <c r="K241" s="76"/>
      <c r="L241" s="76"/>
      <c r="M241" s="30"/>
      <c r="N241" s="76"/>
      <c r="O241" s="182"/>
      <c r="P241" s="182"/>
      <c r="Q241" s="182"/>
    </row>
    <row r="242" spans="2:17" x14ac:dyDescent="0.3">
      <c r="B242" s="76"/>
      <c r="C242" s="87"/>
      <c r="D242" s="87"/>
      <c r="E242" s="76"/>
      <c r="F242" s="76"/>
      <c r="G242" s="30"/>
      <c r="H242" s="76"/>
      <c r="I242" s="87"/>
      <c r="J242" s="87"/>
      <c r="K242" s="76"/>
      <c r="L242" s="76"/>
      <c r="M242" s="30"/>
      <c r="N242" s="76"/>
      <c r="O242" s="182"/>
      <c r="P242" s="182"/>
      <c r="Q242" s="182"/>
    </row>
    <row r="243" spans="2:17" x14ac:dyDescent="0.3">
      <c r="B243" s="76"/>
      <c r="C243" s="87"/>
      <c r="D243" s="87"/>
      <c r="E243" s="76"/>
      <c r="F243" s="76"/>
      <c r="G243" s="30"/>
      <c r="H243" s="76"/>
      <c r="I243" s="87"/>
      <c r="J243" s="87"/>
      <c r="K243" s="76"/>
      <c r="L243" s="76"/>
      <c r="M243" s="30"/>
      <c r="N243" s="76"/>
      <c r="O243" s="182"/>
      <c r="P243" s="182"/>
      <c r="Q243" s="182"/>
    </row>
    <row r="244" spans="2:17" x14ac:dyDescent="0.3">
      <c r="B244" s="76"/>
      <c r="C244" s="87"/>
      <c r="D244" s="87"/>
      <c r="E244" s="76"/>
      <c r="F244" s="76"/>
      <c r="G244" s="30"/>
      <c r="H244" s="76"/>
      <c r="I244" s="87"/>
      <c r="J244" s="87"/>
      <c r="K244" s="76"/>
      <c r="L244" s="76"/>
      <c r="M244" s="30"/>
      <c r="N244" s="76"/>
      <c r="O244" s="182"/>
      <c r="P244" s="182"/>
      <c r="Q244" s="182"/>
    </row>
    <row r="245" spans="2:17" x14ac:dyDescent="0.3">
      <c r="B245" s="76"/>
      <c r="C245" s="87"/>
      <c r="D245" s="87"/>
      <c r="E245" s="76"/>
      <c r="F245" s="76"/>
      <c r="G245" s="30"/>
      <c r="H245" s="76"/>
      <c r="I245" s="87"/>
      <c r="J245" s="87"/>
      <c r="K245" s="76"/>
      <c r="L245" s="76"/>
      <c r="M245" s="30"/>
      <c r="N245" s="76"/>
      <c r="O245" s="182"/>
      <c r="P245" s="182"/>
      <c r="Q245" s="182"/>
    </row>
    <row r="246" spans="2:17" x14ac:dyDescent="0.3">
      <c r="B246" s="76"/>
      <c r="C246" s="87"/>
      <c r="D246" s="87"/>
      <c r="E246" s="76"/>
      <c r="F246" s="76"/>
      <c r="G246" s="30"/>
      <c r="H246" s="76"/>
      <c r="I246" s="87"/>
      <c r="J246" s="87"/>
      <c r="K246" s="76"/>
      <c r="L246" s="76"/>
      <c r="M246" s="30"/>
      <c r="N246" s="76"/>
      <c r="O246" s="182"/>
      <c r="P246" s="182"/>
      <c r="Q246" s="182"/>
    </row>
    <row r="247" spans="2:17" x14ac:dyDescent="0.3">
      <c r="B247" s="76"/>
      <c r="C247" s="87"/>
      <c r="D247" s="87"/>
      <c r="E247" s="76"/>
      <c r="F247" s="76"/>
      <c r="G247" s="30"/>
      <c r="H247" s="76"/>
      <c r="I247" s="87"/>
      <c r="J247" s="87"/>
      <c r="K247" s="76"/>
      <c r="L247" s="76"/>
      <c r="M247" s="30"/>
      <c r="N247" s="76"/>
      <c r="O247" s="182"/>
      <c r="P247" s="182"/>
      <c r="Q247" s="18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45" customWidth="1"/>
    <col min="2" max="2" width="14.26953125" style="85" customWidth="1"/>
    <col min="3" max="3" width="15.453125" style="85" customWidth="1"/>
    <col min="4" max="4" width="10.26953125" style="43" customWidth="1"/>
    <col min="5" max="5" width="8.81640625" style="192" hidden="1" customWidth="1"/>
    <col min="6" max="16384" width="9.1796875" style="192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ht="18.5" x14ac:dyDescent="0.45">
      <c r="A3" s="1" t="s">
        <v>159</v>
      </c>
      <c r="B3" s="1"/>
      <c r="C3" s="1"/>
      <c r="D3" s="1"/>
    </row>
    <row r="4" spans="1:20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20" s="68" customFormat="1" x14ac:dyDescent="0.3">
      <c r="B5" s="213"/>
      <c r="C5" s="213"/>
      <c r="D5" s="68" t="str">
        <f>VALVAL</f>
        <v>млрд. одиниць</v>
      </c>
    </row>
    <row r="6" spans="1:20" s="174" customFormat="1" x14ac:dyDescent="0.25">
      <c r="A6" s="139"/>
      <c r="B6" s="88" t="s">
        <v>160</v>
      </c>
      <c r="C6" s="88" t="s">
        <v>163</v>
      </c>
      <c r="D6" s="49" t="s">
        <v>182</v>
      </c>
      <c r="E6" s="29" t="s">
        <v>52</v>
      </c>
    </row>
    <row r="7" spans="1:20" s="16" customFormat="1" ht="15.5" x14ac:dyDescent="0.25">
      <c r="A7" s="240" t="s">
        <v>146</v>
      </c>
      <c r="B7" s="59">
        <f>B$8+B$18</f>
        <v>133.92790119986</v>
      </c>
      <c r="C7" s="59">
        <f>C$8+C$18</f>
        <v>4897.5558478063194</v>
      </c>
      <c r="D7" s="227">
        <f>D$8+D$18</f>
        <v>1.0000009999999999</v>
      </c>
      <c r="E7" s="159" t="s">
        <v>91</v>
      </c>
    </row>
    <row r="8" spans="1:20" s="36" customFormat="1" ht="14.5" x14ac:dyDescent="0.25">
      <c r="A8" s="177" t="s">
        <v>62</v>
      </c>
      <c r="B8" s="245">
        <f>B$9+B$12</f>
        <v>124.57923860486</v>
      </c>
      <c r="C8" s="245">
        <f>C$9+C$12</f>
        <v>4555.6883448342796</v>
      </c>
      <c r="D8" s="216">
        <f>D$9+D$12</f>
        <v>0.93019699999999994</v>
      </c>
      <c r="E8" s="10" t="s">
        <v>91</v>
      </c>
    </row>
    <row r="9" spans="1:20" s="231" customFormat="1" ht="14.5" outlineLevel="1" x14ac:dyDescent="0.25">
      <c r="A9" s="46" t="s">
        <v>47</v>
      </c>
      <c r="B9" s="154">
        <f>SUM(B$10:B$11)</f>
        <v>40.270544215579996</v>
      </c>
      <c r="C9" s="154">
        <f>SUM(C$10:C$11)</f>
        <v>1472.6374231902</v>
      </c>
      <c r="D9" s="171">
        <f>SUM(D$10:D$11)</f>
        <v>0.30068899999999998</v>
      </c>
      <c r="E9" s="160" t="s">
        <v>157</v>
      </c>
    </row>
    <row r="10" spans="1:20" s="189" customFormat="1" ht="14" outlineLevel="2" x14ac:dyDescent="0.25">
      <c r="A10" s="19" t="s">
        <v>187</v>
      </c>
      <c r="B10" s="187">
        <v>40.225337220189999</v>
      </c>
      <c r="C10" s="187">
        <v>1470.9842666587001</v>
      </c>
      <c r="D10" s="69">
        <v>0.30035099999999998</v>
      </c>
      <c r="E10" s="132" t="s">
        <v>11</v>
      </c>
    </row>
    <row r="11" spans="1:20" ht="14" outlineLevel="2" x14ac:dyDescent="0.3">
      <c r="A11" s="115" t="s">
        <v>110</v>
      </c>
      <c r="B11" s="18">
        <v>4.5206995389999997E-2</v>
      </c>
      <c r="C11" s="18">
        <v>1.6531565315000001</v>
      </c>
      <c r="D11" s="69">
        <v>3.3799999999999998E-4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pans="1:20" ht="14.5" outlineLevel="1" x14ac:dyDescent="0.35">
      <c r="A12" s="170" t="s">
        <v>56</v>
      </c>
      <c r="B12" s="121">
        <f>SUM(B$13:B$17)</f>
        <v>84.308694389280006</v>
      </c>
      <c r="C12" s="121">
        <f>SUM(C$13:C$17)</f>
        <v>3083.0509216440796</v>
      </c>
      <c r="D12" s="63">
        <f>SUM(D$13:D$17)</f>
        <v>0.62950799999999996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</row>
    <row r="13" spans="1:20" ht="14" outlineLevel="2" x14ac:dyDescent="0.35">
      <c r="A13" s="37" t="s">
        <v>166</v>
      </c>
      <c r="B13" s="24">
        <v>49.09446292498</v>
      </c>
      <c r="C13" s="24">
        <v>1795.31577691849</v>
      </c>
      <c r="D13" s="214">
        <v>0.36657400000000001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pans="1:20" ht="14" outlineLevel="2" x14ac:dyDescent="0.35">
      <c r="A14" s="37" t="s">
        <v>43</v>
      </c>
      <c r="B14" s="24">
        <v>6.74200779346</v>
      </c>
      <c r="C14" s="24">
        <v>246.54578619578001</v>
      </c>
      <c r="D14" s="214">
        <v>5.0340999999999997E-2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20" ht="28" outlineLevel="2" x14ac:dyDescent="0.35">
      <c r="A15" s="37" t="s">
        <v>211</v>
      </c>
      <c r="B15" s="24">
        <v>1.56578183095</v>
      </c>
      <c r="C15" s="24">
        <v>57.258449463470001</v>
      </c>
      <c r="D15" s="214">
        <v>1.1691E-2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pans="1:20" ht="14" outlineLevel="2" x14ac:dyDescent="0.35">
      <c r="A16" s="37" t="s">
        <v>50</v>
      </c>
      <c r="B16" s="24">
        <v>22.708855390090001</v>
      </c>
      <c r="C16" s="24">
        <v>830.431049218</v>
      </c>
      <c r="D16" s="214">
        <v>0.16955999999999999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</row>
    <row r="17" spans="1:18" ht="14" outlineLevel="2" x14ac:dyDescent="0.35">
      <c r="A17" s="37" t="s">
        <v>168</v>
      </c>
      <c r="B17" s="24">
        <v>4.1975864498000002</v>
      </c>
      <c r="C17" s="24">
        <v>153.49985984834001</v>
      </c>
      <c r="D17" s="214">
        <v>3.1342000000000002E-2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ht="14.5" x14ac:dyDescent="0.35">
      <c r="A18" s="247" t="s">
        <v>14</v>
      </c>
      <c r="B18" s="188">
        <f>B$19+B$23</f>
        <v>9.3486625950000004</v>
      </c>
      <c r="C18" s="188">
        <f>C$19+C$23</f>
        <v>341.86750297204003</v>
      </c>
      <c r="D18" s="140">
        <f>D$19+D$23</f>
        <v>6.9804000000000005E-2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</row>
    <row r="19" spans="1:18" ht="14.5" outlineLevel="1" x14ac:dyDescent="0.35">
      <c r="A19" s="170" t="s">
        <v>47</v>
      </c>
      <c r="B19" s="121">
        <f>SUM(B$20:B$22)</f>
        <v>1.9536059937800001</v>
      </c>
      <c r="C19" s="121">
        <f>SUM(C$20:C$22)</f>
        <v>71.440636144300001</v>
      </c>
      <c r="D19" s="63">
        <f>SUM(D$20:D$22)</f>
        <v>1.4586999999999999E-2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</row>
    <row r="20" spans="1:18" ht="14" outlineLevel="2" x14ac:dyDescent="0.35">
      <c r="A20" s="37" t="s">
        <v>187</v>
      </c>
      <c r="B20" s="24">
        <v>0.24542945587000001</v>
      </c>
      <c r="C20" s="24">
        <v>8.9750116000000002</v>
      </c>
      <c r="D20" s="214">
        <v>1.833E-3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</row>
    <row r="21" spans="1:18" ht="14" outlineLevel="2" x14ac:dyDescent="0.35">
      <c r="A21" s="37" t="s">
        <v>110</v>
      </c>
      <c r="B21" s="24">
        <v>1.7081504321800001</v>
      </c>
      <c r="C21" s="24">
        <v>62.464669894300002</v>
      </c>
      <c r="D21" s="214">
        <v>1.2754E-2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</row>
    <row r="22" spans="1:18" ht="14" outlineLevel="2" x14ac:dyDescent="0.35">
      <c r="A22" s="37" t="s">
        <v>133</v>
      </c>
      <c r="B22" s="24">
        <v>2.6105729999999998E-5</v>
      </c>
      <c r="C22" s="24">
        <v>9.5465000000000003E-4</v>
      </c>
      <c r="D22" s="214">
        <v>0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</row>
    <row r="23" spans="1:18" ht="14.5" outlineLevel="1" x14ac:dyDescent="0.35">
      <c r="A23" s="170" t="s">
        <v>56</v>
      </c>
      <c r="B23" s="121">
        <f>SUM(B$24:B$28)</f>
        <v>7.3950566012200003</v>
      </c>
      <c r="C23" s="121">
        <f>SUM(C$24:C$28)</f>
        <v>270.42686682774001</v>
      </c>
      <c r="D23" s="63">
        <f>SUM(D$24:D$28)</f>
        <v>5.5217000000000002E-2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</row>
    <row r="24" spans="1:18" ht="14" outlineLevel="2" x14ac:dyDescent="0.35">
      <c r="A24" s="37" t="s">
        <v>166</v>
      </c>
      <c r="B24" s="24">
        <v>4.7190839651700003</v>
      </c>
      <c r="C24" s="24">
        <v>172.570293889</v>
      </c>
      <c r="D24" s="214">
        <v>3.5236000000000003E-2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</row>
    <row r="25" spans="1:18" ht="14" outlineLevel="2" x14ac:dyDescent="0.35">
      <c r="A25" s="37" t="s">
        <v>43</v>
      </c>
      <c r="B25" s="24">
        <v>2.1260552499999998E-2</v>
      </c>
      <c r="C25" s="24">
        <v>0.77746864024999995</v>
      </c>
      <c r="D25" s="214">
        <v>1.5899999999999999E-4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</row>
    <row r="26" spans="1:18" ht="28" outlineLevel="2" x14ac:dyDescent="0.35">
      <c r="A26" s="37" t="s">
        <v>211</v>
      </c>
      <c r="B26" s="24">
        <v>1.0213971495</v>
      </c>
      <c r="C26" s="24">
        <v>37.351063801210003</v>
      </c>
      <c r="D26" s="214">
        <v>7.626E-3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</row>
    <row r="27" spans="1:18" ht="14" outlineLevel="2" x14ac:dyDescent="0.35">
      <c r="A27" s="37" t="s">
        <v>50</v>
      </c>
      <c r="B27" s="24">
        <v>1.5249999999999999</v>
      </c>
      <c r="C27" s="24">
        <v>55.767114999999997</v>
      </c>
      <c r="D27" s="214">
        <v>1.1387E-2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1:18" ht="14" outlineLevel="2" x14ac:dyDescent="0.35">
      <c r="A28" s="37" t="s">
        <v>168</v>
      </c>
      <c r="B28" s="24">
        <v>0.10831493405000001</v>
      </c>
      <c r="C28" s="24">
        <v>3.9609254972799999</v>
      </c>
      <c r="D28" s="214">
        <v>8.0900000000000004E-4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</row>
    <row r="29" spans="1:18" x14ac:dyDescent="0.3">
      <c r="B29" s="76"/>
      <c r="C29" s="76"/>
      <c r="D29" s="3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</row>
    <row r="30" spans="1:18" x14ac:dyDescent="0.3">
      <c r="B30" s="76"/>
      <c r="C30" s="76"/>
      <c r="D30" s="30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</row>
    <row r="31" spans="1:18" x14ac:dyDescent="0.3">
      <c r="B31" s="76"/>
      <c r="C31" s="76"/>
      <c r="D31" s="30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1:18" x14ac:dyDescent="0.3">
      <c r="B32" s="76"/>
      <c r="C32" s="76"/>
      <c r="D32" s="30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</row>
    <row r="33" spans="2:18" x14ac:dyDescent="0.3">
      <c r="B33" s="76"/>
      <c r="C33" s="76"/>
      <c r="D33" s="30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</row>
    <row r="34" spans="2:18" x14ac:dyDescent="0.3">
      <c r="B34" s="76"/>
      <c r="C34" s="76"/>
      <c r="D34" s="30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</row>
    <row r="35" spans="2:18" x14ac:dyDescent="0.3">
      <c r="B35" s="76"/>
      <c r="C35" s="76"/>
      <c r="D35" s="30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2:18" x14ac:dyDescent="0.3">
      <c r="B36" s="76"/>
      <c r="C36" s="76"/>
      <c r="D36" s="3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2:18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2:18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2:18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2:18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2:18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2:18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2:18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2:18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2:18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2:18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2:18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2:18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2:18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2:18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2:18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2:18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2:18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</row>
    <row r="54" spans="2:18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</row>
    <row r="55" spans="2:18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2:18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2:18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2:18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2:18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2:18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2:18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2:18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2:18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2:18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2:18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2:18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2:18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2:18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</row>
    <row r="69" spans="2:18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</row>
    <row r="70" spans="2:18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</row>
    <row r="71" spans="2:18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</row>
    <row r="72" spans="2:18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</row>
    <row r="73" spans="2:18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</row>
    <row r="74" spans="2:18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</row>
    <row r="75" spans="2:18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</row>
    <row r="76" spans="2:18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</row>
    <row r="77" spans="2:18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</row>
    <row r="78" spans="2:18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</row>
    <row r="79" spans="2:18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</row>
    <row r="80" spans="2:18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</row>
    <row r="81" spans="2:18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</row>
    <row r="82" spans="2:18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</row>
    <row r="83" spans="2:18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</row>
    <row r="84" spans="2:18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</row>
    <row r="85" spans="2:18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</row>
    <row r="86" spans="2:18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</row>
    <row r="87" spans="2:18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</row>
    <row r="88" spans="2:18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</row>
    <row r="89" spans="2:18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</row>
    <row r="90" spans="2:18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</row>
    <row r="91" spans="2:18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</row>
    <row r="92" spans="2:18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</row>
    <row r="93" spans="2:18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</row>
    <row r="94" spans="2:18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</row>
    <row r="95" spans="2:18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</row>
    <row r="96" spans="2:18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</row>
    <row r="97" spans="2:18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</row>
    <row r="98" spans="2:18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</row>
    <row r="99" spans="2:18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</row>
    <row r="100" spans="2:18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</row>
    <row r="101" spans="2:18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</row>
    <row r="102" spans="2:18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</row>
    <row r="103" spans="2:18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</row>
    <row r="104" spans="2:18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</row>
    <row r="105" spans="2:18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</row>
    <row r="106" spans="2:18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</row>
    <row r="107" spans="2:18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</row>
    <row r="108" spans="2:18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</row>
    <row r="109" spans="2:18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</row>
    <row r="110" spans="2:18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</row>
    <row r="111" spans="2:18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</row>
    <row r="112" spans="2:18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</row>
    <row r="113" spans="2:18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</row>
    <row r="114" spans="2:18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</row>
    <row r="115" spans="2:18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</row>
    <row r="116" spans="2:18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</row>
    <row r="117" spans="2:18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</row>
    <row r="118" spans="2:18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</row>
    <row r="119" spans="2:18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</row>
    <row r="120" spans="2:18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</row>
    <row r="121" spans="2:18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</row>
    <row r="122" spans="2:18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</row>
    <row r="123" spans="2:18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</row>
    <row r="124" spans="2:18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</row>
    <row r="125" spans="2:18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</row>
    <row r="126" spans="2:18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</row>
    <row r="127" spans="2:18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</row>
    <row r="128" spans="2:18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</row>
    <row r="129" spans="2:18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</row>
    <row r="130" spans="2:18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</row>
    <row r="131" spans="2:18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</row>
    <row r="132" spans="2:18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</row>
    <row r="133" spans="2:18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</row>
    <row r="134" spans="2:18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</row>
    <row r="135" spans="2:18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</row>
    <row r="136" spans="2:18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</row>
    <row r="137" spans="2:18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</row>
    <row r="138" spans="2:18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</row>
    <row r="139" spans="2:18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</row>
    <row r="140" spans="2:18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</row>
    <row r="141" spans="2:18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</row>
    <row r="142" spans="2:18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</row>
    <row r="143" spans="2:18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</row>
    <row r="144" spans="2:18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</row>
    <row r="145" spans="2:18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</row>
    <row r="146" spans="2:18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</row>
    <row r="147" spans="2:18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</row>
    <row r="148" spans="2:18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</row>
    <row r="149" spans="2:18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</row>
    <row r="150" spans="2:18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</row>
    <row r="151" spans="2:18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</row>
    <row r="152" spans="2:18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</row>
    <row r="153" spans="2:18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</row>
    <row r="154" spans="2:18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</row>
    <row r="155" spans="2:18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</row>
    <row r="156" spans="2:18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</row>
    <row r="157" spans="2:18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</row>
    <row r="158" spans="2:18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</row>
    <row r="159" spans="2:18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</row>
    <row r="160" spans="2:18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</row>
    <row r="161" spans="2:18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</row>
    <row r="162" spans="2:18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</row>
    <row r="163" spans="2:18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</row>
    <row r="164" spans="2:18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</row>
    <row r="165" spans="2:18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</row>
    <row r="166" spans="2:18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</row>
    <row r="167" spans="2:18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</row>
    <row r="168" spans="2:18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</row>
    <row r="169" spans="2:18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</row>
    <row r="170" spans="2:18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</row>
    <row r="171" spans="2:18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</row>
    <row r="172" spans="2:18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</row>
    <row r="173" spans="2:18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</row>
    <row r="174" spans="2:18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</row>
    <row r="175" spans="2:18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</row>
    <row r="176" spans="2:18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</row>
    <row r="177" spans="2:18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</row>
    <row r="178" spans="2:18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</row>
    <row r="179" spans="2:18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</row>
    <row r="180" spans="2:18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</row>
    <row r="181" spans="2:18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</row>
    <row r="182" spans="2:18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</row>
    <row r="183" spans="2:18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</row>
    <row r="184" spans="2:18" x14ac:dyDescent="0.3">
      <c r="B184" s="76"/>
      <c r="C184" s="76"/>
      <c r="D184" s="30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</row>
    <row r="185" spans="2:18" x14ac:dyDescent="0.3">
      <c r="B185" s="76"/>
      <c r="C185" s="76"/>
      <c r="D185" s="30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</row>
    <row r="186" spans="2:18" x14ac:dyDescent="0.3">
      <c r="B186" s="76"/>
      <c r="C186" s="76"/>
      <c r="D186" s="30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</row>
    <row r="187" spans="2:18" x14ac:dyDescent="0.3">
      <c r="B187" s="76"/>
      <c r="C187" s="76"/>
      <c r="D187" s="30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</row>
    <row r="188" spans="2:18" x14ac:dyDescent="0.3">
      <c r="B188" s="76"/>
      <c r="C188" s="76"/>
      <c r="D188" s="30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</row>
    <row r="189" spans="2:18" x14ac:dyDescent="0.3">
      <c r="B189" s="76"/>
      <c r="C189" s="76"/>
      <c r="D189" s="30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</row>
    <row r="190" spans="2:18" x14ac:dyDescent="0.3">
      <c r="B190" s="76"/>
      <c r="C190" s="76"/>
      <c r="D190" s="30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</row>
    <row r="191" spans="2:18" x14ac:dyDescent="0.3">
      <c r="B191" s="76"/>
      <c r="C191" s="76"/>
      <c r="D191" s="30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</row>
    <row r="192" spans="2:18" x14ac:dyDescent="0.3">
      <c r="B192" s="76"/>
      <c r="C192" s="76"/>
      <c r="D192" s="30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</row>
    <row r="193" spans="2:18" x14ac:dyDescent="0.3">
      <c r="B193" s="76"/>
      <c r="C193" s="76"/>
      <c r="D193" s="30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</row>
    <row r="194" spans="2:18" x14ac:dyDescent="0.3">
      <c r="B194" s="76"/>
      <c r="C194" s="76"/>
      <c r="D194" s="30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</row>
    <row r="195" spans="2:18" x14ac:dyDescent="0.3">
      <c r="B195" s="76"/>
      <c r="C195" s="76"/>
      <c r="D195" s="30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</row>
    <row r="196" spans="2:18" x14ac:dyDescent="0.3">
      <c r="B196" s="76"/>
      <c r="C196" s="76"/>
      <c r="D196" s="30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</row>
    <row r="197" spans="2:18" x14ac:dyDescent="0.3">
      <c r="B197" s="76"/>
      <c r="C197" s="76"/>
      <c r="D197" s="30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</row>
    <row r="198" spans="2:18" x14ac:dyDescent="0.3">
      <c r="B198" s="76"/>
      <c r="C198" s="76"/>
      <c r="D198" s="30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</row>
    <row r="199" spans="2:18" x14ac:dyDescent="0.3">
      <c r="B199" s="76"/>
      <c r="C199" s="76"/>
      <c r="D199" s="30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</row>
    <row r="200" spans="2:18" x14ac:dyDescent="0.3">
      <c r="B200" s="76"/>
      <c r="C200" s="76"/>
      <c r="D200" s="30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</row>
    <row r="201" spans="2:18" x14ac:dyDescent="0.3">
      <c r="B201" s="76"/>
      <c r="C201" s="76"/>
      <c r="D201" s="30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</row>
    <row r="202" spans="2:18" x14ac:dyDescent="0.3">
      <c r="B202" s="76"/>
      <c r="C202" s="76"/>
      <c r="D202" s="30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</row>
    <row r="203" spans="2:18" x14ac:dyDescent="0.3">
      <c r="B203" s="76"/>
      <c r="C203" s="76"/>
      <c r="D203" s="30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</row>
    <row r="204" spans="2:18" x14ac:dyDescent="0.3">
      <c r="B204" s="76"/>
      <c r="C204" s="76"/>
      <c r="D204" s="30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</row>
    <row r="205" spans="2:18" x14ac:dyDescent="0.3">
      <c r="B205" s="76"/>
      <c r="C205" s="76"/>
      <c r="D205" s="30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</row>
    <row r="206" spans="2:18" x14ac:dyDescent="0.3">
      <c r="B206" s="76"/>
      <c r="C206" s="76"/>
      <c r="D206" s="30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</row>
    <row r="207" spans="2:18" x14ac:dyDescent="0.3">
      <c r="B207" s="76"/>
      <c r="C207" s="76"/>
      <c r="D207" s="30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</row>
    <row r="208" spans="2:18" x14ac:dyDescent="0.3">
      <c r="B208" s="76"/>
      <c r="C208" s="76"/>
      <c r="D208" s="30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</row>
    <row r="209" spans="2:18" x14ac:dyDescent="0.3">
      <c r="B209" s="76"/>
      <c r="C209" s="76"/>
      <c r="D209" s="30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</row>
    <row r="210" spans="2:18" x14ac:dyDescent="0.3">
      <c r="B210" s="76"/>
      <c r="C210" s="76"/>
      <c r="D210" s="30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</row>
    <row r="211" spans="2:18" x14ac:dyDescent="0.3">
      <c r="B211" s="76"/>
      <c r="C211" s="76"/>
      <c r="D211" s="30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</row>
    <row r="212" spans="2:18" x14ac:dyDescent="0.3">
      <c r="B212" s="76"/>
      <c r="C212" s="76"/>
      <c r="D212" s="30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</row>
    <row r="213" spans="2:18" x14ac:dyDescent="0.3">
      <c r="B213" s="76"/>
      <c r="C213" s="76"/>
      <c r="D213" s="30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</row>
    <row r="214" spans="2:18" x14ac:dyDescent="0.3">
      <c r="B214" s="76"/>
      <c r="C214" s="76"/>
      <c r="D214" s="30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</row>
    <row r="215" spans="2:18" x14ac:dyDescent="0.3">
      <c r="B215" s="76"/>
      <c r="C215" s="76"/>
      <c r="D215" s="30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</row>
    <row r="216" spans="2:18" x14ac:dyDescent="0.3">
      <c r="B216" s="76"/>
      <c r="C216" s="76"/>
      <c r="D216" s="30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</row>
    <row r="217" spans="2:18" x14ac:dyDescent="0.3">
      <c r="B217" s="76"/>
      <c r="C217" s="76"/>
      <c r="D217" s="30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</row>
    <row r="218" spans="2:18" x14ac:dyDescent="0.3">
      <c r="B218" s="76"/>
      <c r="C218" s="76"/>
      <c r="D218" s="30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</row>
    <row r="219" spans="2:18" x14ac:dyDescent="0.3">
      <c r="B219" s="76"/>
      <c r="C219" s="76"/>
      <c r="D219" s="30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</row>
    <row r="220" spans="2:18" x14ac:dyDescent="0.3">
      <c r="B220" s="76"/>
      <c r="C220" s="76"/>
      <c r="D220" s="30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</row>
    <row r="221" spans="2:18" x14ac:dyDescent="0.3">
      <c r="B221" s="76"/>
      <c r="C221" s="76"/>
      <c r="D221" s="30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</row>
    <row r="222" spans="2:18" x14ac:dyDescent="0.3">
      <c r="B222" s="76"/>
      <c r="C222" s="76"/>
      <c r="D222" s="30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</row>
    <row r="223" spans="2:18" x14ac:dyDescent="0.3">
      <c r="B223" s="76"/>
      <c r="C223" s="76"/>
      <c r="D223" s="30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</row>
    <row r="224" spans="2:18" x14ac:dyDescent="0.3">
      <c r="B224" s="76"/>
      <c r="C224" s="76"/>
      <c r="D224" s="30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</row>
    <row r="225" spans="2:18" x14ac:dyDescent="0.3">
      <c r="B225" s="76"/>
      <c r="C225" s="76"/>
      <c r="D225" s="30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</row>
    <row r="226" spans="2:18" x14ac:dyDescent="0.3">
      <c r="B226" s="76"/>
      <c r="C226" s="76"/>
      <c r="D226" s="30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</row>
    <row r="227" spans="2:18" x14ac:dyDescent="0.3">
      <c r="B227" s="76"/>
      <c r="C227" s="76"/>
      <c r="D227" s="30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</row>
    <row r="228" spans="2:18" x14ac:dyDescent="0.3">
      <c r="B228" s="76"/>
      <c r="C228" s="76"/>
      <c r="D228" s="30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</row>
    <row r="229" spans="2:18" x14ac:dyDescent="0.3">
      <c r="B229" s="76"/>
      <c r="C229" s="76"/>
      <c r="D229" s="30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</row>
    <row r="230" spans="2:18" x14ac:dyDescent="0.3">
      <c r="B230" s="76"/>
      <c r="C230" s="76"/>
      <c r="D230" s="30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</row>
    <row r="231" spans="2:18" x14ac:dyDescent="0.3">
      <c r="B231" s="76"/>
      <c r="C231" s="76"/>
      <c r="D231" s="30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</row>
    <row r="232" spans="2:18" x14ac:dyDescent="0.3">
      <c r="B232" s="76"/>
      <c r="C232" s="76"/>
      <c r="D232" s="30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E122" sqref="E122"/>
    </sheetView>
  </sheetViews>
  <sheetFormatPr defaultColWidth="9.1796875" defaultRowHeight="13" outlineLevelRow="3" x14ac:dyDescent="0.3"/>
  <cols>
    <col min="1" max="1" width="81.453125" style="192" customWidth="1"/>
    <col min="2" max="2" width="14.26953125" style="85" customWidth="1"/>
    <col min="3" max="3" width="15.453125" style="85" customWidth="1"/>
    <col min="4" max="4" width="10.26953125" style="43" customWidth="1"/>
    <col min="5" max="16384" width="9.1796875" style="192"/>
  </cols>
  <sheetData>
    <row r="2" spans="1:19" ht="18.5" x14ac:dyDescent="0.45">
      <c r="A2" s="4" t="s">
        <v>328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329</v>
      </c>
      <c r="B3" s="1"/>
      <c r="C3" s="1"/>
      <c r="D3" s="1"/>
    </row>
    <row r="4" spans="1:19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B5" s="213"/>
      <c r="C5" s="213"/>
      <c r="D5" s="68" t="s">
        <v>311</v>
      </c>
    </row>
    <row r="6" spans="1:19" s="174" customFormat="1" x14ac:dyDescent="0.25">
      <c r="A6" s="176"/>
      <c r="B6" s="67" t="s">
        <v>51</v>
      </c>
      <c r="C6" s="67" t="s">
        <v>69</v>
      </c>
      <c r="D6" s="66" t="s">
        <v>182</v>
      </c>
    </row>
    <row r="7" spans="1:19" s="16" customFormat="1" ht="15.5" x14ac:dyDescent="0.25">
      <c r="A7" s="265" t="s">
        <v>216</v>
      </c>
      <c r="B7" s="148">
        <f>B$8+B$81</f>
        <v>133.92790119985997</v>
      </c>
      <c r="C7" s="148">
        <f>C$8+C$81</f>
        <v>4897.5558478063194</v>
      </c>
      <c r="D7" s="79">
        <f>D$8+D$81</f>
        <v>0.99999899999999997</v>
      </c>
    </row>
    <row r="8" spans="1:19" s="36" customFormat="1" ht="14.5" x14ac:dyDescent="0.25">
      <c r="A8" s="266" t="s">
        <v>330</v>
      </c>
      <c r="B8" s="245">
        <f>B$9+B$46</f>
        <v>124.57923860485997</v>
      </c>
      <c r="C8" s="245">
        <f>C$9+C$46</f>
        <v>4555.6883448342796</v>
      </c>
      <c r="D8" s="216">
        <f>D$9+D$46</f>
        <v>0.93019399999999997</v>
      </c>
    </row>
    <row r="9" spans="1:19" s="231" customFormat="1" ht="14.5" outlineLevel="1" x14ac:dyDescent="0.25">
      <c r="A9" s="267" t="s">
        <v>285</v>
      </c>
      <c r="B9" s="154">
        <f>B$10+B$44</f>
        <v>40.270544215579982</v>
      </c>
      <c r="C9" s="154">
        <f>C$10+C$44</f>
        <v>1472.6374231902003</v>
      </c>
      <c r="D9" s="171">
        <f>D$10+D$44</f>
        <v>0.30068499999999992</v>
      </c>
    </row>
    <row r="10" spans="1:19" s="101" customFormat="1" ht="14" outlineLevel="2" x14ac:dyDescent="0.25">
      <c r="A10" s="268" t="s">
        <v>219</v>
      </c>
      <c r="B10" s="13">
        <f>SUM(B$11:B$43)</f>
        <v>40.225337220189985</v>
      </c>
      <c r="C10" s="13">
        <f>SUM(C$11:C$43)</f>
        <v>1470.9842666587003</v>
      </c>
      <c r="D10" s="120">
        <f>SUM(D$11:D$43)</f>
        <v>0.30034699999999992</v>
      </c>
    </row>
    <row r="11" spans="1:19" outlineLevel="3" x14ac:dyDescent="0.3">
      <c r="A11" s="269" t="s">
        <v>331</v>
      </c>
      <c r="B11" s="191">
        <v>1.72543332259</v>
      </c>
      <c r="C11" s="191">
        <v>63.096680999999997</v>
      </c>
      <c r="D11" s="224">
        <v>1.2883E-2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outlineLevel="3" x14ac:dyDescent="0.3">
      <c r="A12" s="270" t="s">
        <v>221</v>
      </c>
      <c r="B12" s="196">
        <v>0.47945505163000002</v>
      </c>
      <c r="C12" s="196">
        <v>17.533000000000001</v>
      </c>
      <c r="D12" s="150">
        <v>3.5799999999999998E-3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outlineLevel="3" x14ac:dyDescent="0.3">
      <c r="A13" s="270" t="s">
        <v>222</v>
      </c>
      <c r="B13" s="196">
        <v>2.0064971304200001</v>
      </c>
      <c r="C13" s="196">
        <v>73.374790963500004</v>
      </c>
      <c r="D13" s="150">
        <v>1.4982000000000001E-2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outlineLevel="3" x14ac:dyDescent="0.3">
      <c r="A14" s="270" t="s">
        <v>223</v>
      </c>
      <c r="B14" s="196">
        <v>1.36729325161</v>
      </c>
      <c r="C14" s="196">
        <v>50</v>
      </c>
      <c r="D14" s="150">
        <v>1.0208999999999999E-2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outlineLevel="3" x14ac:dyDescent="0.3">
      <c r="A15" s="270" t="s">
        <v>224</v>
      </c>
      <c r="B15" s="196">
        <v>0.78482635377999999</v>
      </c>
      <c r="C15" s="196">
        <v>28.700001</v>
      </c>
      <c r="D15" s="150">
        <v>5.8599999999999998E-3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outlineLevel="3" x14ac:dyDescent="0.3">
      <c r="A16" s="270" t="s">
        <v>225</v>
      </c>
      <c r="B16" s="196">
        <v>1.28252107002</v>
      </c>
      <c r="C16" s="196">
        <v>46.9</v>
      </c>
      <c r="D16" s="150">
        <v>9.5759999999999994E-3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outlineLevel="3" x14ac:dyDescent="0.3">
      <c r="A17" s="270" t="s">
        <v>226</v>
      </c>
      <c r="B17" s="196">
        <v>6.4837581148799996</v>
      </c>
      <c r="C17" s="196">
        <v>237.101957</v>
      </c>
      <c r="D17" s="150">
        <v>4.8411999999999997E-2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outlineLevel="3" x14ac:dyDescent="0.3">
      <c r="A18" s="270" t="s">
        <v>227</v>
      </c>
      <c r="B18" s="196">
        <v>0.33082327462</v>
      </c>
      <c r="C18" s="196">
        <v>12.097744</v>
      </c>
      <c r="D18" s="150">
        <v>2.47E-3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outlineLevel="3" x14ac:dyDescent="0.3">
      <c r="A19" s="270" t="s">
        <v>228</v>
      </c>
      <c r="B19" s="196">
        <v>0.74101125010000002</v>
      </c>
      <c r="C19" s="196">
        <v>27.097743999999999</v>
      </c>
      <c r="D19" s="150">
        <v>5.5329999999999997E-3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outlineLevel="3" x14ac:dyDescent="0.3">
      <c r="A20" s="270" t="s">
        <v>229</v>
      </c>
      <c r="B20" s="196">
        <v>1.6939844254800001</v>
      </c>
      <c r="C20" s="196">
        <v>61.946638860699998</v>
      </c>
      <c r="D20" s="150">
        <v>1.2648E-2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outlineLevel="3" x14ac:dyDescent="0.3">
      <c r="A21" s="270" t="s">
        <v>332</v>
      </c>
      <c r="B21" s="196">
        <v>0.33082327462</v>
      </c>
      <c r="C21" s="196">
        <v>12.097744</v>
      </c>
      <c r="D21" s="150">
        <v>2.47E-3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outlineLevel="3" x14ac:dyDescent="0.3">
      <c r="A22" s="270" t="s">
        <v>231</v>
      </c>
      <c r="B22" s="196">
        <v>0.33082327462</v>
      </c>
      <c r="C22" s="196">
        <v>12.097744</v>
      </c>
      <c r="D22" s="150">
        <v>2.47E-3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outlineLevel="3" x14ac:dyDescent="0.3">
      <c r="A23" s="270" t="s">
        <v>232</v>
      </c>
      <c r="B23" s="196">
        <v>4.2098569178199998</v>
      </c>
      <c r="C23" s="196">
        <v>153.94857368480001</v>
      </c>
      <c r="D23" s="150">
        <v>3.1433999999999997E-2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outlineLevel="3" x14ac:dyDescent="0.3">
      <c r="A24" s="270" t="s">
        <v>233</v>
      </c>
      <c r="B24" s="196">
        <v>0.33082327462</v>
      </c>
      <c r="C24" s="196">
        <v>12.097744</v>
      </c>
      <c r="D24" s="150">
        <v>2.47E-3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outlineLevel="3" x14ac:dyDescent="0.3">
      <c r="A25" s="270" t="s">
        <v>234</v>
      </c>
      <c r="B25" s="196">
        <v>0.33082327462</v>
      </c>
      <c r="C25" s="196">
        <v>12.097744</v>
      </c>
      <c r="D25" s="150">
        <v>2.47E-3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outlineLevel="3" x14ac:dyDescent="0.3">
      <c r="A26" s="270" t="s">
        <v>235</v>
      </c>
      <c r="B26" s="196">
        <v>0.33082327462</v>
      </c>
      <c r="C26" s="196">
        <v>12.097744</v>
      </c>
      <c r="D26" s="150">
        <v>2.47E-3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outlineLevel="3" x14ac:dyDescent="0.3">
      <c r="A27" s="270" t="s">
        <v>236</v>
      </c>
      <c r="B27" s="196">
        <v>0.33082327462</v>
      </c>
      <c r="C27" s="196">
        <v>12.097744</v>
      </c>
      <c r="D27" s="150">
        <v>2.47E-3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outlineLevel="3" x14ac:dyDescent="0.3">
      <c r="A28" s="270" t="s">
        <v>237</v>
      </c>
      <c r="B28" s="196">
        <v>0.33082327462</v>
      </c>
      <c r="C28" s="196">
        <v>12.097744</v>
      </c>
      <c r="D28" s="150">
        <v>2.47E-3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outlineLevel="3" x14ac:dyDescent="0.3">
      <c r="A29" s="270" t="s">
        <v>238</v>
      </c>
      <c r="B29" s="196">
        <v>0.33082327462</v>
      </c>
      <c r="C29" s="196">
        <v>12.097744</v>
      </c>
      <c r="D29" s="150">
        <v>2.47E-3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outlineLevel="3" x14ac:dyDescent="0.3">
      <c r="A30" s="270" t="s">
        <v>239</v>
      </c>
      <c r="B30" s="196">
        <v>0.33082327462</v>
      </c>
      <c r="C30" s="196">
        <v>12.097744</v>
      </c>
      <c r="D30" s="150">
        <v>2.47E-3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outlineLevel="3" x14ac:dyDescent="0.3">
      <c r="A31" s="270" t="s">
        <v>240</v>
      </c>
      <c r="B31" s="196">
        <v>0.33082327462</v>
      </c>
      <c r="C31" s="196">
        <v>12.097744</v>
      </c>
      <c r="D31" s="150">
        <v>2.47E-3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outlineLevel="3" x14ac:dyDescent="0.3">
      <c r="A32" s="270" t="s">
        <v>333</v>
      </c>
      <c r="B32" s="196">
        <v>0.33082327462</v>
      </c>
      <c r="C32" s="196">
        <v>12.097744</v>
      </c>
      <c r="D32" s="150">
        <v>2.47E-3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3" x14ac:dyDescent="0.3">
      <c r="A33" s="270" t="s">
        <v>334</v>
      </c>
      <c r="B33" s="196">
        <v>0.33082327462</v>
      </c>
      <c r="C33" s="196">
        <v>12.097744</v>
      </c>
      <c r="D33" s="150">
        <v>2.47E-3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3" x14ac:dyDescent="0.3">
      <c r="A34" s="270" t="s">
        <v>243</v>
      </c>
      <c r="B34" s="196">
        <v>2.4679269099500001</v>
      </c>
      <c r="C34" s="196">
        <v>90.248632000000001</v>
      </c>
      <c r="D34" s="150">
        <v>1.8426999999999999E-2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3" x14ac:dyDescent="0.3">
      <c r="A35" s="270" t="s">
        <v>335</v>
      </c>
      <c r="B35" s="196">
        <v>7.1672897239999998</v>
      </c>
      <c r="C35" s="196">
        <v>262.09775100000002</v>
      </c>
      <c r="D35" s="150">
        <v>5.3516000000000001E-2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3" x14ac:dyDescent="0.3">
      <c r="A36" s="270" t="s">
        <v>245</v>
      </c>
      <c r="B36" s="196">
        <v>1.03335604868</v>
      </c>
      <c r="C36" s="196">
        <v>37.788384000000001</v>
      </c>
      <c r="D36" s="150">
        <v>7.7159999999999998E-3</v>
      </c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3" x14ac:dyDescent="0.3">
      <c r="A37" s="270" t="s">
        <v>336</v>
      </c>
      <c r="B37" s="196">
        <v>1.25980310977</v>
      </c>
      <c r="C37" s="196">
        <v>46.069235999999997</v>
      </c>
      <c r="D37" s="150">
        <v>9.4070000000000004E-3</v>
      </c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outlineLevel="3" x14ac:dyDescent="0.3">
      <c r="A38" s="270" t="s">
        <v>337</v>
      </c>
      <c r="B38" s="196">
        <v>0.38885399999999998</v>
      </c>
      <c r="C38" s="196">
        <v>14.2198463844</v>
      </c>
      <c r="D38" s="150">
        <v>2.9030000000000002E-3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outlineLevel="3" x14ac:dyDescent="0.3">
      <c r="A39" s="270" t="s">
        <v>248</v>
      </c>
      <c r="B39" s="196">
        <v>1.1233792652800001</v>
      </c>
      <c r="C39" s="196">
        <v>41.080407000000001</v>
      </c>
      <c r="D39" s="150">
        <v>8.3879999999999996E-3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outlineLevel="3" x14ac:dyDescent="0.3">
      <c r="A40" s="270" t="s">
        <v>249</v>
      </c>
      <c r="B40" s="196">
        <v>0.48625572213000001</v>
      </c>
      <c r="C40" s="196">
        <v>17.781690999999999</v>
      </c>
      <c r="D40" s="150">
        <v>3.6310000000000001E-3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outlineLevel="3" x14ac:dyDescent="0.3">
      <c r="A41" s="270" t="s">
        <v>250</v>
      </c>
      <c r="B41" s="196">
        <v>6.8364662579999999E-2</v>
      </c>
      <c r="C41" s="196">
        <v>2.5</v>
      </c>
      <c r="D41" s="150">
        <v>5.1000000000000004E-4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outlineLevel="3" x14ac:dyDescent="0.3">
      <c r="A42" s="270" t="s">
        <v>338</v>
      </c>
      <c r="B42" s="196">
        <v>0.799272074</v>
      </c>
      <c r="C42" s="196">
        <v>29.2282607653</v>
      </c>
      <c r="D42" s="150">
        <v>5.9680000000000002E-3</v>
      </c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outlineLevel="3" x14ac:dyDescent="0.3">
      <c r="A43" s="270" t="s">
        <v>252</v>
      </c>
      <c r="B43" s="196">
        <v>0.35549624541000002</v>
      </c>
      <c r="C43" s="196">
        <v>13</v>
      </c>
      <c r="D43" s="150">
        <v>2.6540000000000001E-3</v>
      </c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ht="14" outlineLevel="2" x14ac:dyDescent="0.35">
      <c r="A44" s="271" t="s">
        <v>253</v>
      </c>
      <c r="B44" s="82">
        <f>SUM(B$45:B$45)</f>
        <v>4.5206995389999997E-2</v>
      </c>
      <c r="C44" s="82">
        <f>SUM(C$45:C$45)</f>
        <v>1.6531565315000001</v>
      </c>
      <c r="D44" s="39">
        <f>SUM(D$45:D$45)</f>
        <v>3.3799999999999998E-4</v>
      </c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outlineLevel="3" x14ac:dyDescent="0.3">
      <c r="A45" s="270" t="s">
        <v>339</v>
      </c>
      <c r="B45" s="196">
        <v>4.5206995389999997E-2</v>
      </c>
      <c r="C45" s="196">
        <v>1.6531565315000001</v>
      </c>
      <c r="D45" s="150">
        <v>3.3799999999999998E-4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ht="14.5" outlineLevel="1" x14ac:dyDescent="0.35">
      <c r="A46" s="272" t="s">
        <v>255</v>
      </c>
      <c r="B46" s="121">
        <f>B$47+B$55+B$66+B$71+B$79</f>
        <v>84.308694389279992</v>
      </c>
      <c r="C46" s="121">
        <f>C$47+C$55+C$66+C$71+C$79</f>
        <v>3083.0509216440796</v>
      </c>
      <c r="D46" s="63">
        <f>D$47+D$55+D$66+D$71+D$79</f>
        <v>0.62950899999999999</v>
      </c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4" outlineLevel="2" x14ac:dyDescent="0.35">
      <c r="A47" s="271" t="s">
        <v>340</v>
      </c>
      <c r="B47" s="82">
        <f>SUM(B$48:B$54)</f>
        <v>49.094462924979993</v>
      </c>
      <c r="C47" s="82">
        <f>SUM(C$48:C$54)</f>
        <v>1795.31577691849</v>
      </c>
      <c r="D47" s="39">
        <f>SUM(D$48:D$54)</f>
        <v>0.36657299999999998</v>
      </c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outlineLevel="3" x14ac:dyDescent="0.3">
      <c r="A48" s="55" t="s">
        <v>102</v>
      </c>
      <c r="B48" s="196">
        <v>5.3741267600000003E-3</v>
      </c>
      <c r="C48" s="196">
        <v>0.19652429169999999</v>
      </c>
      <c r="D48" s="150">
        <v>4.0000000000000003E-5</v>
      </c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outlineLevel="3" x14ac:dyDescent="0.3">
      <c r="A49" s="270" t="s">
        <v>257</v>
      </c>
      <c r="B49" s="196">
        <v>0.22335347277000001</v>
      </c>
      <c r="C49" s="196">
        <v>8.1677238039900004</v>
      </c>
      <c r="D49" s="150">
        <v>1.668E-3</v>
      </c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outlineLevel="3" x14ac:dyDescent="0.3">
      <c r="A50" s="270" t="s">
        <v>258</v>
      </c>
      <c r="B50" s="196">
        <v>2.7280643409800001</v>
      </c>
      <c r="C50" s="196">
        <v>99.761493659739997</v>
      </c>
      <c r="D50" s="150">
        <v>2.0369999999999999E-2</v>
      </c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outlineLevel="3" x14ac:dyDescent="0.3">
      <c r="A51" s="270" t="s">
        <v>259</v>
      </c>
      <c r="B51" s="196">
        <v>25.690045093329999</v>
      </c>
      <c r="C51" s="196">
        <v>939.448983</v>
      </c>
      <c r="D51" s="150">
        <v>0.19181999999999999</v>
      </c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outlineLevel="3" x14ac:dyDescent="0.3">
      <c r="A52" s="270" t="s">
        <v>260</v>
      </c>
      <c r="B52" s="196">
        <v>10.603672524429999</v>
      </c>
      <c r="C52" s="196">
        <v>387.76145907712998</v>
      </c>
      <c r="D52" s="150">
        <v>7.9173999999999994E-2</v>
      </c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outlineLevel="3" x14ac:dyDescent="0.3">
      <c r="A53" s="270" t="s">
        <v>261</v>
      </c>
      <c r="B53" s="196">
        <v>9.7429179500000007</v>
      </c>
      <c r="C53" s="196">
        <v>356.28486934642001</v>
      </c>
      <c r="D53" s="150">
        <v>7.2747000000000006E-2</v>
      </c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outlineLevel="3" x14ac:dyDescent="0.3">
      <c r="A54" s="270" t="s">
        <v>262</v>
      </c>
      <c r="B54" s="196">
        <v>0.10103541671000001</v>
      </c>
      <c r="C54" s="196">
        <v>3.6947237395100001</v>
      </c>
      <c r="D54" s="150">
        <v>7.54E-4</v>
      </c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ht="14" outlineLevel="2" x14ac:dyDescent="0.35">
      <c r="A55" s="271" t="s">
        <v>263</v>
      </c>
      <c r="B55" s="82">
        <f>SUM(B$56:B$65)</f>
        <v>6.74200779346</v>
      </c>
      <c r="C55" s="82">
        <f>SUM(C$56:C$65)</f>
        <v>246.54578619578001</v>
      </c>
      <c r="D55" s="39">
        <f>SUM(D$56:D$65)</f>
        <v>5.0341999999999998E-2</v>
      </c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outlineLevel="3" x14ac:dyDescent="0.3">
      <c r="A56" s="270" t="s">
        <v>264</v>
      </c>
      <c r="B56" s="196">
        <v>2.325669423E-2</v>
      </c>
      <c r="C56" s="196">
        <v>0.85046474879</v>
      </c>
      <c r="D56" s="150">
        <v>1.74E-4</v>
      </c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outlineLevel="3" x14ac:dyDescent="0.3">
      <c r="A57" s="55" t="s">
        <v>265</v>
      </c>
      <c r="B57" s="196">
        <v>0.21762003466999999</v>
      </c>
      <c r="C57" s="196">
        <v>7.9580599999999997</v>
      </c>
      <c r="D57" s="150">
        <v>1.6249999999999999E-3</v>
      </c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outlineLevel="3" x14ac:dyDescent="0.3">
      <c r="A58" s="55" t="s">
        <v>266</v>
      </c>
      <c r="B58" s="196">
        <v>3.6001724936500001</v>
      </c>
      <c r="C58" s="196">
        <v>131.65326785136</v>
      </c>
      <c r="D58" s="150">
        <v>2.6880999999999999E-2</v>
      </c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outlineLevel="3" x14ac:dyDescent="0.3">
      <c r="A59" s="55" t="s">
        <v>267</v>
      </c>
      <c r="B59" s="196">
        <v>0.21762003466999999</v>
      </c>
      <c r="C59" s="196">
        <v>7.9580599999999997</v>
      </c>
      <c r="D59" s="150">
        <v>1.6249999999999999E-3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outlineLevel="3" x14ac:dyDescent="0.3">
      <c r="A60" s="270" t="s">
        <v>268</v>
      </c>
      <c r="B60" s="196">
        <v>0.60800927668000004</v>
      </c>
      <c r="C60" s="196">
        <v>22.234048034859999</v>
      </c>
      <c r="D60" s="150">
        <v>4.5399999999999998E-3</v>
      </c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outlineLevel="3" x14ac:dyDescent="0.3">
      <c r="A61" s="270" t="s">
        <v>269</v>
      </c>
      <c r="B61" s="196">
        <v>7.3593925840000005E-2</v>
      </c>
      <c r="C61" s="196">
        <v>2.6912268363499998</v>
      </c>
      <c r="D61" s="150">
        <v>5.5000000000000003E-4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outlineLevel="3" x14ac:dyDescent="0.3">
      <c r="A62" s="270" t="s">
        <v>270</v>
      </c>
      <c r="B62" s="196">
        <v>0.60585586000000002</v>
      </c>
      <c r="C62" s="196">
        <v>22.155300602000001</v>
      </c>
      <c r="D62" s="150">
        <v>4.5240000000000002E-3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outlineLevel="3" x14ac:dyDescent="0.3">
      <c r="A63" s="270" t="s">
        <v>271</v>
      </c>
      <c r="B63" s="196">
        <v>4.7255449999999998E-4</v>
      </c>
      <c r="C63" s="196">
        <v>1.7280656490000001E-2</v>
      </c>
      <c r="D63" s="150">
        <v>3.9999999999999998E-6</v>
      </c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outlineLevel="3" x14ac:dyDescent="0.3">
      <c r="A64" s="270" t="s">
        <v>272</v>
      </c>
      <c r="B64" s="196">
        <v>0.48410725244000002</v>
      </c>
      <c r="C64" s="196">
        <v>17.703124471740001</v>
      </c>
      <c r="D64" s="150">
        <v>3.6150000000000002E-3</v>
      </c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outlineLevel="3" x14ac:dyDescent="0.3">
      <c r="A65" s="270" t="s">
        <v>273</v>
      </c>
      <c r="B65" s="196">
        <v>0.91129966677999996</v>
      </c>
      <c r="C65" s="196">
        <v>33.324952994189999</v>
      </c>
      <c r="D65" s="150">
        <v>6.8040000000000002E-3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ht="14" outlineLevel="2" x14ac:dyDescent="0.35">
      <c r="A66" s="271" t="s">
        <v>274</v>
      </c>
      <c r="B66" s="82">
        <f>SUM(B$67:B$70)</f>
        <v>1.5657818309499998</v>
      </c>
      <c r="C66" s="82">
        <f>SUM(C$67:C$70)</f>
        <v>57.258449463470001</v>
      </c>
      <c r="D66" s="39">
        <f>SUM(D$67:D$70)</f>
        <v>1.1691E-2</v>
      </c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outlineLevel="3" x14ac:dyDescent="0.3">
      <c r="A67" s="55" t="s">
        <v>58</v>
      </c>
      <c r="B67" s="196">
        <v>0.70726511269000003</v>
      </c>
      <c r="C67" s="196">
        <v>25.863695</v>
      </c>
      <c r="D67" s="150">
        <v>5.2810000000000001E-3</v>
      </c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outlineLevel="3" x14ac:dyDescent="0.3">
      <c r="A68" s="55" t="s">
        <v>76</v>
      </c>
      <c r="B68" s="196">
        <v>5.5633690000000002E-5</v>
      </c>
      <c r="C68" s="196">
        <v>2.0344462100000001E-3</v>
      </c>
      <c r="D68" s="150">
        <v>0</v>
      </c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outlineLevel="3" x14ac:dyDescent="0.3">
      <c r="A69" s="55" t="s">
        <v>165</v>
      </c>
      <c r="B69" s="196">
        <v>0.27481620388</v>
      </c>
      <c r="C69" s="196">
        <v>10.049643833319999</v>
      </c>
      <c r="D69" s="150">
        <v>2.052E-3</v>
      </c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outlineLevel="3" x14ac:dyDescent="0.3">
      <c r="A70" s="55" t="s">
        <v>46</v>
      </c>
      <c r="B70" s="196">
        <v>0.58364488068999998</v>
      </c>
      <c r="C70" s="196">
        <v>21.343076183939999</v>
      </c>
      <c r="D70" s="150">
        <v>4.3579999999999999E-3</v>
      </c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ht="14" outlineLevel="2" x14ac:dyDescent="0.35">
      <c r="A71" s="271" t="s">
        <v>275</v>
      </c>
      <c r="B71" s="82">
        <f>SUM(B$72:B$78)</f>
        <v>22.708855390090001</v>
      </c>
      <c r="C71" s="82">
        <f>SUM(C$72:C$78)</f>
        <v>830.431049218</v>
      </c>
      <c r="D71" s="39">
        <f>SUM(D$72:D$78)</f>
        <v>0.16956100000000002</v>
      </c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outlineLevel="3" x14ac:dyDescent="0.3">
      <c r="A72" s="270" t="s">
        <v>276</v>
      </c>
      <c r="B72" s="196">
        <v>3</v>
      </c>
      <c r="C72" s="196">
        <v>109.7058</v>
      </c>
      <c r="D72" s="150">
        <v>2.24E-2</v>
      </c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outlineLevel="3" x14ac:dyDescent="0.3">
      <c r="A73" s="270" t="s">
        <v>277</v>
      </c>
      <c r="B73" s="196">
        <v>7.5606299999999997</v>
      </c>
      <c r="C73" s="196">
        <v>276.48165421800002</v>
      </c>
      <c r="D73" s="150">
        <v>5.6453000000000003E-2</v>
      </c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outlineLevel="3" x14ac:dyDescent="0.3">
      <c r="A74" s="270" t="s">
        <v>278</v>
      </c>
      <c r="B74" s="196">
        <v>3</v>
      </c>
      <c r="C74" s="196">
        <v>109.7058</v>
      </c>
      <c r="D74" s="150">
        <v>2.24E-2</v>
      </c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outlineLevel="3" x14ac:dyDescent="0.3">
      <c r="A75" s="270" t="s">
        <v>279</v>
      </c>
      <c r="B75" s="196">
        <v>2.35</v>
      </c>
      <c r="C75" s="196">
        <v>85.936210000000003</v>
      </c>
      <c r="D75" s="150">
        <v>1.7547E-2</v>
      </c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outlineLevel="3" x14ac:dyDescent="0.3">
      <c r="A76" s="270" t="s">
        <v>280</v>
      </c>
      <c r="B76" s="196">
        <v>1.08810017337</v>
      </c>
      <c r="C76" s="196">
        <v>39.790300000000002</v>
      </c>
      <c r="D76" s="150">
        <v>8.1250000000000003E-3</v>
      </c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outlineLevel="3" x14ac:dyDescent="0.3">
      <c r="A77" s="270" t="s">
        <v>281</v>
      </c>
      <c r="B77" s="196">
        <v>3.9601252167199998</v>
      </c>
      <c r="C77" s="196">
        <v>144.81623500000001</v>
      </c>
      <c r="D77" s="150">
        <v>2.9569000000000002E-2</v>
      </c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outlineLevel="3" x14ac:dyDescent="0.3">
      <c r="A78" s="270" t="s">
        <v>282</v>
      </c>
      <c r="B78" s="196">
        <v>1.75</v>
      </c>
      <c r="C78" s="196">
        <v>63.995049999999999</v>
      </c>
      <c r="D78" s="150">
        <v>1.3067E-2</v>
      </c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ht="14" outlineLevel="2" x14ac:dyDescent="0.35">
      <c r="A79" s="271" t="s">
        <v>283</v>
      </c>
      <c r="B79" s="82">
        <f>SUM(B$80:B$80)</f>
        <v>4.1975864498000002</v>
      </c>
      <c r="C79" s="82">
        <f>SUM(C$80:C$80)</f>
        <v>153.49985984834001</v>
      </c>
      <c r="D79" s="39">
        <f>SUM(D$80:D$80)</f>
        <v>3.1342000000000002E-2</v>
      </c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outlineLevel="3" x14ac:dyDescent="0.3">
      <c r="A80" s="270" t="s">
        <v>261</v>
      </c>
      <c r="B80" s="196">
        <v>4.1975864498000002</v>
      </c>
      <c r="C80" s="196">
        <v>153.49985984834001</v>
      </c>
      <c r="D80" s="150">
        <v>3.1342000000000002E-2</v>
      </c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ht="14.5" x14ac:dyDescent="0.35">
      <c r="A81" s="273" t="s">
        <v>284</v>
      </c>
      <c r="B81" s="188">
        <f>B$82+B$98</f>
        <v>9.3486625950000004</v>
      </c>
      <c r="C81" s="188">
        <f>C$82+C$98</f>
        <v>341.86750297204003</v>
      </c>
      <c r="D81" s="140">
        <f>D$82+D$98</f>
        <v>6.9805000000000006E-2</v>
      </c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ht="14.5" outlineLevel="1" x14ac:dyDescent="0.35">
      <c r="A82" s="272" t="s">
        <v>285</v>
      </c>
      <c r="B82" s="121">
        <f>B$83+B$88+B$96</f>
        <v>1.9536059937800001</v>
      </c>
      <c r="C82" s="121">
        <f>C$83+C$88+C$96</f>
        <v>71.440636144300001</v>
      </c>
      <c r="D82" s="63">
        <f>D$83+D$88+D$96</f>
        <v>1.4587999999999999E-2</v>
      </c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ht="14" outlineLevel="2" x14ac:dyDescent="0.35">
      <c r="A83" s="271" t="s">
        <v>286</v>
      </c>
      <c r="B83" s="82">
        <f>SUM(B$84:B$87)</f>
        <v>0.24542945587000001</v>
      </c>
      <c r="C83" s="82">
        <f>SUM(C$84:C$87)</f>
        <v>8.9750116000000002</v>
      </c>
      <c r="D83" s="39">
        <f>SUM(D$84:D$87)</f>
        <v>1.833E-3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outlineLevel="3" x14ac:dyDescent="0.3">
      <c r="A84" s="270" t="s">
        <v>287</v>
      </c>
      <c r="B84" s="196">
        <v>3.1721000000000002E-7</v>
      </c>
      <c r="C84" s="196">
        <v>1.1600000000000001E-5</v>
      </c>
      <c r="D84" s="150">
        <v>0</v>
      </c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outlineLevel="3" x14ac:dyDescent="0.3">
      <c r="A85" s="270" t="s">
        <v>288</v>
      </c>
      <c r="B85" s="196">
        <v>9.5026880990000007E-2</v>
      </c>
      <c r="C85" s="196">
        <v>3.4750000000000001</v>
      </c>
      <c r="D85" s="150">
        <v>7.1000000000000002E-4</v>
      </c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outlineLevel="3" x14ac:dyDescent="0.3">
      <c r="A86" s="270" t="s">
        <v>289</v>
      </c>
      <c r="B86" s="196">
        <v>9.5710527609999999E-2</v>
      </c>
      <c r="C86" s="196">
        <v>3.5</v>
      </c>
      <c r="D86" s="150">
        <v>7.1500000000000003E-4</v>
      </c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outlineLevel="3" x14ac:dyDescent="0.3">
      <c r="A87" s="270" t="s">
        <v>291</v>
      </c>
      <c r="B87" s="196">
        <v>5.4691730059999999E-2</v>
      </c>
      <c r="C87" s="196">
        <v>2</v>
      </c>
      <c r="D87" s="150">
        <v>4.08E-4</v>
      </c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ht="14" outlineLevel="2" x14ac:dyDescent="0.35">
      <c r="A88" s="271" t="s">
        <v>253</v>
      </c>
      <c r="B88" s="82">
        <f>SUM(B$89:B$95)</f>
        <v>1.7081504321800001</v>
      </c>
      <c r="C88" s="82">
        <f>SUM(C$89:C$95)</f>
        <v>62.464669894300002</v>
      </c>
      <c r="D88" s="39">
        <f>SUM(D$89:D$95)</f>
        <v>1.2754999999999999E-2</v>
      </c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outlineLevel="3" x14ac:dyDescent="0.3">
      <c r="A89" s="270" t="s">
        <v>292</v>
      </c>
      <c r="B89" s="196">
        <v>0.10578373874999999</v>
      </c>
      <c r="C89" s="196">
        <v>3.8683632289299998</v>
      </c>
      <c r="D89" s="150">
        <v>7.9000000000000001E-4</v>
      </c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outlineLevel="3" x14ac:dyDescent="0.3">
      <c r="A90" s="270" t="s">
        <v>293</v>
      </c>
      <c r="B90" s="196">
        <v>1.2999999999999999E-2</v>
      </c>
      <c r="C90" s="196">
        <v>0.47539179999999998</v>
      </c>
      <c r="D90" s="150">
        <v>9.7E-5</v>
      </c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outlineLevel="3" x14ac:dyDescent="0.3">
      <c r="A91" s="270" t="s">
        <v>294</v>
      </c>
      <c r="B91" s="196">
        <v>0.01</v>
      </c>
      <c r="C91" s="196">
        <v>0.36568600000000001</v>
      </c>
      <c r="D91" s="150">
        <v>7.4999999999999993E-5</v>
      </c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outlineLevel="3" x14ac:dyDescent="0.3">
      <c r="A92" s="55" t="s">
        <v>295</v>
      </c>
      <c r="B92" s="196">
        <v>1.4E-2</v>
      </c>
      <c r="C92" s="196">
        <v>0.51196039999999998</v>
      </c>
      <c r="D92" s="150">
        <v>1.05E-4</v>
      </c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1:17" outlineLevel="3" x14ac:dyDescent="0.3">
      <c r="A93" s="270" t="s">
        <v>296</v>
      </c>
      <c r="B93" s="196">
        <v>0.33063778800999999</v>
      </c>
      <c r="C93" s="196">
        <v>12.090961014419999</v>
      </c>
      <c r="D93" s="150">
        <v>2.4689999999999998E-3</v>
      </c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1:17" outlineLevel="3" x14ac:dyDescent="0.3">
      <c r="A94" s="270" t="s">
        <v>297</v>
      </c>
      <c r="B94" s="196">
        <v>0.37220884296000001</v>
      </c>
      <c r="C94" s="196">
        <v>13.611156294840001</v>
      </c>
      <c r="D94" s="150">
        <v>2.7789999999999998E-3</v>
      </c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1:17" outlineLevel="3" x14ac:dyDescent="0.3">
      <c r="A95" s="55" t="s">
        <v>298</v>
      </c>
      <c r="B95" s="196">
        <v>0.86252006246000001</v>
      </c>
      <c r="C95" s="196">
        <v>31.541151156110001</v>
      </c>
      <c r="D95" s="150">
        <v>6.4400000000000004E-3</v>
      </c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1:17" ht="14" outlineLevel="2" x14ac:dyDescent="0.35">
      <c r="A96" s="271" t="s">
        <v>341</v>
      </c>
      <c r="B96" s="82">
        <f>SUM(B$97:B$97)</f>
        <v>2.6105729999999998E-5</v>
      </c>
      <c r="C96" s="82">
        <f>SUM(C$97:C$97)</f>
        <v>9.5465000000000003E-4</v>
      </c>
      <c r="D96" s="39">
        <f>SUM(D$97:D$97)</f>
        <v>0</v>
      </c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1:17" outlineLevel="3" x14ac:dyDescent="0.3">
      <c r="A97" s="270" t="s">
        <v>299</v>
      </c>
      <c r="B97" s="196">
        <v>2.6105729999999998E-5</v>
      </c>
      <c r="C97" s="196">
        <v>9.5465000000000003E-4</v>
      </c>
      <c r="D97" s="150">
        <v>0</v>
      </c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1:17" ht="14.5" outlineLevel="1" x14ac:dyDescent="0.35">
      <c r="A98" s="272" t="s">
        <v>255</v>
      </c>
      <c r="B98" s="121">
        <f>B$99+B$106+B$108+B$111+B$114</f>
        <v>7.3950566012200003</v>
      </c>
      <c r="C98" s="121">
        <f>C$99+C$106+C$108+C$111+C$114</f>
        <v>270.42686682774001</v>
      </c>
      <c r="D98" s="63">
        <f>D$99+D$106+D$108+D$111+D$114</f>
        <v>5.5217000000000002E-2</v>
      </c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1:17" ht="14" outlineLevel="2" x14ac:dyDescent="0.35">
      <c r="A99" s="271" t="s">
        <v>340</v>
      </c>
      <c r="B99" s="82">
        <f>SUM(B$100:B$105)</f>
        <v>4.7190839651700003</v>
      </c>
      <c r="C99" s="82">
        <f>SUM(C$100:C$105)</f>
        <v>172.570293889</v>
      </c>
      <c r="D99" s="39">
        <f>SUM(D$100:D$105)</f>
        <v>3.5236000000000003E-2</v>
      </c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1:17" outlineLevel="3" x14ac:dyDescent="0.3">
      <c r="A100" s="270" t="s">
        <v>300</v>
      </c>
      <c r="B100" s="196">
        <v>0.32643005201000003</v>
      </c>
      <c r="C100" s="196">
        <v>11.93709</v>
      </c>
      <c r="D100" s="150">
        <v>2.4369999999999999E-3</v>
      </c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1:17" outlineLevel="3" x14ac:dyDescent="0.3">
      <c r="A101" s="270" t="s">
        <v>257</v>
      </c>
      <c r="B101" s="196">
        <v>1.0058811062599999</v>
      </c>
      <c r="C101" s="196">
        <v>36.783663822260003</v>
      </c>
      <c r="D101" s="150">
        <v>7.5110000000000003E-3</v>
      </c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1:17" outlineLevel="3" x14ac:dyDescent="0.3">
      <c r="A102" s="270" t="s">
        <v>258</v>
      </c>
      <c r="B102" s="196">
        <v>0.10953360395</v>
      </c>
      <c r="C102" s="196">
        <v>4.0054905495000002</v>
      </c>
      <c r="D102" s="150">
        <v>8.1800000000000004E-4</v>
      </c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1:17" outlineLevel="3" x14ac:dyDescent="0.3">
      <c r="A103" s="270" t="s">
        <v>260</v>
      </c>
      <c r="B103" s="196">
        <v>0.49107769421000003</v>
      </c>
      <c r="C103" s="196">
        <v>17.958023768490001</v>
      </c>
      <c r="D103" s="150">
        <v>3.6670000000000001E-3</v>
      </c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1:17" outlineLevel="3" x14ac:dyDescent="0.3">
      <c r="A104" s="270" t="s">
        <v>261</v>
      </c>
      <c r="B104" s="196">
        <v>2.7860060607400001</v>
      </c>
      <c r="C104" s="196">
        <v>101.88034123302</v>
      </c>
      <c r="D104" s="150">
        <v>2.0802000000000001E-2</v>
      </c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outlineLevel="3" x14ac:dyDescent="0.3">
      <c r="A105" s="55" t="s">
        <v>262</v>
      </c>
      <c r="B105" s="196">
        <v>1.5544800000000001E-4</v>
      </c>
      <c r="C105" s="196">
        <v>5.6845157299999999E-3</v>
      </c>
      <c r="D105" s="150">
        <v>9.9999999999999995E-7</v>
      </c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1:17" ht="14" outlineLevel="2" x14ac:dyDescent="0.35">
      <c r="A106" s="271" t="s">
        <v>263</v>
      </c>
      <c r="B106" s="82">
        <f>SUM(B$107:B$107)</f>
        <v>2.1260552499999998E-2</v>
      </c>
      <c r="C106" s="82">
        <f>SUM(C$107:C$107)</f>
        <v>0.77746864024999995</v>
      </c>
      <c r="D106" s="39">
        <f>SUM(D$107:D$107)</f>
        <v>1.5899999999999999E-4</v>
      </c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1:17" outlineLevel="3" x14ac:dyDescent="0.3">
      <c r="A107" s="55" t="s">
        <v>268</v>
      </c>
      <c r="B107" s="196">
        <v>2.1260552499999998E-2</v>
      </c>
      <c r="C107" s="196">
        <v>0.77746864024999995</v>
      </c>
      <c r="D107" s="150">
        <v>1.5899999999999999E-4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1:17" ht="14" outlineLevel="2" x14ac:dyDescent="0.35">
      <c r="A108" s="271" t="s">
        <v>274</v>
      </c>
      <c r="B108" s="82">
        <f>SUM(B$109:B$110)</f>
        <v>1.0213971495</v>
      </c>
      <c r="C108" s="82">
        <f>SUM(C$109:C$110)</f>
        <v>37.351063801209996</v>
      </c>
      <c r="D108" s="39">
        <f>SUM(D$109:D$110)</f>
        <v>7.626E-3</v>
      </c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1:17" outlineLevel="3" x14ac:dyDescent="0.3">
      <c r="A109" s="55" t="s">
        <v>147</v>
      </c>
      <c r="B109" s="196">
        <v>0.19639714950000001</v>
      </c>
      <c r="C109" s="196">
        <v>7.18196880121</v>
      </c>
      <c r="D109" s="150">
        <v>1.4660000000000001E-3</v>
      </c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1:17" outlineLevel="3" x14ac:dyDescent="0.3">
      <c r="A110" s="55" t="s">
        <v>342</v>
      </c>
      <c r="B110" s="196">
        <v>0.82499999999999996</v>
      </c>
      <c r="C110" s="196">
        <v>30.169094999999999</v>
      </c>
      <c r="D110" s="150">
        <v>6.1599999999999997E-3</v>
      </c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1:17" ht="14" outlineLevel="2" x14ac:dyDescent="0.35">
      <c r="A111" s="271" t="s">
        <v>303</v>
      </c>
      <c r="B111" s="82">
        <f>SUM(B$112:B$113)</f>
        <v>1.5249999999999999</v>
      </c>
      <c r="C111" s="82">
        <f>SUM(C$112:C$113)</f>
        <v>55.767115000000004</v>
      </c>
      <c r="D111" s="39">
        <f>SUM(D$112:D$113)</f>
        <v>1.1387E-2</v>
      </c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1:17" outlineLevel="3" x14ac:dyDescent="0.3">
      <c r="A112" s="270" t="s">
        <v>304</v>
      </c>
      <c r="B112" s="196">
        <v>0.7</v>
      </c>
      <c r="C112" s="196">
        <v>25.598020000000002</v>
      </c>
      <c r="D112" s="150">
        <v>5.2269999999999999E-3</v>
      </c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1:17" outlineLevel="3" x14ac:dyDescent="0.3">
      <c r="A113" s="270" t="s">
        <v>305</v>
      </c>
      <c r="B113" s="196">
        <v>0.82499999999999996</v>
      </c>
      <c r="C113" s="196">
        <v>30.169094999999999</v>
      </c>
      <c r="D113" s="150">
        <v>6.1599999999999997E-3</v>
      </c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1:17" ht="14" outlineLevel="2" x14ac:dyDescent="0.35">
      <c r="A114" s="271" t="s">
        <v>283</v>
      </c>
      <c r="B114" s="82">
        <f>SUM(B$115:B$115)</f>
        <v>0.10831493405000001</v>
      </c>
      <c r="C114" s="82">
        <f>SUM(C$115:C$115)</f>
        <v>3.9609254972799999</v>
      </c>
      <c r="D114" s="39">
        <f>SUM(D$115:D$115)</f>
        <v>8.0900000000000004E-4</v>
      </c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1:17" outlineLevel="3" x14ac:dyDescent="0.3">
      <c r="A115" s="270" t="s">
        <v>261</v>
      </c>
      <c r="B115" s="196">
        <v>0.10831493405000001</v>
      </c>
      <c r="C115" s="196">
        <v>3.9609254972799999</v>
      </c>
      <c r="D115" s="150">
        <v>8.0900000000000004E-4</v>
      </c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1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1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1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1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1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1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1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1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1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1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1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1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C12" sqref="C12"/>
    </sheetView>
  </sheetViews>
  <sheetFormatPr defaultColWidth="9.1796875" defaultRowHeight="13" outlineLevelRow="3" x14ac:dyDescent="0.3"/>
  <cols>
    <col min="1" max="1" width="81.453125" style="192" customWidth="1"/>
    <col min="2" max="2" width="14.26953125" style="85" customWidth="1"/>
    <col min="3" max="3" width="15.453125" style="85" customWidth="1"/>
    <col min="4" max="4" width="10.26953125" style="43" customWidth="1"/>
    <col min="5" max="16384" width="9.1796875" style="192"/>
  </cols>
  <sheetData>
    <row r="2" spans="1:19" ht="18.5" x14ac:dyDescent="0.45">
      <c r="A2" s="4" t="s">
        <v>328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343</v>
      </c>
      <c r="B3" s="1"/>
      <c r="C3" s="1"/>
      <c r="D3" s="1"/>
    </row>
    <row r="4" spans="1:19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B5" s="213"/>
      <c r="C5" s="213"/>
      <c r="D5" s="68" t="s">
        <v>311</v>
      </c>
    </row>
    <row r="6" spans="1:19" s="174" customFormat="1" x14ac:dyDescent="0.25">
      <c r="A6" s="139"/>
      <c r="B6" s="67" t="s">
        <v>51</v>
      </c>
      <c r="C6" s="67" t="s">
        <v>69</v>
      </c>
      <c r="D6" s="49" t="s">
        <v>182</v>
      </c>
    </row>
    <row r="7" spans="1:19" s="16" customFormat="1" ht="15.5" x14ac:dyDescent="0.25">
      <c r="A7" s="265" t="s">
        <v>216</v>
      </c>
      <c r="B7" s="172">
        <f>B$62+B$8</f>
        <v>133.92790119985997</v>
      </c>
      <c r="C7" s="172">
        <f>C$62+C$8</f>
        <v>4897.5558478063194</v>
      </c>
      <c r="D7" s="99">
        <f>D$62+D$8</f>
        <v>0.99999899999999986</v>
      </c>
    </row>
    <row r="8" spans="1:19" s="36" customFormat="1" ht="14.5" x14ac:dyDescent="0.25">
      <c r="A8" s="266" t="s">
        <v>330</v>
      </c>
      <c r="B8" s="245">
        <f>B$9+B$46</f>
        <v>42.224150209359983</v>
      </c>
      <c r="C8" s="245">
        <f>C$9+C$46</f>
        <v>1544.0780593345003</v>
      </c>
      <c r="D8" s="216">
        <f>D$9+D$46</f>
        <v>0.31527299999999991</v>
      </c>
    </row>
    <row r="9" spans="1:19" s="231" customFormat="1" ht="14.5" outlineLevel="1" x14ac:dyDescent="0.25">
      <c r="A9" s="267" t="s">
        <v>285</v>
      </c>
      <c r="B9" s="154">
        <f>B$10+B$44</f>
        <v>40.270544215579982</v>
      </c>
      <c r="C9" s="154">
        <f>C$10+C$44</f>
        <v>1472.6374231902003</v>
      </c>
      <c r="D9" s="171">
        <f>D$10+D$44</f>
        <v>0.30068499999999992</v>
      </c>
    </row>
    <row r="10" spans="1:19" s="101" customFormat="1" ht="14" outlineLevel="2" x14ac:dyDescent="0.25">
      <c r="A10" s="274" t="s">
        <v>219</v>
      </c>
      <c r="B10" s="187">
        <f>SUM(B$11:B$43)</f>
        <v>40.225337220189985</v>
      </c>
      <c r="C10" s="187">
        <f>SUM(C$11:C$43)</f>
        <v>1470.9842666587003</v>
      </c>
      <c r="D10" s="69">
        <f>SUM(D$11:D$43)</f>
        <v>0.30034699999999992</v>
      </c>
    </row>
    <row r="11" spans="1:19" outlineLevel="3" x14ac:dyDescent="0.3">
      <c r="A11" s="269" t="s">
        <v>331</v>
      </c>
      <c r="B11" s="191">
        <v>1.72543332259</v>
      </c>
      <c r="C11" s="191">
        <v>63.096680999999997</v>
      </c>
      <c r="D11" s="224">
        <v>1.2883E-2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outlineLevel="3" x14ac:dyDescent="0.3">
      <c r="A12" s="270" t="s">
        <v>221</v>
      </c>
      <c r="B12" s="196">
        <v>0.47945505163000002</v>
      </c>
      <c r="C12" s="196">
        <v>17.533000000000001</v>
      </c>
      <c r="D12" s="150">
        <v>3.5799999999999998E-3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outlineLevel="3" x14ac:dyDescent="0.3">
      <c r="A13" s="270" t="s">
        <v>222</v>
      </c>
      <c r="B13" s="196">
        <v>2.0064971304200001</v>
      </c>
      <c r="C13" s="196">
        <v>73.374790963500004</v>
      </c>
      <c r="D13" s="150">
        <v>1.4982000000000001E-2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outlineLevel="3" x14ac:dyDescent="0.3">
      <c r="A14" s="270" t="s">
        <v>223</v>
      </c>
      <c r="B14" s="196">
        <v>1.36729325161</v>
      </c>
      <c r="C14" s="196">
        <v>50</v>
      </c>
      <c r="D14" s="150">
        <v>1.0208999999999999E-2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outlineLevel="3" x14ac:dyDescent="0.3">
      <c r="A15" s="270" t="s">
        <v>224</v>
      </c>
      <c r="B15" s="196">
        <v>0.78482635377999999</v>
      </c>
      <c r="C15" s="196">
        <v>28.700001</v>
      </c>
      <c r="D15" s="150">
        <v>5.8599999999999998E-3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outlineLevel="3" x14ac:dyDescent="0.3">
      <c r="A16" s="270" t="s">
        <v>225</v>
      </c>
      <c r="B16" s="196">
        <v>1.28252107002</v>
      </c>
      <c r="C16" s="196">
        <v>46.9</v>
      </c>
      <c r="D16" s="150">
        <v>9.5759999999999994E-3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outlineLevel="3" x14ac:dyDescent="0.3">
      <c r="A17" s="270" t="s">
        <v>226</v>
      </c>
      <c r="B17" s="196">
        <v>6.4837581148799996</v>
      </c>
      <c r="C17" s="196">
        <v>237.101957</v>
      </c>
      <c r="D17" s="150">
        <v>4.8411999999999997E-2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outlineLevel="3" x14ac:dyDescent="0.3">
      <c r="A18" s="270" t="s">
        <v>227</v>
      </c>
      <c r="B18" s="196">
        <v>0.33082327462</v>
      </c>
      <c r="C18" s="196">
        <v>12.097744</v>
      </c>
      <c r="D18" s="150">
        <v>2.47E-3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outlineLevel="3" x14ac:dyDescent="0.3">
      <c r="A19" s="270" t="s">
        <v>228</v>
      </c>
      <c r="B19" s="196">
        <v>0.74101125010000002</v>
      </c>
      <c r="C19" s="196">
        <v>27.097743999999999</v>
      </c>
      <c r="D19" s="150">
        <v>5.5329999999999997E-3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outlineLevel="3" x14ac:dyDescent="0.3">
      <c r="A20" s="270" t="s">
        <v>229</v>
      </c>
      <c r="B20" s="196">
        <v>1.6939844254800001</v>
      </c>
      <c r="C20" s="196">
        <v>61.946638860699998</v>
      </c>
      <c r="D20" s="150">
        <v>1.2648E-2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outlineLevel="3" x14ac:dyDescent="0.3">
      <c r="A21" s="270" t="s">
        <v>332</v>
      </c>
      <c r="B21" s="196">
        <v>0.33082327462</v>
      </c>
      <c r="C21" s="196">
        <v>12.097744</v>
      </c>
      <c r="D21" s="150">
        <v>2.47E-3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outlineLevel="3" x14ac:dyDescent="0.3">
      <c r="A22" s="270" t="s">
        <v>231</v>
      </c>
      <c r="B22" s="196">
        <v>0.33082327462</v>
      </c>
      <c r="C22" s="196">
        <v>12.097744</v>
      </c>
      <c r="D22" s="150">
        <v>2.47E-3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outlineLevel="3" x14ac:dyDescent="0.3">
      <c r="A23" s="270" t="s">
        <v>232</v>
      </c>
      <c r="B23" s="196">
        <v>4.2098569178199998</v>
      </c>
      <c r="C23" s="196">
        <v>153.94857368480001</v>
      </c>
      <c r="D23" s="150">
        <v>3.1433999999999997E-2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outlineLevel="3" x14ac:dyDescent="0.3">
      <c r="A24" s="270" t="s">
        <v>233</v>
      </c>
      <c r="B24" s="196">
        <v>0.33082327462</v>
      </c>
      <c r="C24" s="196">
        <v>12.097744</v>
      </c>
      <c r="D24" s="150">
        <v>2.47E-3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outlineLevel="3" x14ac:dyDescent="0.3">
      <c r="A25" s="270" t="s">
        <v>234</v>
      </c>
      <c r="B25" s="196">
        <v>0.33082327462</v>
      </c>
      <c r="C25" s="196">
        <v>12.097744</v>
      </c>
      <c r="D25" s="150">
        <v>2.47E-3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outlineLevel="3" x14ac:dyDescent="0.3">
      <c r="A26" s="270" t="s">
        <v>235</v>
      </c>
      <c r="B26" s="196">
        <v>0.33082327462</v>
      </c>
      <c r="C26" s="196">
        <v>12.097744</v>
      </c>
      <c r="D26" s="150">
        <v>2.47E-3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outlineLevel="3" x14ac:dyDescent="0.3">
      <c r="A27" s="270" t="s">
        <v>236</v>
      </c>
      <c r="B27" s="196">
        <v>0.33082327462</v>
      </c>
      <c r="C27" s="196">
        <v>12.097744</v>
      </c>
      <c r="D27" s="150">
        <v>2.47E-3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outlineLevel="3" x14ac:dyDescent="0.3">
      <c r="A28" s="270" t="s">
        <v>237</v>
      </c>
      <c r="B28" s="196">
        <v>0.33082327462</v>
      </c>
      <c r="C28" s="196">
        <v>12.097744</v>
      </c>
      <c r="D28" s="150">
        <v>2.47E-3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outlineLevel="3" x14ac:dyDescent="0.3">
      <c r="A29" s="270" t="s">
        <v>238</v>
      </c>
      <c r="B29" s="196">
        <v>0.33082327462</v>
      </c>
      <c r="C29" s="196">
        <v>12.097744</v>
      </c>
      <c r="D29" s="150">
        <v>2.47E-3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outlineLevel="3" x14ac:dyDescent="0.3">
      <c r="A30" s="270" t="s">
        <v>239</v>
      </c>
      <c r="B30" s="196">
        <v>0.33082327462</v>
      </c>
      <c r="C30" s="196">
        <v>12.097744</v>
      </c>
      <c r="D30" s="150">
        <v>2.47E-3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outlineLevel="3" x14ac:dyDescent="0.3">
      <c r="A31" s="270" t="s">
        <v>240</v>
      </c>
      <c r="B31" s="196">
        <v>0.33082327462</v>
      </c>
      <c r="C31" s="196">
        <v>12.097744</v>
      </c>
      <c r="D31" s="150">
        <v>2.47E-3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outlineLevel="3" x14ac:dyDescent="0.3">
      <c r="A32" s="270" t="s">
        <v>333</v>
      </c>
      <c r="B32" s="196">
        <v>0.33082327462</v>
      </c>
      <c r="C32" s="196">
        <v>12.097744</v>
      </c>
      <c r="D32" s="150">
        <v>2.47E-3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3" x14ac:dyDescent="0.3">
      <c r="A33" s="270" t="s">
        <v>334</v>
      </c>
      <c r="B33" s="196">
        <v>0.33082327462</v>
      </c>
      <c r="C33" s="196">
        <v>12.097744</v>
      </c>
      <c r="D33" s="150">
        <v>2.47E-3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3" x14ac:dyDescent="0.3">
      <c r="A34" s="270" t="s">
        <v>243</v>
      </c>
      <c r="B34" s="196">
        <v>2.4679269099500001</v>
      </c>
      <c r="C34" s="196">
        <v>90.248632000000001</v>
      </c>
      <c r="D34" s="150">
        <v>1.8426999999999999E-2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3" x14ac:dyDescent="0.3">
      <c r="A35" s="270" t="s">
        <v>335</v>
      </c>
      <c r="B35" s="196">
        <v>7.1672897239999998</v>
      </c>
      <c r="C35" s="196">
        <v>262.09775100000002</v>
      </c>
      <c r="D35" s="150">
        <v>5.3516000000000001E-2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3" x14ac:dyDescent="0.3">
      <c r="A36" s="270" t="s">
        <v>245</v>
      </c>
      <c r="B36" s="196">
        <v>1.03335604868</v>
      </c>
      <c r="C36" s="196">
        <v>37.788384000000001</v>
      </c>
      <c r="D36" s="150">
        <v>7.7159999999999998E-3</v>
      </c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3" x14ac:dyDescent="0.3">
      <c r="A37" s="270" t="s">
        <v>336</v>
      </c>
      <c r="B37" s="196">
        <v>1.25980310977</v>
      </c>
      <c r="C37" s="196">
        <v>46.069235999999997</v>
      </c>
      <c r="D37" s="150">
        <v>9.4070000000000004E-3</v>
      </c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outlineLevel="3" x14ac:dyDescent="0.3">
      <c r="A38" s="270" t="s">
        <v>337</v>
      </c>
      <c r="B38" s="196">
        <v>0.38885399999999998</v>
      </c>
      <c r="C38" s="196">
        <v>14.2198463844</v>
      </c>
      <c r="D38" s="150">
        <v>2.9030000000000002E-3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outlineLevel="3" x14ac:dyDescent="0.3">
      <c r="A39" s="270" t="s">
        <v>248</v>
      </c>
      <c r="B39" s="196">
        <v>1.1233792652800001</v>
      </c>
      <c r="C39" s="196">
        <v>41.080407000000001</v>
      </c>
      <c r="D39" s="150">
        <v>8.3879999999999996E-3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outlineLevel="3" x14ac:dyDescent="0.3">
      <c r="A40" s="270" t="s">
        <v>249</v>
      </c>
      <c r="B40" s="196">
        <v>0.48625572213000001</v>
      </c>
      <c r="C40" s="196">
        <v>17.781690999999999</v>
      </c>
      <c r="D40" s="150">
        <v>3.6310000000000001E-3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outlineLevel="3" x14ac:dyDescent="0.3">
      <c r="A41" s="270" t="s">
        <v>250</v>
      </c>
      <c r="B41" s="196">
        <v>6.8364662579999999E-2</v>
      </c>
      <c r="C41" s="196">
        <v>2.5</v>
      </c>
      <c r="D41" s="150">
        <v>5.1000000000000004E-4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outlineLevel="3" x14ac:dyDescent="0.3">
      <c r="A42" s="270" t="s">
        <v>338</v>
      </c>
      <c r="B42" s="196">
        <v>0.799272074</v>
      </c>
      <c r="C42" s="196">
        <v>29.2282607653</v>
      </c>
      <c r="D42" s="150">
        <v>5.9680000000000002E-3</v>
      </c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outlineLevel="3" x14ac:dyDescent="0.3">
      <c r="A43" s="270" t="s">
        <v>252</v>
      </c>
      <c r="B43" s="196">
        <v>0.35549624541000002</v>
      </c>
      <c r="C43" s="196">
        <v>13</v>
      </c>
      <c r="D43" s="150">
        <v>2.6540000000000001E-3</v>
      </c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ht="14" outlineLevel="2" x14ac:dyDescent="0.35">
      <c r="A44" s="180" t="s">
        <v>253</v>
      </c>
      <c r="B44" s="24">
        <f>SUM(B$45:B$45)</f>
        <v>4.5206995389999997E-2</v>
      </c>
      <c r="C44" s="24">
        <f>SUM(C$45:C$45)</f>
        <v>1.6531565315000001</v>
      </c>
      <c r="D44" s="214">
        <f>SUM(D$45:D$45)</f>
        <v>3.3799999999999998E-4</v>
      </c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outlineLevel="3" x14ac:dyDescent="0.3">
      <c r="A45" s="270" t="s">
        <v>339</v>
      </c>
      <c r="B45" s="196">
        <v>4.5206995389999997E-2</v>
      </c>
      <c r="C45" s="196">
        <v>1.6531565315000001</v>
      </c>
      <c r="D45" s="150">
        <v>3.3799999999999998E-4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ht="14.5" outlineLevel="1" x14ac:dyDescent="0.35">
      <c r="A46" s="275" t="s">
        <v>284</v>
      </c>
      <c r="B46" s="121">
        <f>B$47+B$52+B$60</f>
        <v>1.9536059937800001</v>
      </c>
      <c r="C46" s="121">
        <f>C$47+C$52+C$60</f>
        <v>71.440636144300001</v>
      </c>
      <c r="D46" s="63">
        <f>D$47+D$52+D$60</f>
        <v>1.4587999999999999E-2</v>
      </c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4" outlineLevel="2" x14ac:dyDescent="0.35">
      <c r="A47" s="180" t="s">
        <v>286</v>
      </c>
      <c r="B47" s="24">
        <f>SUM(B$48:B$51)</f>
        <v>0.24542945587000001</v>
      </c>
      <c r="C47" s="24">
        <f>SUM(C$48:C$51)</f>
        <v>8.9750116000000002</v>
      </c>
      <c r="D47" s="214">
        <f>SUM(D$48:D$51)</f>
        <v>1.833E-3</v>
      </c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outlineLevel="3" x14ac:dyDescent="0.3">
      <c r="A48" s="270" t="s">
        <v>287</v>
      </c>
      <c r="B48" s="196">
        <v>3.1721000000000002E-7</v>
      </c>
      <c r="C48" s="196">
        <v>1.1600000000000001E-5</v>
      </c>
      <c r="D48" s="150">
        <v>0</v>
      </c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outlineLevel="3" x14ac:dyDescent="0.3">
      <c r="A49" s="270" t="s">
        <v>288</v>
      </c>
      <c r="B49" s="196">
        <v>9.5026880990000007E-2</v>
      </c>
      <c r="C49" s="196">
        <v>3.4750000000000001</v>
      </c>
      <c r="D49" s="150">
        <v>7.1000000000000002E-4</v>
      </c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outlineLevel="3" x14ac:dyDescent="0.3">
      <c r="A50" s="270" t="s">
        <v>289</v>
      </c>
      <c r="B50" s="196">
        <v>9.5710527609999999E-2</v>
      </c>
      <c r="C50" s="196">
        <v>3.5</v>
      </c>
      <c r="D50" s="150">
        <v>7.1500000000000003E-4</v>
      </c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outlineLevel="3" x14ac:dyDescent="0.3">
      <c r="A51" s="270" t="s">
        <v>291</v>
      </c>
      <c r="B51" s="196">
        <v>5.4691730059999999E-2</v>
      </c>
      <c r="C51" s="196">
        <v>2</v>
      </c>
      <c r="D51" s="150">
        <v>4.08E-4</v>
      </c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ht="14" outlineLevel="2" x14ac:dyDescent="0.35">
      <c r="A52" s="180" t="s">
        <v>253</v>
      </c>
      <c r="B52" s="24">
        <f>SUM(B$53:B$59)</f>
        <v>1.7081504321800001</v>
      </c>
      <c r="C52" s="24">
        <f>SUM(C$53:C$59)</f>
        <v>62.464669894300002</v>
      </c>
      <c r="D52" s="214">
        <f>SUM(D$53:D$59)</f>
        <v>1.2754999999999999E-2</v>
      </c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outlineLevel="3" x14ac:dyDescent="0.3">
      <c r="A53" s="270" t="s">
        <v>292</v>
      </c>
      <c r="B53" s="196">
        <v>0.10578373874999999</v>
      </c>
      <c r="C53" s="196">
        <v>3.8683632289299998</v>
      </c>
      <c r="D53" s="150">
        <v>7.9000000000000001E-4</v>
      </c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outlineLevel="3" x14ac:dyDescent="0.3">
      <c r="A54" s="270" t="s">
        <v>293</v>
      </c>
      <c r="B54" s="196">
        <v>1.2999999999999999E-2</v>
      </c>
      <c r="C54" s="196">
        <v>0.47539179999999998</v>
      </c>
      <c r="D54" s="150">
        <v>9.7E-5</v>
      </c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outlineLevel="3" x14ac:dyDescent="0.3">
      <c r="A55" s="270" t="s">
        <v>294</v>
      </c>
      <c r="B55" s="196">
        <v>0.01</v>
      </c>
      <c r="C55" s="196">
        <v>0.36568600000000001</v>
      </c>
      <c r="D55" s="150">
        <v>7.4999999999999993E-5</v>
      </c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outlineLevel="3" x14ac:dyDescent="0.3">
      <c r="A56" s="55" t="s">
        <v>295</v>
      </c>
      <c r="B56" s="196">
        <v>1.4E-2</v>
      </c>
      <c r="C56" s="196">
        <v>0.51196039999999998</v>
      </c>
      <c r="D56" s="150">
        <v>1.05E-4</v>
      </c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outlineLevel="3" x14ac:dyDescent="0.3">
      <c r="A57" s="270" t="s">
        <v>296</v>
      </c>
      <c r="B57" s="196">
        <v>0.33063778800999999</v>
      </c>
      <c r="C57" s="196">
        <v>12.090961014419999</v>
      </c>
      <c r="D57" s="150">
        <v>2.4689999999999998E-3</v>
      </c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outlineLevel="3" x14ac:dyDescent="0.3">
      <c r="A58" s="270" t="s">
        <v>297</v>
      </c>
      <c r="B58" s="196">
        <v>0.37220884296000001</v>
      </c>
      <c r="C58" s="196">
        <v>13.611156294840001</v>
      </c>
      <c r="D58" s="150">
        <v>2.7789999999999998E-3</v>
      </c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outlineLevel="3" x14ac:dyDescent="0.3">
      <c r="A59" s="55" t="s">
        <v>298</v>
      </c>
      <c r="B59" s="196">
        <v>0.86252006246000001</v>
      </c>
      <c r="C59" s="196">
        <v>31.541151156110001</v>
      </c>
      <c r="D59" s="150">
        <v>6.4400000000000004E-3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ht="14" outlineLevel="2" x14ac:dyDescent="0.35">
      <c r="A60" s="180" t="s">
        <v>344</v>
      </c>
      <c r="B60" s="24">
        <f>SUM(B$61:B$61)</f>
        <v>2.6105729999999998E-5</v>
      </c>
      <c r="C60" s="24">
        <f>SUM(C$61:C$61)</f>
        <v>9.5465000000000003E-4</v>
      </c>
      <c r="D60" s="214">
        <f>SUM(D$61:D$61)</f>
        <v>0</v>
      </c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outlineLevel="3" x14ac:dyDescent="0.3">
      <c r="A61" s="55" t="s">
        <v>299</v>
      </c>
      <c r="B61" s="196">
        <v>2.6105729999999998E-5</v>
      </c>
      <c r="C61" s="196">
        <v>9.5465000000000003E-4</v>
      </c>
      <c r="D61" s="150">
        <v>0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ht="14.5" x14ac:dyDescent="0.35">
      <c r="A62" s="152" t="s">
        <v>255</v>
      </c>
      <c r="B62" s="188">
        <f>B$63+B$98</f>
        <v>91.703750990499998</v>
      </c>
      <c r="C62" s="188">
        <f>C$63+C$98</f>
        <v>3353.4777884718196</v>
      </c>
      <c r="D62" s="140">
        <f>D$63+D$98</f>
        <v>0.68472599999999995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ht="14.5" outlineLevel="1" x14ac:dyDescent="0.35">
      <c r="A63" s="60" t="s">
        <v>217</v>
      </c>
      <c r="B63" s="121">
        <f>B$64+B$72+B$83+B$88+B$96</f>
        <v>84.308694389279992</v>
      </c>
      <c r="C63" s="121">
        <f>C$64+C$72+C$83+C$88+C$96</f>
        <v>3083.0509216440796</v>
      </c>
      <c r="D63" s="63">
        <f>D$64+D$72+D$83+D$88+D$96</f>
        <v>0.62950899999999999</v>
      </c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ht="14" outlineLevel="2" x14ac:dyDescent="0.35">
      <c r="A64" s="180" t="s">
        <v>340</v>
      </c>
      <c r="B64" s="24">
        <f>SUM(B$65:B$71)</f>
        <v>49.094462924979993</v>
      </c>
      <c r="C64" s="24">
        <f>SUM(C$65:C$71)</f>
        <v>1795.31577691849</v>
      </c>
      <c r="D64" s="214">
        <f>SUM(D$65:D$71)</f>
        <v>0.36657299999999998</v>
      </c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outlineLevel="3" x14ac:dyDescent="0.3">
      <c r="A65" s="55" t="s">
        <v>102</v>
      </c>
      <c r="B65" s="196">
        <v>5.3741267600000003E-3</v>
      </c>
      <c r="C65" s="196">
        <v>0.19652429169999999</v>
      </c>
      <c r="D65" s="150">
        <v>4.0000000000000003E-5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outlineLevel="3" x14ac:dyDescent="0.3">
      <c r="A66" s="270" t="s">
        <v>257</v>
      </c>
      <c r="B66" s="196">
        <v>0.22335347277000001</v>
      </c>
      <c r="C66" s="196">
        <v>8.1677238039900004</v>
      </c>
      <c r="D66" s="150">
        <v>1.668E-3</v>
      </c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outlineLevel="3" x14ac:dyDescent="0.3">
      <c r="A67" s="270" t="s">
        <v>258</v>
      </c>
      <c r="B67" s="196">
        <v>2.7280643409800001</v>
      </c>
      <c r="C67" s="196">
        <v>99.761493659739997</v>
      </c>
      <c r="D67" s="150">
        <v>2.0369999999999999E-2</v>
      </c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outlineLevel="3" x14ac:dyDescent="0.3">
      <c r="A68" s="55" t="s">
        <v>259</v>
      </c>
      <c r="B68" s="196">
        <v>25.690045093329999</v>
      </c>
      <c r="C68" s="196">
        <v>939.448983</v>
      </c>
      <c r="D68" s="150">
        <v>0.19181999999999999</v>
      </c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outlineLevel="3" x14ac:dyDescent="0.3">
      <c r="A69" s="55" t="s">
        <v>260</v>
      </c>
      <c r="B69" s="196">
        <v>10.603672524429999</v>
      </c>
      <c r="C69" s="196">
        <v>387.76145907712998</v>
      </c>
      <c r="D69" s="150">
        <v>7.9173999999999994E-2</v>
      </c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outlineLevel="3" x14ac:dyDescent="0.3">
      <c r="A70" s="55" t="s">
        <v>261</v>
      </c>
      <c r="B70" s="196">
        <v>9.7429179500000007</v>
      </c>
      <c r="C70" s="196">
        <v>356.28486934642001</v>
      </c>
      <c r="D70" s="150">
        <v>7.2747000000000006E-2</v>
      </c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outlineLevel="3" x14ac:dyDescent="0.3">
      <c r="A71" s="55" t="s">
        <v>262</v>
      </c>
      <c r="B71" s="196">
        <v>0.10103541671000001</v>
      </c>
      <c r="C71" s="196">
        <v>3.6947237395100001</v>
      </c>
      <c r="D71" s="150">
        <v>7.54E-4</v>
      </c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ht="14" outlineLevel="2" x14ac:dyDescent="0.35">
      <c r="A72" s="180" t="s">
        <v>43</v>
      </c>
      <c r="B72" s="24">
        <f>SUM(B$73:B$82)</f>
        <v>6.74200779346</v>
      </c>
      <c r="C72" s="24">
        <f>SUM(C$73:C$82)</f>
        <v>246.54578619578001</v>
      </c>
      <c r="D72" s="214">
        <f>SUM(D$73:D$82)</f>
        <v>5.0341999999999998E-2</v>
      </c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outlineLevel="3" x14ac:dyDescent="0.3">
      <c r="A73" s="55" t="s">
        <v>264</v>
      </c>
      <c r="B73" s="196">
        <v>2.325669423E-2</v>
      </c>
      <c r="C73" s="196">
        <v>0.85046474879</v>
      </c>
      <c r="D73" s="150">
        <v>1.74E-4</v>
      </c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outlineLevel="3" x14ac:dyDescent="0.3">
      <c r="A74" s="55" t="s">
        <v>265</v>
      </c>
      <c r="B74" s="196">
        <v>0.21762003466999999</v>
      </c>
      <c r="C74" s="196">
        <v>7.9580599999999997</v>
      </c>
      <c r="D74" s="150">
        <v>1.6249999999999999E-3</v>
      </c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outlineLevel="3" x14ac:dyDescent="0.3">
      <c r="A75" s="55" t="s">
        <v>266</v>
      </c>
      <c r="B75" s="196">
        <v>3.6001724936500001</v>
      </c>
      <c r="C75" s="196">
        <v>131.65326785136</v>
      </c>
      <c r="D75" s="150">
        <v>2.6880999999999999E-2</v>
      </c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outlineLevel="3" x14ac:dyDescent="0.3">
      <c r="A76" s="55" t="s">
        <v>267</v>
      </c>
      <c r="B76" s="196">
        <v>0.21762003466999999</v>
      </c>
      <c r="C76" s="196">
        <v>7.9580599999999997</v>
      </c>
      <c r="D76" s="150">
        <v>1.6249999999999999E-3</v>
      </c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outlineLevel="3" x14ac:dyDescent="0.3">
      <c r="A77" s="55" t="s">
        <v>268</v>
      </c>
      <c r="B77" s="196">
        <v>0.60800927668000004</v>
      </c>
      <c r="C77" s="196">
        <v>22.234048034859999</v>
      </c>
      <c r="D77" s="150">
        <v>4.5399999999999998E-3</v>
      </c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outlineLevel="3" x14ac:dyDescent="0.3">
      <c r="A78" s="55" t="s">
        <v>269</v>
      </c>
      <c r="B78" s="196">
        <v>7.3593925840000005E-2</v>
      </c>
      <c r="C78" s="196">
        <v>2.6912268363499998</v>
      </c>
      <c r="D78" s="150">
        <v>5.5000000000000003E-4</v>
      </c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outlineLevel="3" x14ac:dyDescent="0.3">
      <c r="A79" s="55" t="s">
        <v>270</v>
      </c>
      <c r="B79" s="196">
        <v>0.60585586000000002</v>
      </c>
      <c r="C79" s="196">
        <v>22.155300602000001</v>
      </c>
      <c r="D79" s="150">
        <v>4.5240000000000002E-3</v>
      </c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outlineLevel="3" x14ac:dyDescent="0.3">
      <c r="A80" s="55" t="s">
        <v>271</v>
      </c>
      <c r="B80" s="196">
        <v>4.7255449999999998E-4</v>
      </c>
      <c r="C80" s="196">
        <v>1.7280656490000001E-2</v>
      </c>
      <c r="D80" s="150">
        <v>3.9999999999999998E-6</v>
      </c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outlineLevel="3" x14ac:dyDescent="0.3">
      <c r="A81" s="55" t="s">
        <v>272</v>
      </c>
      <c r="B81" s="196">
        <v>0.48410725244000002</v>
      </c>
      <c r="C81" s="196">
        <v>17.703124471740001</v>
      </c>
      <c r="D81" s="150">
        <v>3.6150000000000002E-3</v>
      </c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outlineLevel="3" x14ac:dyDescent="0.3">
      <c r="A82" s="55" t="s">
        <v>273</v>
      </c>
      <c r="B82" s="196">
        <v>0.91129966677999996</v>
      </c>
      <c r="C82" s="196">
        <v>33.324952994189999</v>
      </c>
      <c r="D82" s="150">
        <v>6.8040000000000002E-3</v>
      </c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ht="14" outlineLevel="2" x14ac:dyDescent="0.35">
      <c r="A83" s="180" t="s">
        <v>274</v>
      </c>
      <c r="B83" s="24">
        <f>SUM(B$84:B$87)</f>
        <v>1.5657818309499998</v>
      </c>
      <c r="C83" s="24">
        <f>SUM(C$84:C$87)</f>
        <v>57.258449463470001</v>
      </c>
      <c r="D83" s="214">
        <f>SUM(D$84:D$87)</f>
        <v>1.1691E-2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outlineLevel="3" x14ac:dyDescent="0.3">
      <c r="A84" s="55" t="s">
        <v>58</v>
      </c>
      <c r="B84" s="196">
        <v>0.70726511269000003</v>
      </c>
      <c r="C84" s="196">
        <v>25.863695</v>
      </c>
      <c r="D84" s="150">
        <v>5.2810000000000001E-3</v>
      </c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outlineLevel="3" x14ac:dyDescent="0.3">
      <c r="A85" s="55" t="s">
        <v>76</v>
      </c>
      <c r="B85" s="196">
        <v>5.5633690000000002E-5</v>
      </c>
      <c r="C85" s="196">
        <v>2.0344462100000001E-3</v>
      </c>
      <c r="D85" s="150">
        <v>0</v>
      </c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outlineLevel="3" x14ac:dyDescent="0.3">
      <c r="A86" s="55" t="s">
        <v>165</v>
      </c>
      <c r="B86" s="196">
        <v>0.27481620388</v>
      </c>
      <c r="C86" s="196">
        <v>10.049643833319999</v>
      </c>
      <c r="D86" s="150">
        <v>2.052E-3</v>
      </c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outlineLevel="3" x14ac:dyDescent="0.3">
      <c r="A87" s="55" t="s">
        <v>46</v>
      </c>
      <c r="B87" s="196">
        <v>0.58364488068999998</v>
      </c>
      <c r="C87" s="196">
        <v>21.343076183939999</v>
      </c>
      <c r="D87" s="150">
        <v>4.3579999999999999E-3</v>
      </c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ht="14" outlineLevel="2" x14ac:dyDescent="0.35">
      <c r="A88" s="180" t="s">
        <v>275</v>
      </c>
      <c r="B88" s="24">
        <f>SUM(B$89:B$95)</f>
        <v>22.708855390090001</v>
      </c>
      <c r="C88" s="24">
        <f>SUM(C$89:C$95)</f>
        <v>830.431049218</v>
      </c>
      <c r="D88" s="214">
        <f>SUM(D$89:D$95)</f>
        <v>0.16956100000000002</v>
      </c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outlineLevel="3" x14ac:dyDescent="0.3">
      <c r="A89" s="270" t="s">
        <v>276</v>
      </c>
      <c r="B89" s="196">
        <v>3</v>
      </c>
      <c r="C89" s="196">
        <v>109.7058</v>
      </c>
      <c r="D89" s="150">
        <v>2.24E-2</v>
      </c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outlineLevel="3" x14ac:dyDescent="0.3">
      <c r="A90" s="270" t="s">
        <v>277</v>
      </c>
      <c r="B90" s="196">
        <v>7.5606299999999997</v>
      </c>
      <c r="C90" s="196">
        <v>276.48165421800002</v>
      </c>
      <c r="D90" s="150">
        <v>5.6453000000000003E-2</v>
      </c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outlineLevel="3" x14ac:dyDescent="0.3">
      <c r="A91" s="270" t="s">
        <v>278</v>
      </c>
      <c r="B91" s="196">
        <v>3</v>
      </c>
      <c r="C91" s="196">
        <v>109.7058</v>
      </c>
      <c r="D91" s="150">
        <v>2.24E-2</v>
      </c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outlineLevel="3" x14ac:dyDescent="0.3">
      <c r="A92" s="270" t="s">
        <v>279</v>
      </c>
      <c r="B92" s="196">
        <v>2.35</v>
      </c>
      <c r="C92" s="196">
        <v>85.936210000000003</v>
      </c>
      <c r="D92" s="150">
        <v>1.7547E-2</v>
      </c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1:17" outlineLevel="3" x14ac:dyDescent="0.3">
      <c r="A93" s="270" t="s">
        <v>280</v>
      </c>
      <c r="B93" s="196">
        <v>1.08810017337</v>
      </c>
      <c r="C93" s="196">
        <v>39.790300000000002</v>
      </c>
      <c r="D93" s="150">
        <v>8.1250000000000003E-3</v>
      </c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1:17" outlineLevel="3" x14ac:dyDescent="0.3">
      <c r="A94" s="270" t="s">
        <v>281</v>
      </c>
      <c r="B94" s="196">
        <v>3.9601252167199998</v>
      </c>
      <c r="C94" s="196">
        <v>144.81623500000001</v>
      </c>
      <c r="D94" s="150">
        <v>2.9569000000000002E-2</v>
      </c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1:17" outlineLevel="3" x14ac:dyDescent="0.3">
      <c r="A95" s="270" t="s">
        <v>282</v>
      </c>
      <c r="B95" s="196">
        <v>1.75</v>
      </c>
      <c r="C95" s="196">
        <v>63.995049999999999</v>
      </c>
      <c r="D95" s="150">
        <v>1.3067E-2</v>
      </c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1:17" ht="14" outlineLevel="2" x14ac:dyDescent="0.35">
      <c r="A96" s="180" t="s">
        <v>283</v>
      </c>
      <c r="B96" s="24">
        <f>SUM(B$97:B$97)</f>
        <v>4.1975864498000002</v>
      </c>
      <c r="C96" s="24">
        <f>SUM(C$97:C$97)</f>
        <v>153.49985984834001</v>
      </c>
      <c r="D96" s="214">
        <f>SUM(D$97:D$97)</f>
        <v>3.1342000000000002E-2</v>
      </c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1:17" outlineLevel="3" x14ac:dyDescent="0.3">
      <c r="A97" s="55" t="s">
        <v>261</v>
      </c>
      <c r="B97" s="196">
        <v>4.1975864498000002</v>
      </c>
      <c r="C97" s="196">
        <v>153.49985984834001</v>
      </c>
      <c r="D97" s="150">
        <v>3.1342000000000002E-2</v>
      </c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1:17" ht="14.5" outlineLevel="1" x14ac:dyDescent="0.35">
      <c r="A98" s="60" t="s">
        <v>284</v>
      </c>
      <c r="B98" s="121">
        <f>B$99+B$106+B$108+B$111+B$114</f>
        <v>7.3950566012200003</v>
      </c>
      <c r="C98" s="121">
        <f>C$99+C$106+C$108+C$111+C$114</f>
        <v>270.42686682774001</v>
      </c>
      <c r="D98" s="63">
        <f>D$99+D$106+D$108+D$111+D$114</f>
        <v>5.5217000000000002E-2</v>
      </c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1:17" ht="14" outlineLevel="2" x14ac:dyDescent="0.35">
      <c r="A99" s="180" t="s">
        <v>340</v>
      </c>
      <c r="B99" s="24">
        <f>SUM(B$100:B$105)</f>
        <v>4.7190839651700003</v>
      </c>
      <c r="C99" s="24">
        <f>SUM(C$100:C$105)</f>
        <v>172.570293889</v>
      </c>
      <c r="D99" s="214">
        <f>SUM(D$100:D$105)</f>
        <v>3.5236000000000003E-2</v>
      </c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1:17" outlineLevel="3" x14ac:dyDescent="0.3">
      <c r="A100" s="270" t="s">
        <v>300</v>
      </c>
      <c r="B100" s="196">
        <v>0.32643005201000003</v>
      </c>
      <c r="C100" s="196">
        <v>11.93709</v>
      </c>
      <c r="D100" s="150">
        <v>2.4369999999999999E-3</v>
      </c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1:17" outlineLevel="3" x14ac:dyDescent="0.3">
      <c r="A101" s="270" t="s">
        <v>257</v>
      </c>
      <c r="B101" s="196">
        <v>1.0058811062599999</v>
      </c>
      <c r="C101" s="196">
        <v>36.783663822260003</v>
      </c>
      <c r="D101" s="150">
        <v>7.5110000000000003E-3</v>
      </c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1:17" outlineLevel="3" x14ac:dyDescent="0.3">
      <c r="A102" s="270" t="s">
        <v>258</v>
      </c>
      <c r="B102" s="196">
        <v>0.10953360395</v>
      </c>
      <c r="C102" s="196">
        <v>4.0054905495000002</v>
      </c>
      <c r="D102" s="150">
        <v>8.1800000000000004E-4</v>
      </c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1:17" outlineLevel="3" x14ac:dyDescent="0.3">
      <c r="A103" s="270" t="s">
        <v>260</v>
      </c>
      <c r="B103" s="196">
        <v>0.49107769421000003</v>
      </c>
      <c r="C103" s="196">
        <v>17.958023768490001</v>
      </c>
      <c r="D103" s="150">
        <v>3.6670000000000001E-3</v>
      </c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1:17" outlineLevel="3" x14ac:dyDescent="0.3">
      <c r="A104" s="270" t="s">
        <v>261</v>
      </c>
      <c r="B104" s="196">
        <v>2.7860060607400001</v>
      </c>
      <c r="C104" s="196">
        <v>101.88034123302</v>
      </c>
      <c r="D104" s="150">
        <v>2.0802000000000001E-2</v>
      </c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outlineLevel="3" x14ac:dyDescent="0.3">
      <c r="A105" s="55" t="s">
        <v>262</v>
      </c>
      <c r="B105" s="196">
        <v>1.5544800000000001E-4</v>
      </c>
      <c r="C105" s="196">
        <v>5.6845157299999999E-3</v>
      </c>
      <c r="D105" s="150">
        <v>9.9999999999999995E-7</v>
      </c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1:17" ht="14" outlineLevel="2" x14ac:dyDescent="0.35">
      <c r="A106" s="180" t="s">
        <v>263</v>
      </c>
      <c r="B106" s="24">
        <f>SUM(B$107:B$107)</f>
        <v>2.1260552499999998E-2</v>
      </c>
      <c r="C106" s="24">
        <f>SUM(C$107:C$107)</f>
        <v>0.77746864024999995</v>
      </c>
      <c r="D106" s="214">
        <f>SUM(D$107:D$107)</f>
        <v>1.5899999999999999E-4</v>
      </c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1:17" outlineLevel="3" x14ac:dyDescent="0.3">
      <c r="A107" s="55" t="s">
        <v>268</v>
      </c>
      <c r="B107" s="196">
        <v>2.1260552499999998E-2</v>
      </c>
      <c r="C107" s="196">
        <v>0.77746864024999995</v>
      </c>
      <c r="D107" s="150">
        <v>1.5899999999999999E-4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1:17" ht="14" outlineLevel="2" x14ac:dyDescent="0.35">
      <c r="A108" s="180" t="s">
        <v>274</v>
      </c>
      <c r="B108" s="24">
        <f>SUM(B$109:B$110)</f>
        <v>1.0213971495</v>
      </c>
      <c r="C108" s="24">
        <f>SUM(C$109:C$110)</f>
        <v>37.351063801209996</v>
      </c>
      <c r="D108" s="214">
        <f>SUM(D$109:D$110)</f>
        <v>7.626E-3</v>
      </c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1:17" outlineLevel="3" x14ac:dyDescent="0.3">
      <c r="A109" s="55" t="s">
        <v>147</v>
      </c>
      <c r="B109" s="196">
        <v>0.19639714950000001</v>
      </c>
      <c r="C109" s="196">
        <v>7.18196880121</v>
      </c>
      <c r="D109" s="150">
        <v>1.4660000000000001E-3</v>
      </c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1:17" outlineLevel="3" x14ac:dyDescent="0.3">
      <c r="A110" s="55" t="s">
        <v>342</v>
      </c>
      <c r="B110" s="196">
        <v>0.82499999999999996</v>
      </c>
      <c r="C110" s="196">
        <v>30.169094999999999</v>
      </c>
      <c r="D110" s="150">
        <v>6.1599999999999997E-3</v>
      </c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1:17" ht="14" outlineLevel="2" x14ac:dyDescent="0.35">
      <c r="A111" s="180" t="s">
        <v>345</v>
      </c>
      <c r="B111" s="24">
        <f>SUM(B$112:B$113)</f>
        <v>1.5249999999999999</v>
      </c>
      <c r="C111" s="24">
        <f>SUM(C$112:C$113)</f>
        <v>55.767115000000004</v>
      </c>
      <c r="D111" s="214">
        <f>SUM(D$112:D$113)</f>
        <v>1.1387E-2</v>
      </c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1:17" outlineLevel="3" x14ac:dyDescent="0.3">
      <c r="A112" s="270" t="s">
        <v>304</v>
      </c>
      <c r="B112" s="196">
        <v>0.7</v>
      </c>
      <c r="C112" s="196">
        <v>25.598020000000002</v>
      </c>
      <c r="D112" s="150">
        <v>5.2269999999999999E-3</v>
      </c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1:17" outlineLevel="3" x14ac:dyDescent="0.3">
      <c r="A113" s="270" t="s">
        <v>305</v>
      </c>
      <c r="B113" s="196">
        <v>0.82499999999999996</v>
      </c>
      <c r="C113" s="196">
        <v>30.169094999999999</v>
      </c>
      <c r="D113" s="150">
        <v>6.1599999999999997E-3</v>
      </c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1:17" ht="14" outlineLevel="2" x14ac:dyDescent="0.35">
      <c r="A114" s="180" t="s">
        <v>346</v>
      </c>
      <c r="B114" s="24">
        <f>SUM(B$115:B$115)</f>
        <v>0.10831493405000001</v>
      </c>
      <c r="C114" s="24">
        <f>SUM(C$115:C$115)</f>
        <v>3.9609254972799999</v>
      </c>
      <c r="D114" s="214">
        <f>SUM(D$115:D$115)</f>
        <v>8.0900000000000004E-4</v>
      </c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1:17" outlineLevel="3" x14ac:dyDescent="0.3">
      <c r="A115" s="270" t="s">
        <v>261</v>
      </c>
      <c r="B115" s="196">
        <v>0.10831493405000001</v>
      </c>
      <c r="C115" s="196">
        <v>3.9609254972799999</v>
      </c>
      <c r="D115" s="150">
        <v>8.0900000000000004E-4</v>
      </c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1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1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1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1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1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1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1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1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1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1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1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1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92" customWidth="1"/>
    <col min="2" max="2" width="14.26953125" style="85" customWidth="1"/>
    <col min="3" max="3" width="15.453125" style="85" customWidth="1"/>
    <col min="4" max="4" width="10.26953125" style="43" customWidth="1"/>
    <col min="5" max="16384" width="9.1796875" style="192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159</v>
      </c>
      <c r="B3" s="1"/>
      <c r="C3" s="1"/>
      <c r="D3" s="1"/>
    </row>
    <row r="4" spans="1:19" x14ac:dyDescent="0.3">
      <c r="B4" s="76"/>
      <c r="C4" s="76"/>
      <c r="D4" s="30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B5" s="213"/>
      <c r="C5" s="213"/>
      <c r="D5" s="68" t="str">
        <f>VALVAL</f>
        <v>млрд. одиниць</v>
      </c>
    </row>
    <row r="6" spans="1:19" s="174" customFormat="1" x14ac:dyDescent="0.25">
      <c r="A6" s="139"/>
      <c r="B6" s="88" t="s">
        <v>160</v>
      </c>
      <c r="C6" s="88" t="s">
        <v>163</v>
      </c>
      <c r="D6" s="49" t="s">
        <v>182</v>
      </c>
    </row>
    <row r="7" spans="1:19" s="16" customFormat="1" ht="15.5" x14ac:dyDescent="0.25">
      <c r="A7" s="107" t="s">
        <v>146</v>
      </c>
      <c r="B7" s="209">
        <f>SUM(B8:B46)</f>
        <v>133.92790119986</v>
      </c>
      <c r="C7" s="209">
        <f>SUM(C8:C46)</f>
        <v>4897.5558478063203</v>
      </c>
      <c r="D7" s="153">
        <f>SUM(D8:D46)</f>
        <v>0.99999999999999989</v>
      </c>
    </row>
    <row r="8" spans="1:19" s="36" customFormat="1" x14ac:dyDescent="0.25">
      <c r="A8" s="94" t="s">
        <v>79</v>
      </c>
      <c r="B8" s="186">
        <v>40.470766676060002</v>
      </c>
      <c r="C8" s="186">
        <v>1479.9592782586999</v>
      </c>
      <c r="D8" s="138">
        <v>0.30218299999999998</v>
      </c>
    </row>
    <row r="9" spans="1:19" s="231" customFormat="1" x14ac:dyDescent="0.25">
      <c r="A9" s="94" t="s">
        <v>167</v>
      </c>
      <c r="B9" s="186">
        <v>1.7533574275699999</v>
      </c>
      <c r="C9" s="186">
        <v>64.117826425800004</v>
      </c>
      <c r="D9" s="138">
        <v>1.3091999999999999E-2</v>
      </c>
    </row>
    <row r="10" spans="1:19" s="101" customFormat="1" x14ac:dyDescent="0.25">
      <c r="A10" s="129" t="s">
        <v>109</v>
      </c>
      <c r="B10" s="62">
        <v>2.6105729999999998E-5</v>
      </c>
      <c r="C10" s="62">
        <v>9.5465000000000003E-4</v>
      </c>
      <c r="D10" s="233">
        <v>0</v>
      </c>
    </row>
    <row r="11" spans="1:19" x14ac:dyDescent="0.3">
      <c r="A11" s="222" t="s">
        <v>151</v>
      </c>
      <c r="B11" s="100">
        <v>24.23385539009</v>
      </c>
      <c r="C11" s="100">
        <v>886.19816421799999</v>
      </c>
      <c r="D11" s="41">
        <v>0.180947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A12" s="222" t="s">
        <v>12</v>
      </c>
      <c r="B12" s="100">
        <v>2.5871789804500001</v>
      </c>
      <c r="C12" s="100">
        <v>94.609513264680004</v>
      </c>
      <c r="D12" s="41">
        <v>1.9317999999999998E-2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x14ac:dyDescent="0.3">
      <c r="A13" s="222" t="s">
        <v>162</v>
      </c>
      <c r="B13" s="100">
        <v>53.81354689015</v>
      </c>
      <c r="C13" s="100">
        <v>1967.8860708074899</v>
      </c>
      <c r="D13" s="41">
        <v>0.40181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A14" s="222" t="s">
        <v>121</v>
      </c>
      <c r="B14" s="100">
        <v>6.7632683459600003</v>
      </c>
      <c r="C14" s="100">
        <v>247.32325483603</v>
      </c>
      <c r="D14" s="41">
        <v>5.0499000000000002E-2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A15" s="222" t="s">
        <v>177</v>
      </c>
      <c r="B15" s="100">
        <v>4.3059013838500002</v>
      </c>
      <c r="C15" s="100">
        <v>157.46078534562</v>
      </c>
      <c r="D15" s="41">
        <v>3.2150999999999999E-2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B16" s="76"/>
      <c r="C16" s="76"/>
      <c r="D16" s="30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2:17" x14ac:dyDescent="0.3">
      <c r="B17" s="76"/>
      <c r="C17" s="76"/>
      <c r="D17" s="30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2:17" x14ac:dyDescent="0.3">
      <c r="B18" s="76"/>
      <c r="C18" s="76"/>
      <c r="D18" s="30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2:17" x14ac:dyDescent="0.3">
      <c r="B19" s="76"/>
      <c r="C19" s="76"/>
      <c r="D19" s="30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2:17" x14ac:dyDescent="0.3">
      <c r="B20" s="76"/>
      <c r="C20" s="76"/>
      <c r="D20" s="30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2:17" x14ac:dyDescent="0.3">
      <c r="B21" s="76"/>
      <c r="C21" s="76"/>
      <c r="D21" s="30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2:17" x14ac:dyDescent="0.3">
      <c r="B22" s="76"/>
      <c r="C22" s="76"/>
      <c r="D22" s="30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2:17" x14ac:dyDescent="0.3">
      <c r="B23" s="76"/>
      <c r="C23" s="76"/>
      <c r="D23" s="30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2:17" x14ac:dyDescent="0.3">
      <c r="B24" s="76"/>
      <c r="C24" s="76"/>
      <c r="D24" s="30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2:17" x14ac:dyDescent="0.3">
      <c r="B25" s="76"/>
      <c r="C25" s="76"/>
      <c r="D25" s="30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2:17" x14ac:dyDescent="0.3">
      <c r="B26" s="76"/>
      <c r="C26" s="76"/>
      <c r="D26" s="3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2:17" x14ac:dyDescent="0.3">
      <c r="B27" s="76"/>
      <c r="C27" s="76"/>
      <c r="D27" s="30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2:17" x14ac:dyDescent="0.3">
      <c r="B28" s="76"/>
      <c r="C28" s="76"/>
      <c r="D28" s="30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2:17" x14ac:dyDescent="0.3">
      <c r="B29" s="76"/>
      <c r="C29" s="76"/>
      <c r="D29" s="3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2:17" x14ac:dyDescent="0.3">
      <c r="B30" s="76"/>
      <c r="C30" s="76"/>
      <c r="D30" s="30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2:17" x14ac:dyDescent="0.3">
      <c r="B31" s="76"/>
      <c r="C31" s="76"/>
      <c r="D31" s="30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2:17" x14ac:dyDescent="0.3">
      <c r="B32" s="76"/>
      <c r="C32" s="76"/>
      <c r="D32" s="30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76"/>
      <c r="C33" s="76"/>
      <c r="D33" s="30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76"/>
      <c r="C34" s="76"/>
      <c r="D34" s="30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76"/>
      <c r="C35" s="76"/>
      <c r="D35" s="30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76"/>
      <c r="C36" s="76"/>
      <c r="D36" s="3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1" customWidth="1"/>
    <col min="2" max="10" width="15.1796875" style="179" customWidth="1"/>
    <col min="11" max="16384" width="9.1796875" style="11"/>
  </cols>
  <sheetData>
    <row r="1" spans="1:15" s="192" customFormat="1" ht="13" x14ac:dyDescent="0.3">
      <c r="B1" s="85"/>
      <c r="D1" s="85"/>
      <c r="E1" s="85"/>
      <c r="F1" s="85"/>
      <c r="G1" s="85"/>
      <c r="H1" s="85"/>
      <c r="I1" s="85"/>
      <c r="J1" s="85"/>
    </row>
    <row r="2" spans="1:15" s="192" customFormat="1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212"/>
      <c r="L2" s="212"/>
      <c r="M2" s="212"/>
      <c r="N2" s="212"/>
      <c r="O2" s="212"/>
    </row>
    <row r="3" spans="1:15" s="192" customFormat="1" ht="13" x14ac:dyDescent="0.3">
      <c r="A3" s="244"/>
      <c r="B3" s="85"/>
      <c r="C3" s="85"/>
      <c r="D3" s="85"/>
      <c r="E3" s="85"/>
      <c r="F3" s="85"/>
      <c r="G3" s="85"/>
      <c r="H3" s="85"/>
      <c r="I3" s="85"/>
      <c r="J3" s="85"/>
    </row>
    <row r="4" spans="1:15" s="68" customFormat="1" ht="13" x14ac:dyDescent="0.3">
      <c r="B4" s="213"/>
      <c r="C4" s="213"/>
      <c r="D4" s="213"/>
      <c r="E4" s="213"/>
      <c r="F4" s="213"/>
      <c r="G4" s="213"/>
      <c r="H4" s="213"/>
      <c r="I4" s="213"/>
      <c r="J4" s="213" t="str">
        <f>VALUSD</f>
        <v>млрд. дол. США</v>
      </c>
    </row>
    <row r="5" spans="1:15" s="174" customFormat="1" ht="13" x14ac:dyDescent="0.25">
      <c r="A5" s="139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223">
        <v>45169</v>
      </c>
    </row>
    <row r="6" spans="1:15" s="119" customFormat="1" ht="31" x14ac:dyDescent="0.25">
      <c r="A6" s="52" t="s">
        <v>146</v>
      </c>
      <c r="B6" s="226">
        <f t="shared" ref="B6:J6" si="0">B$62+B$7</f>
        <v>111.44670722021999</v>
      </c>
      <c r="C6" s="226">
        <f t="shared" si="0"/>
        <v>116.66961472113996</v>
      </c>
      <c r="D6" s="226">
        <f t="shared" si="0"/>
        <v>116.04727709229998</v>
      </c>
      <c r="E6" s="226">
        <f t="shared" si="0"/>
        <v>119.95450469316998</v>
      </c>
      <c r="F6" s="226">
        <f t="shared" si="0"/>
        <v>124.33694708297998</v>
      </c>
      <c r="G6" s="226">
        <f t="shared" si="0"/>
        <v>125.61307019521</v>
      </c>
      <c r="H6" s="226">
        <f t="shared" si="0"/>
        <v>128.91830690260997</v>
      </c>
      <c r="I6" s="226">
        <f t="shared" si="0"/>
        <v>132.91716677218997</v>
      </c>
      <c r="J6" s="226">
        <f t="shared" si="0"/>
        <v>133.92790119985997</v>
      </c>
    </row>
    <row r="7" spans="1:15" s="173" customFormat="1" ht="14.5" x14ac:dyDescent="0.25">
      <c r="A7" s="122" t="s">
        <v>47</v>
      </c>
      <c r="B7" s="116">
        <f t="shared" ref="B7:J7" si="1">B$8+B$45</f>
        <v>39.976596962199991</v>
      </c>
      <c r="C7" s="116">
        <f t="shared" si="1"/>
        <v>40.812342864829979</v>
      </c>
      <c r="D7" s="116">
        <f t="shared" si="1"/>
        <v>41.094333911839982</v>
      </c>
      <c r="E7" s="116">
        <f t="shared" si="1"/>
        <v>41.403463975539978</v>
      </c>
      <c r="F7" s="116">
        <f t="shared" si="1"/>
        <v>41.170144378799982</v>
      </c>
      <c r="G7" s="116">
        <f t="shared" si="1"/>
        <v>41.631157133609975</v>
      </c>
      <c r="H7" s="116">
        <f t="shared" si="1"/>
        <v>41.735264516899974</v>
      </c>
      <c r="I7" s="116">
        <f t="shared" si="1"/>
        <v>42.151138523999968</v>
      </c>
      <c r="J7" s="116">
        <f t="shared" si="1"/>
        <v>42.224150209359983</v>
      </c>
    </row>
    <row r="8" spans="1:15" s="231" customFormat="1" ht="14.5" outlineLevel="1" x14ac:dyDescent="0.25">
      <c r="A8" s="97" t="s">
        <v>62</v>
      </c>
      <c r="B8" s="104">
        <f t="shared" ref="B8:J8" si="2">B$9+B$43</f>
        <v>38.00228207715999</v>
      </c>
      <c r="C8" s="104">
        <f t="shared" si="2"/>
        <v>38.843761789439981</v>
      </c>
      <c r="D8" s="104">
        <f t="shared" si="2"/>
        <v>39.140721847139979</v>
      </c>
      <c r="E8" s="104">
        <f t="shared" si="2"/>
        <v>39.507845984299976</v>
      </c>
      <c r="F8" s="104">
        <f t="shared" si="2"/>
        <v>39.28821810474998</v>
      </c>
      <c r="G8" s="104">
        <f t="shared" si="2"/>
        <v>39.726597664039971</v>
      </c>
      <c r="H8" s="104">
        <f t="shared" si="2"/>
        <v>39.786863454679974</v>
      </c>
      <c r="I8" s="104">
        <f t="shared" si="2"/>
        <v>40.219046406369969</v>
      </c>
      <c r="J8" s="104">
        <f t="shared" si="2"/>
        <v>40.270544215579982</v>
      </c>
    </row>
    <row r="9" spans="1:15" s="101" customFormat="1" ht="13" outlineLevel="2" x14ac:dyDescent="0.25">
      <c r="A9" s="94" t="s">
        <v>187</v>
      </c>
      <c r="B9" s="62">
        <f t="shared" ref="B9:J9" si="3">SUM(B$10:B$42)</f>
        <v>37.955266801959986</v>
      </c>
      <c r="C9" s="62">
        <f t="shared" si="3"/>
        <v>38.796746514239977</v>
      </c>
      <c r="D9" s="62">
        <f t="shared" si="3"/>
        <v>39.093706571939975</v>
      </c>
      <c r="E9" s="62">
        <f t="shared" si="3"/>
        <v>39.461734849009979</v>
      </c>
      <c r="F9" s="62">
        <f t="shared" si="3"/>
        <v>39.242106969459982</v>
      </c>
      <c r="G9" s="62">
        <f t="shared" si="3"/>
        <v>39.680486528749974</v>
      </c>
      <c r="H9" s="62">
        <f t="shared" si="3"/>
        <v>39.741656459289977</v>
      </c>
      <c r="I9" s="62">
        <f t="shared" si="3"/>
        <v>40.173839410979973</v>
      </c>
      <c r="J9" s="62">
        <f t="shared" si="3"/>
        <v>40.225337220189985</v>
      </c>
    </row>
    <row r="10" spans="1:15" s="26" customFormat="1" ht="13" outlineLevel="3" x14ac:dyDescent="0.25">
      <c r="A10" s="232" t="s">
        <v>138</v>
      </c>
      <c r="B10" s="225">
        <v>2.22413354628</v>
      </c>
      <c r="C10" s="225">
        <v>2.22413354628</v>
      </c>
      <c r="D10" s="225">
        <v>2.22413354628</v>
      </c>
      <c r="E10" s="225">
        <v>2.2238600876299999</v>
      </c>
      <c r="F10" s="225">
        <v>2.2238600876299999</v>
      </c>
      <c r="G10" s="225">
        <v>2.2238600876299999</v>
      </c>
      <c r="H10" s="225">
        <v>2.2436174751200002</v>
      </c>
      <c r="I10" s="225">
        <v>2.2758102306499999</v>
      </c>
      <c r="J10" s="225">
        <v>1.72543332259</v>
      </c>
    </row>
    <row r="11" spans="1:15" ht="13" outlineLevel="3" x14ac:dyDescent="0.3">
      <c r="A11" s="55" t="s">
        <v>196</v>
      </c>
      <c r="B11" s="196">
        <v>0.47945505163000002</v>
      </c>
      <c r="C11" s="196">
        <v>0.47945505163000002</v>
      </c>
      <c r="D11" s="196">
        <v>0.47945505163000002</v>
      </c>
      <c r="E11" s="196">
        <v>0.47945505163000002</v>
      </c>
      <c r="F11" s="196">
        <v>0.47945505163000002</v>
      </c>
      <c r="G11" s="196">
        <v>0.47945505163000002</v>
      </c>
      <c r="H11" s="196">
        <v>0.47945505163000002</v>
      </c>
      <c r="I11" s="196">
        <v>0.47945505163000002</v>
      </c>
      <c r="J11" s="196">
        <v>0.47945505163000002</v>
      </c>
      <c r="K11" s="238"/>
      <c r="L11" s="238"/>
      <c r="M11" s="238"/>
    </row>
    <row r="12" spans="1:15" ht="13" outlineLevel="3" x14ac:dyDescent="0.3">
      <c r="A12" s="55" t="s">
        <v>31</v>
      </c>
      <c r="B12" s="196">
        <v>1.47136659314</v>
      </c>
      <c r="C12" s="196">
        <v>1.6435019416500001</v>
      </c>
      <c r="D12" s="196">
        <v>1.63856152189</v>
      </c>
      <c r="E12" s="196">
        <v>0.99617808012999998</v>
      </c>
      <c r="F12" s="196">
        <v>1.24770993147</v>
      </c>
      <c r="G12" s="196">
        <v>1.79947179684</v>
      </c>
      <c r="H12" s="196">
        <v>1.7730043285299999</v>
      </c>
      <c r="I12" s="196">
        <v>1.9876255434700001</v>
      </c>
      <c r="J12" s="196">
        <v>2.0064971304200001</v>
      </c>
      <c r="K12" s="238"/>
      <c r="L12" s="238"/>
      <c r="M12" s="238"/>
    </row>
    <row r="13" spans="1:15" ht="13" outlineLevel="3" x14ac:dyDescent="0.3">
      <c r="A13" s="55" t="s">
        <v>34</v>
      </c>
      <c r="B13" s="196">
        <v>1.36729325161</v>
      </c>
      <c r="C13" s="196">
        <v>1.36729325161</v>
      </c>
      <c r="D13" s="196">
        <v>1.36729325161</v>
      </c>
      <c r="E13" s="196">
        <v>1.36729325161</v>
      </c>
      <c r="F13" s="196">
        <v>1.36729325161</v>
      </c>
      <c r="G13" s="196">
        <v>1.36729325161</v>
      </c>
      <c r="H13" s="196">
        <v>1.36729325161</v>
      </c>
      <c r="I13" s="196">
        <v>1.36729325161</v>
      </c>
      <c r="J13" s="196">
        <v>1.36729325161</v>
      </c>
      <c r="K13" s="238"/>
      <c r="L13" s="238"/>
      <c r="M13" s="238"/>
    </row>
    <row r="14" spans="1:15" ht="13" outlineLevel="3" x14ac:dyDescent="0.3">
      <c r="A14" s="55" t="s">
        <v>82</v>
      </c>
      <c r="B14" s="196">
        <v>0.78482635377999999</v>
      </c>
      <c r="C14" s="196">
        <v>0.78482635377999999</v>
      </c>
      <c r="D14" s="196">
        <v>0.78482635377999999</v>
      </c>
      <c r="E14" s="196">
        <v>0.78482635377999999</v>
      </c>
      <c r="F14" s="196">
        <v>0.78482635377999999</v>
      </c>
      <c r="G14" s="196">
        <v>0.78482635377999999</v>
      </c>
      <c r="H14" s="196">
        <v>0.78482635377999999</v>
      </c>
      <c r="I14" s="196">
        <v>0.78482635377999999</v>
      </c>
      <c r="J14" s="196">
        <v>0.78482635377999999</v>
      </c>
      <c r="K14" s="238"/>
      <c r="L14" s="238"/>
      <c r="M14" s="238"/>
    </row>
    <row r="15" spans="1:15" ht="13" outlineLevel="3" x14ac:dyDescent="0.3">
      <c r="A15" s="55" t="s">
        <v>129</v>
      </c>
      <c r="B15" s="196">
        <v>1.28252107002</v>
      </c>
      <c r="C15" s="196">
        <v>1.28252107002</v>
      </c>
      <c r="D15" s="196">
        <v>1.28252107002</v>
      </c>
      <c r="E15" s="196">
        <v>1.28252107002</v>
      </c>
      <c r="F15" s="196">
        <v>1.28252107002</v>
      </c>
      <c r="G15" s="196">
        <v>1.28252107002</v>
      </c>
      <c r="H15" s="196">
        <v>1.28252107002</v>
      </c>
      <c r="I15" s="196">
        <v>1.28252107002</v>
      </c>
      <c r="J15" s="196">
        <v>1.28252107002</v>
      </c>
      <c r="K15" s="238"/>
      <c r="L15" s="238"/>
      <c r="M15" s="238"/>
    </row>
    <row r="16" spans="1:15" ht="13" outlineLevel="3" x14ac:dyDescent="0.3">
      <c r="A16" s="55" t="s">
        <v>188</v>
      </c>
      <c r="B16" s="196">
        <v>6.4837581148799996</v>
      </c>
      <c r="C16" s="196">
        <v>6.4837581148799996</v>
      </c>
      <c r="D16" s="196">
        <v>6.4837581148799996</v>
      </c>
      <c r="E16" s="196">
        <v>6.4837581148799996</v>
      </c>
      <c r="F16" s="196">
        <v>6.4837581148799996</v>
      </c>
      <c r="G16" s="196">
        <v>6.4837581148799996</v>
      </c>
      <c r="H16" s="196">
        <v>6.4837581148799996</v>
      </c>
      <c r="I16" s="196">
        <v>6.4837581148799996</v>
      </c>
      <c r="J16" s="196">
        <v>6.4837581148799996</v>
      </c>
      <c r="K16" s="238"/>
      <c r="L16" s="238"/>
      <c r="M16" s="238"/>
    </row>
    <row r="17" spans="1:13" ht="13" outlineLevel="3" x14ac:dyDescent="0.3">
      <c r="A17" s="55" t="s">
        <v>27</v>
      </c>
      <c r="B17" s="196">
        <v>0.33082327462</v>
      </c>
      <c r="C17" s="196">
        <v>0.33082327462</v>
      </c>
      <c r="D17" s="196">
        <v>0.33082327462</v>
      </c>
      <c r="E17" s="196">
        <v>0.33082327462</v>
      </c>
      <c r="F17" s="196">
        <v>0.33082327462</v>
      </c>
      <c r="G17" s="196">
        <v>0.33082327462</v>
      </c>
      <c r="H17" s="196">
        <v>0.33082327462</v>
      </c>
      <c r="I17" s="196">
        <v>0.33082327462</v>
      </c>
      <c r="J17" s="196">
        <v>0.33082327462</v>
      </c>
      <c r="K17" s="238"/>
      <c r="L17" s="238"/>
      <c r="M17" s="238"/>
    </row>
    <row r="18" spans="1:13" ht="13" outlineLevel="3" x14ac:dyDescent="0.3">
      <c r="A18" s="55" t="s">
        <v>74</v>
      </c>
      <c r="B18" s="196">
        <v>0.74101125010000002</v>
      </c>
      <c r="C18" s="196">
        <v>0.74101125010000002</v>
      </c>
      <c r="D18" s="196">
        <v>0.74101125010000002</v>
      </c>
      <c r="E18" s="196">
        <v>0.74101125010000002</v>
      </c>
      <c r="F18" s="196">
        <v>0.74101125010000002</v>
      </c>
      <c r="G18" s="196">
        <v>0.74101125010000002</v>
      </c>
      <c r="H18" s="196">
        <v>0.74101125010000002</v>
      </c>
      <c r="I18" s="196">
        <v>0.74101125010000002</v>
      </c>
      <c r="J18" s="196">
        <v>0.74101125010000002</v>
      </c>
      <c r="K18" s="238"/>
      <c r="L18" s="238"/>
      <c r="M18" s="238"/>
    </row>
    <row r="19" spans="1:13" ht="13" outlineLevel="3" x14ac:dyDescent="0.3">
      <c r="A19" s="55" t="s">
        <v>161</v>
      </c>
      <c r="B19" s="196">
        <v>1.90368219733</v>
      </c>
      <c r="C19" s="196">
        <v>2.4970378121199999</v>
      </c>
      <c r="D19" s="196">
        <v>2.5141261940900002</v>
      </c>
      <c r="E19" s="196">
        <v>2.5358487276299999</v>
      </c>
      <c r="F19" s="196">
        <v>2.3856428489399999</v>
      </c>
      <c r="G19" s="196">
        <v>2.2916457757900002</v>
      </c>
      <c r="H19" s="196">
        <v>1.6954310423800001</v>
      </c>
      <c r="I19" s="196">
        <v>1.69720440347</v>
      </c>
      <c r="J19" s="196">
        <v>1.6939844254800001</v>
      </c>
      <c r="K19" s="238"/>
      <c r="L19" s="238"/>
      <c r="M19" s="238"/>
    </row>
    <row r="20" spans="1:13" ht="13" outlineLevel="3" x14ac:dyDescent="0.3">
      <c r="A20" s="55" t="s">
        <v>122</v>
      </c>
      <c r="B20" s="196">
        <v>0.33082327462</v>
      </c>
      <c r="C20" s="196">
        <v>0.33082327462</v>
      </c>
      <c r="D20" s="196">
        <v>0.33082327462</v>
      </c>
      <c r="E20" s="196">
        <v>0.33082327462</v>
      </c>
      <c r="F20" s="196">
        <v>0.33082327462</v>
      </c>
      <c r="G20" s="196">
        <v>0.33082327462</v>
      </c>
      <c r="H20" s="196">
        <v>0.33082327462</v>
      </c>
      <c r="I20" s="196">
        <v>0.33082327462</v>
      </c>
      <c r="J20" s="196">
        <v>0.33082327462</v>
      </c>
      <c r="K20" s="238"/>
      <c r="L20" s="238"/>
      <c r="M20" s="238"/>
    </row>
    <row r="21" spans="1:13" ht="13" outlineLevel="3" x14ac:dyDescent="0.3">
      <c r="A21" s="55" t="s">
        <v>183</v>
      </c>
      <c r="B21" s="196">
        <v>0.33082327462</v>
      </c>
      <c r="C21" s="196">
        <v>0.33082327462</v>
      </c>
      <c r="D21" s="196">
        <v>0.33082327462</v>
      </c>
      <c r="E21" s="196">
        <v>0.33082327462</v>
      </c>
      <c r="F21" s="196">
        <v>0.33082327462</v>
      </c>
      <c r="G21" s="196">
        <v>0.33082327462</v>
      </c>
      <c r="H21" s="196">
        <v>0.33082327462</v>
      </c>
      <c r="I21" s="196">
        <v>0.33082327462</v>
      </c>
      <c r="J21" s="196">
        <v>0.33082327462</v>
      </c>
      <c r="K21" s="238"/>
      <c r="L21" s="238"/>
      <c r="M21" s="238"/>
    </row>
    <row r="22" spans="1:13" ht="13" outlineLevel="3" x14ac:dyDescent="0.3">
      <c r="A22" s="55" t="s">
        <v>210</v>
      </c>
      <c r="B22" s="196">
        <v>1.6427051342200001</v>
      </c>
      <c r="C22" s="196">
        <v>1.9856729262599999</v>
      </c>
      <c r="D22" s="196">
        <v>2.4452625587600001</v>
      </c>
      <c r="E22" s="196">
        <v>3.0305883650199998</v>
      </c>
      <c r="F22" s="196">
        <v>3.2073522827000001</v>
      </c>
      <c r="G22" s="196">
        <v>3.5868322737299998</v>
      </c>
      <c r="H22" s="196">
        <v>3.8705445842900001</v>
      </c>
      <c r="I22" s="196">
        <v>4.0748933425200002</v>
      </c>
      <c r="J22" s="196">
        <v>4.2098569178199998</v>
      </c>
      <c r="K22" s="238"/>
      <c r="L22" s="238"/>
      <c r="M22" s="238"/>
    </row>
    <row r="23" spans="1:13" ht="13" outlineLevel="3" x14ac:dyDescent="0.3">
      <c r="A23" s="55" t="s">
        <v>145</v>
      </c>
      <c r="B23" s="196">
        <v>0.33082327462</v>
      </c>
      <c r="C23" s="196">
        <v>0.33082327462</v>
      </c>
      <c r="D23" s="196">
        <v>0.33082327462</v>
      </c>
      <c r="E23" s="196">
        <v>0.33082327462</v>
      </c>
      <c r="F23" s="196">
        <v>0.33082327462</v>
      </c>
      <c r="G23" s="196">
        <v>0.33082327462</v>
      </c>
      <c r="H23" s="196">
        <v>0.33082327462</v>
      </c>
      <c r="I23" s="196">
        <v>0.33082327462</v>
      </c>
      <c r="J23" s="196">
        <v>0.33082327462</v>
      </c>
      <c r="K23" s="238"/>
      <c r="L23" s="238"/>
      <c r="M23" s="238"/>
    </row>
    <row r="24" spans="1:13" ht="13" outlineLevel="3" x14ac:dyDescent="0.3">
      <c r="A24" s="55" t="s">
        <v>201</v>
      </c>
      <c r="B24" s="196">
        <v>0.33082327462</v>
      </c>
      <c r="C24" s="196">
        <v>0.33082327462</v>
      </c>
      <c r="D24" s="196">
        <v>0.33082327462</v>
      </c>
      <c r="E24" s="196">
        <v>0.33082327462</v>
      </c>
      <c r="F24" s="196">
        <v>0.33082327462</v>
      </c>
      <c r="G24" s="196">
        <v>0.33082327462</v>
      </c>
      <c r="H24" s="196">
        <v>0.33082327462</v>
      </c>
      <c r="I24" s="196">
        <v>0.33082327462</v>
      </c>
      <c r="J24" s="196">
        <v>0.33082327462</v>
      </c>
      <c r="K24" s="238"/>
      <c r="L24" s="238"/>
      <c r="M24" s="238"/>
    </row>
    <row r="25" spans="1:13" ht="13" outlineLevel="3" x14ac:dyDescent="0.3">
      <c r="A25" s="55" t="s">
        <v>38</v>
      </c>
      <c r="B25" s="196">
        <v>0.33082327462</v>
      </c>
      <c r="C25" s="196">
        <v>0.33082327462</v>
      </c>
      <c r="D25" s="196">
        <v>0.33082327462</v>
      </c>
      <c r="E25" s="196">
        <v>0.33082327462</v>
      </c>
      <c r="F25" s="196">
        <v>0.33082327462</v>
      </c>
      <c r="G25" s="196">
        <v>0.33082327462</v>
      </c>
      <c r="H25" s="196">
        <v>0.33082327462</v>
      </c>
      <c r="I25" s="196">
        <v>0.33082327462</v>
      </c>
      <c r="J25" s="196">
        <v>0.33082327462</v>
      </c>
      <c r="K25" s="238"/>
      <c r="L25" s="238"/>
      <c r="M25" s="238"/>
    </row>
    <row r="26" spans="1:13" ht="13" outlineLevel="3" x14ac:dyDescent="0.3">
      <c r="A26" s="55" t="s">
        <v>87</v>
      </c>
      <c r="B26" s="196">
        <v>0.33082327462</v>
      </c>
      <c r="C26" s="196">
        <v>0.33082327462</v>
      </c>
      <c r="D26" s="196">
        <v>0.33082327462</v>
      </c>
      <c r="E26" s="196">
        <v>0.33082327462</v>
      </c>
      <c r="F26" s="196">
        <v>0.33082327462</v>
      </c>
      <c r="G26" s="196">
        <v>0.33082327462</v>
      </c>
      <c r="H26" s="196">
        <v>0.33082327462</v>
      </c>
      <c r="I26" s="196">
        <v>0.33082327462</v>
      </c>
      <c r="J26" s="196">
        <v>0.33082327462</v>
      </c>
      <c r="K26" s="238"/>
      <c r="L26" s="238"/>
      <c r="M26" s="238"/>
    </row>
    <row r="27" spans="1:13" ht="13" outlineLevel="3" x14ac:dyDescent="0.3">
      <c r="A27" s="55" t="s">
        <v>75</v>
      </c>
      <c r="B27" s="196">
        <v>0.33082327462</v>
      </c>
      <c r="C27" s="196">
        <v>0.33082327462</v>
      </c>
      <c r="D27" s="196">
        <v>0.33082327462</v>
      </c>
      <c r="E27" s="196">
        <v>0.33082327462</v>
      </c>
      <c r="F27" s="196">
        <v>0.33082327462</v>
      </c>
      <c r="G27" s="196">
        <v>0.33082327462</v>
      </c>
      <c r="H27" s="196">
        <v>0.33082327462</v>
      </c>
      <c r="I27" s="196">
        <v>0.33082327462</v>
      </c>
      <c r="J27" s="196">
        <v>0.33082327462</v>
      </c>
      <c r="K27" s="238"/>
      <c r="L27" s="238"/>
      <c r="M27" s="238"/>
    </row>
    <row r="28" spans="1:13" ht="13" outlineLevel="3" x14ac:dyDescent="0.3">
      <c r="A28" s="55" t="s">
        <v>123</v>
      </c>
      <c r="B28" s="196">
        <v>0.33082327462</v>
      </c>
      <c r="C28" s="196">
        <v>0.33082327462</v>
      </c>
      <c r="D28" s="196">
        <v>0.33082327462</v>
      </c>
      <c r="E28" s="196">
        <v>0.33082327462</v>
      </c>
      <c r="F28" s="196">
        <v>0.33082327462</v>
      </c>
      <c r="G28" s="196">
        <v>0.33082327462</v>
      </c>
      <c r="H28" s="196">
        <v>0.33082327462</v>
      </c>
      <c r="I28" s="196">
        <v>0.33082327462</v>
      </c>
      <c r="J28" s="196">
        <v>0.33082327462</v>
      </c>
      <c r="K28" s="238"/>
      <c r="L28" s="238"/>
      <c r="M28" s="238"/>
    </row>
    <row r="29" spans="1:13" ht="13" outlineLevel="3" x14ac:dyDescent="0.3">
      <c r="A29" s="55" t="s">
        <v>184</v>
      </c>
      <c r="B29" s="196">
        <v>0.33082327462</v>
      </c>
      <c r="C29" s="196">
        <v>0.33082327462</v>
      </c>
      <c r="D29" s="196">
        <v>0.33082327462</v>
      </c>
      <c r="E29" s="196">
        <v>0.33082327462</v>
      </c>
      <c r="F29" s="196">
        <v>0.33082327462</v>
      </c>
      <c r="G29" s="196">
        <v>0.33082327462</v>
      </c>
      <c r="H29" s="196">
        <v>0.33082327462</v>
      </c>
      <c r="I29" s="196">
        <v>0.33082327462</v>
      </c>
      <c r="J29" s="196">
        <v>0.33082327462</v>
      </c>
      <c r="K29" s="238"/>
      <c r="L29" s="238"/>
      <c r="M29" s="238"/>
    </row>
    <row r="30" spans="1:13" ht="13" outlineLevel="3" x14ac:dyDescent="0.3">
      <c r="A30" s="55" t="s">
        <v>20</v>
      </c>
      <c r="B30" s="196">
        <v>0.33082327462</v>
      </c>
      <c r="C30" s="196">
        <v>0.33082327462</v>
      </c>
      <c r="D30" s="196">
        <v>0.33082327462</v>
      </c>
      <c r="E30" s="196">
        <v>0.33082327462</v>
      </c>
      <c r="F30" s="196">
        <v>0.33082327462</v>
      </c>
      <c r="G30" s="196">
        <v>0.33082327462</v>
      </c>
      <c r="H30" s="196">
        <v>0.33082327462</v>
      </c>
      <c r="I30" s="196">
        <v>0.33082327462</v>
      </c>
      <c r="J30" s="196">
        <v>0.33082327462</v>
      </c>
      <c r="K30" s="238"/>
      <c r="L30" s="238"/>
      <c r="M30" s="238"/>
    </row>
    <row r="31" spans="1:13" ht="13" outlineLevel="3" x14ac:dyDescent="0.3">
      <c r="A31" s="55" t="s">
        <v>70</v>
      </c>
      <c r="B31" s="196">
        <v>0.33082327462</v>
      </c>
      <c r="C31" s="196">
        <v>0.33082327462</v>
      </c>
      <c r="D31" s="196">
        <v>0.33082327462</v>
      </c>
      <c r="E31" s="196">
        <v>0.33082327462</v>
      </c>
      <c r="F31" s="196">
        <v>0.33082327462</v>
      </c>
      <c r="G31" s="196">
        <v>0.33082327462</v>
      </c>
      <c r="H31" s="196">
        <v>0.33082327462</v>
      </c>
      <c r="I31" s="196">
        <v>0.33082327462</v>
      </c>
      <c r="J31" s="196">
        <v>0.33082327462</v>
      </c>
      <c r="K31" s="238"/>
      <c r="L31" s="238"/>
      <c r="M31" s="238"/>
    </row>
    <row r="32" spans="1:13" ht="13" outlineLevel="3" x14ac:dyDescent="0.3">
      <c r="A32" s="55" t="s">
        <v>118</v>
      </c>
      <c r="B32" s="196">
        <v>0.33082327462</v>
      </c>
      <c r="C32" s="196">
        <v>0.33082327462</v>
      </c>
      <c r="D32" s="196">
        <v>0.33082327462</v>
      </c>
      <c r="E32" s="196">
        <v>0.33082327462</v>
      </c>
      <c r="F32" s="196">
        <v>0.33082327462</v>
      </c>
      <c r="G32" s="196">
        <v>0.33082327462</v>
      </c>
      <c r="H32" s="196">
        <v>0.33082327462</v>
      </c>
      <c r="I32" s="196">
        <v>0.33082327462</v>
      </c>
      <c r="J32" s="196">
        <v>0.33082327462</v>
      </c>
      <c r="K32" s="238"/>
      <c r="L32" s="238"/>
      <c r="M32" s="238"/>
    </row>
    <row r="33" spans="1:13" ht="13" outlineLevel="3" x14ac:dyDescent="0.3">
      <c r="A33" s="55" t="s">
        <v>44</v>
      </c>
      <c r="B33" s="196">
        <v>1.1345416286000001</v>
      </c>
      <c r="C33" s="196">
        <v>1.13552148563</v>
      </c>
      <c r="D33" s="196">
        <v>1.1077639286000001</v>
      </c>
      <c r="E33" s="196">
        <v>1.1083005638500001</v>
      </c>
      <c r="F33" s="196">
        <v>1.1634504191899999</v>
      </c>
      <c r="G33" s="196">
        <v>1.36726128425</v>
      </c>
      <c r="H33" s="196">
        <v>1.55632758702</v>
      </c>
      <c r="I33" s="196">
        <v>1.9213580503200001</v>
      </c>
      <c r="J33" s="196">
        <v>2.4679269099500001</v>
      </c>
      <c r="K33" s="238"/>
      <c r="L33" s="238"/>
      <c r="M33" s="238"/>
    </row>
    <row r="34" spans="1:13" ht="13" outlineLevel="3" x14ac:dyDescent="0.3">
      <c r="A34" s="55" t="s">
        <v>88</v>
      </c>
      <c r="B34" s="196">
        <v>7.1672897239999998</v>
      </c>
      <c r="C34" s="196">
        <v>7.1672897239999998</v>
      </c>
      <c r="D34" s="196">
        <v>7.1672897239999998</v>
      </c>
      <c r="E34" s="196">
        <v>7.1672897239999998</v>
      </c>
      <c r="F34" s="196">
        <v>7.1672897239999998</v>
      </c>
      <c r="G34" s="196">
        <v>7.1672897239999998</v>
      </c>
      <c r="H34" s="196">
        <v>7.1672897239999998</v>
      </c>
      <c r="I34" s="196">
        <v>7.1672897239999998</v>
      </c>
      <c r="J34" s="196">
        <v>7.1672897239999998</v>
      </c>
      <c r="K34" s="238"/>
      <c r="L34" s="238"/>
      <c r="M34" s="238"/>
    </row>
    <row r="35" spans="1:13" ht="13" outlineLevel="3" x14ac:dyDescent="0.3">
      <c r="A35" s="55" t="s">
        <v>92</v>
      </c>
      <c r="B35" s="196">
        <v>1.3651590982999999</v>
      </c>
      <c r="C35" s="196">
        <v>1.3651590982999999</v>
      </c>
      <c r="D35" s="196">
        <v>1.03335604868</v>
      </c>
      <c r="E35" s="196">
        <v>1.03335604868</v>
      </c>
      <c r="F35" s="196">
        <v>1.03335604868</v>
      </c>
      <c r="G35" s="196">
        <v>1.03335604868</v>
      </c>
      <c r="H35" s="196">
        <v>1.03335604868</v>
      </c>
      <c r="I35" s="196">
        <v>1.03335604868</v>
      </c>
      <c r="J35" s="196">
        <v>1.03335604868</v>
      </c>
      <c r="K35" s="238"/>
      <c r="L35" s="238"/>
      <c r="M35" s="238"/>
    </row>
    <row r="36" spans="1:13" ht="13" outlineLevel="3" x14ac:dyDescent="0.3">
      <c r="A36" s="55" t="s">
        <v>149</v>
      </c>
      <c r="B36" s="196">
        <v>1.8451328735700001</v>
      </c>
      <c r="C36" s="196">
        <v>1.7806402761</v>
      </c>
      <c r="D36" s="196">
        <v>1.7806402761</v>
      </c>
      <c r="E36" s="196">
        <v>1.7806402761</v>
      </c>
      <c r="F36" s="196">
        <v>1.7806402761</v>
      </c>
      <c r="G36" s="196">
        <v>1.25980310977</v>
      </c>
      <c r="H36" s="196">
        <v>1.25980310977</v>
      </c>
      <c r="I36" s="196">
        <v>1.25980310977</v>
      </c>
      <c r="J36" s="196">
        <v>1.25980310977</v>
      </c>
      <c r="K36" s="238"/>
      <c r="L36" s="238"/>
      <c r="M36" s="238"/>
    </row>
    <row r="37" spans="1:13" ht="13" outlineLevel="3" x14ac:dyDescent="0.3">
      <c r="A37" s="55" t="s">
        <v>153</v>
      </c>
      <c r="B37" s="196">
        <v>1.28518943552</v>
      </c>
      <c r="C37" s="196">
        <v>1.15008779548</v>
      </c>
      <c r="D37" s="196">
        <v>1.47160019028</v>
      </c>
      <c r="E37" s="196">
        <v>1.8747003927100001</v>
      </c>
      <c r="F37" s="196">
        <v>1.39019743007</v>
      </c>
      <c r="G37" s="196">
        <v>0.76587259098000005</v>
      </c>
      <c r="H37" s="196">
        <v>0.76701912871</v>
      </c>
      <c r="I37" s="196">
        <v>0.45292642498000002</v>
      </c>
      <c r="J37" s="196">
        <v>0.38885399999999998</v>
      </c>
      <c r="K37" s="238"/>
      <c r="L37" s="238"/>
      <c r="M37" s="238"/>
    </row>
    <row r="38" spans="1:13" ht="13" outlineLevel="3" x14ac:dyDescent="0.3">
      <c r="A38" s="55" t="s">
        <v>203</v>
      </c>
      <c r="B38" s="196">
        <v>1.1233792652800001</v>
      </c>
      <c r="C38" s="196">
        <v>1.1233792652800001</v>
      </c>
      <c r="D38" s="196">
        <v>1.1233792652800001</v>
      </c>
      <c r="E38" s="196">
        <v>1.1233792652800001</v>
      </c>
      <c r="F38" s="196">
        <v>1.1233792652800001</v>
      </c>
      <c r="G38" s="196">
        <v>1.1233792652800001</v>
      </c>
      <c r="H38" s="196">
        <v>1.1233792652800001</v>
      </c>
      <c r="I38" s="196">
        <v>1.1233792652800001</v>
      </c>
      <c r="J38" s="196">
        <v>1.1233792652800001</v>
      </c>
      <c r="K38" s="238"/>
      <c r="L38" s="238"/>
      <c r="M38" s="238"/>
    </row>
    <row r="39" spans="1:13" ht="13" outlineLevel="3" x14ac:dyDescent="0.3">
      <c r="A39" s="55" t="s">
        <v>39</v>
      </c>
      <c r="B39" s="196">
        <v>0.58743542275000005</v>
      </c>
      <c r="C39" s="196">
        <v>0.58743542275000005</v>
      </c>
      <c r="D39" s="196">
        <v>0.58743542275000005</v>
      </c>
      <c r="E39" s="196">
        <v>0.58743542275000005</v>
      </c>
      <c r="F39" s="196">
        <v>0.58743542275000005</v>
      </c>
      <c r="G39" s="196">
        <v>0.58743542275000005</v>
      </c>
      <c r="H39" s="196">
        <v>0.58743542275000005</v>
      </c>
      <c r="I39" s="196">
        <v>0.51360158716000004</v>
      </c>
      <c r="J39" s="196">
        <v>0.48625572213000001</v>
      </c>
      <c r="K39" s="238"/>
      <c r="L39" s="238"/>
      <c r="M39" s="238"/>
    </row>
    <row r="40" spans="1:13" ht="13" outlineLevel="3" x14ac:dyDescent="0.3">
      <c r="A40" s="55" t="s">
        <v>89</v>
      </c>
      <c r="B40" s="196">
        <v>0.27345865032</v>
      </c>
      <c r="C40" s="196">
        <v>0.20509398774000001</v>
      </c>
      <c r="D40" s="196">
        <v>6.8364662579999999E-2</v>
      </c>
      <c r="E40" s="196">
        <v>6.8364662579999999E-2</v>
      </c>
      <c r="F40" s="196">
        <v>6.8364662579999999E-2</v>
      </c>
      <c r="G40" s="196">
        <v>6.8364662579999999E-2</v>
      </c>
      <c r="H40" s="196">
        <v>6.8364662579999999E-2</v>
      </c>
      <c r="I40" s="196">
        <v>6.8364662579999999E-2</v>
      </c>
      <c r="J40" s="196">
        <v>6.8364662579999999E-2</v>
      </c>
      <c r="K40" s="238"/>
      <c r="L40" s="238"/>
      <c r="M40" s="238"/>
    </row>
    <row r="41" spans="1:13" ht="13" outlineLevel="3" x14ac:dyDescent="0.3">
      <c r="A41" s="55" t="s">
        <v>186</v>
      </c>
      <c r="B41" s="196">
        <v>0</v>
      </c>
      <c r="C41" s="196">
        <v>0</v>
      </c>
      <c r="D41" s="196">
        <v>0</v>
      </c>
      <c r="E41" s="196">
        <v>0</v>
      </c>
      <c r="F41" s="196">
        <v>0</v>
      </c>
      <c r="G41" s="196">
        <v>0.54248591639999999</v>
      </c>
      <c r="H41" s="196">
        <v>0.80102017269000003</v>
      </c>
      <c r="I41" s="196">
        <v>0.80316311061000001</v>
      </c>
      <c r="J41" s="196">
        <v>0.799272074</v>
      </c>
      <c r="K41" s="238"/>
      <c r="L41" s="238"/>
      <c r="M41" s="238"/>
    </row>
    <row r="42" spans="1:13" ht="13" outlineLevel="3" x14ac:dyDescent="0.3">
      <c r="A42" s="55" t="s">
        <v>139</v>
      </c>
      <c r="B42" s="196">
        <v>0.49222557056999999</v>
      </c>
      <c r="C42" s="196">
        <v>0.49222557056999999</v>
      </c>
      <c r="D42" s="196">
        <v>0.49222557056999999</v>
      </c>
      <c r="E42" s="196">
        <v>0.49222557056999999</v>
      </c>
      <c r="F42" s="196">
        <v>0.42386090798999998</v>
      </c>
      <c r="G42" s="196">
        <v>0.42386090798999998</v>
      </c>
      <c r="H42" s="196">
        <v>0.35549624541000002</v>
      </c>
      <c r="I42" s="196">
        <v>0.35549624541000002</v>
      </c>
      <c r="J42" s="196">
        <v>0.35549624541000002</v>
      </c>
      <c r="K42" s="238"/>
      <c r="L42" s="238"/>
      <c r="M42" s="238"/>
    </row>
    <row r="43" spans="1:13" ht="13" outlineLevel="2" x14ac:dyDescent="0.3">
      <c r="A43" s="222" t="s">
        <v>110</v>
      </c>
      <c r="B43" s="100">
        <f t="shared" ref="B43:J43" si="4">SUM(B$44:B$44)</f>
        <v>4.7015275199999998E-2</v>
      </c>
      <c r="C43" s="100">
        <f t="shared" si="4"/>
        <v>4.7015275199999998E-2</v>
      </c>
      <c r="D43" s="100">
        <f t="shared" si="4"/>
        <v>4.7015275199999998E-2</v>
      </c>
      <c r="E43" s="100">
        <f t="shared" si="4"/>
        <v>4.6111135290000001E-2</v>
      </c>
      <c r="F43" s="100">
        <f t="shared" si="4"/>
        <v>4.6111135290000001E-2</v>
      </c>
      <c r="G43" s="100">
        <f t="shared" si="4"/>
        <v>4.6111135290000001E-2</v>
      </c>
      <c r="H43" s="100">
        <f t="shared" si="4"/>
        <v>4.5206995389999997E-2</v>
      </c>
      <c r="I43" s="100">
        <f t="shared" si="4"/>
        <v>4.5206995389999997E-2</v>
      </c>
      <c r="J43" s="100">
        <f t="shared" si="4"/>
        <v>4.5206995389999997E-2</v>
      </c>
      <c r="K43" s="238"/>
      <c r="L43" s="238"/>
      <c r="M43" s="238"/>
    </row>
    <row r="44" spans="1:13" ht="13" outlineLevel="3" x14ac:dyDescent="0.3">
      <c r="A44" s="55" t="s">
        <v>30</v>
      </c>
      <c r="B44" s="196">
        <v>4.7015275199999998E-2</v>
      </c>
      <c r="C44" s="196">
        <v>4.7015275199999998E-2</v>
      </c>
      <c r="D44" s="196">
        <v>4.7015275199999998E-2</v>
      </c>
      <c r="E44" s="196">
        <v>4.6111135290000001E-2</v>
      </c>
      <c r="F44" s="196">
        <v>4.6111135290000001E-2</v>
      </c>
      <c r="G44" s="196">
        <v>4.6111135290000001E-2</v>
      </c>
      <c r="H44" s="196">
        <v>4.5206995389999997E-2</v>
      </c>
      <c r="I44" s="196">
        <v>4.5206995389999997E-2</v>
      </c>
      <c r="J44" s="196">
        <v>4.5206995389999997E-2</v>
      </c>
      <c r="K44" s="238"/>
      <c r="L44" s="238"/>
      <c r="M44" s="238"/>
    </row>
    <row r="45" spans="1:13" ht="14.5" outlineLevel="1" x14ac:dyDescent="0.35">
      <c r="A45" s="135" t="s">
        <v>14</v>
      </c>
      <c r="B45" s="198">
        <f t="shared" ref="B45:J45" si="5">B$46+B$52+B$60</f>
        <v>1.9743148850400001</v>
      </c>
      <c r="C45" s="198">
        <f t="shared" si="5"/>
        <v>1.9685810753899999</v>
      </c>
      <c r="D45" s="198">
        <f t="shared" si="5"/>
        <v>1.9536120646999997</v>
      </c>
      <c r="E45" s="198">
        <f t="shared" si="5"/>
        <v>1.89561799124</v>
      </c>
      <c r="F45" s="198">
        <f t="shared" si="5"/>
        <v>1.88192627405</v>
      </c>
      <c r="G45" s="198">
        <f t="shared" si="5"/>
        <v>1.9045594695700001</v>
      </c>
      <c r="H45" s="198">
        <f t="shared" si="5"/>
        <v>1.9484010622199999</v>
      </c>
      <c r="I45" s="198">
        <f t="shared" si="5"/>
        <v>1.9320921176299999</v>
      </c>
      <c r="J45" s="198">
        <f t="shared" si="5"/>
        <v>1.9536059937800001</v>
      </c>
      <c r="K45" s="238"/>
      <c r="L45" s="238"/>
      <c r="M45" s="238"/>
    </row>
    <row r="46" spans="1:13" ht="13" outlineLevel="2" x14ac:dyDescent="0.3">
      <c r="A46" s="222" t="s">
        <v>187</v>
      </c>
      <c r="B46" s="100">
        <f t="shared" ref="B46:J46" si="6">SUM(B$47:B$51)</f>
        <v>0.32397785532000001</v>
      </c>
      <c r="C46" s="100">
        <f t="shared" si="6"/>
        <v>0.32397785532000001</v>
      </c>
      <c r="D46" s="100">
        <f t="shared" si="6"/>
        <v>0.32397785532000001</v>
      </c>
      <c r="E46" s="100">
        <f t="shared" si="6"/>
        <v>0.32397785532000001</v>
      </c>
      <c r="F46" s="100">
        <f t="shared" si="6"/>
        <v>0.32397785532000001</v>
      </c>
      <c r="G46" s="100">
        <f t="shared" si="6"/>
        <v>0.32397785532000001</v>
      </c>
      <c r="H46" s="100">
        <f t="shared" si="6"/>
        <v>0.32397785532000001</v>
      </c>
      <c r="I46" s="100">
        <f t="shared" si="6"/>
        <v>0.24542945587000001</v>
      </c>
      <c r="J46" s="100">
        <f t="shared" si="6"/>
        <v>0.24542945587000001</v>
      </c>
      <c r="K46" s="238"/>
      <c r="L46" s="238"/>
      <c r="M46" s="238"/>
    </row>
    <row r="47" spans="1:13" ht="13" outlineLevel="3" x14ac:dyDescent="0.3">
      <c r="A47" s="55" t="s">
        <v>106</v>
      </c>
      <c r="B47" s="196">
        <v>3.1721000000000002E-7</v>
      </c>
      <c r="C47" s="196">
        <v>3.1721000000000002E-7</v>
      </c>
      <c r="D47" s="196">
        <v>3.1721000000000002E-7</v>
      </c>
      <c r="E47" s="196">
        <v>3.1721000000000002E-7</v>
      </c>
      <c r="F47" s="196">
        <v>3.1721000000000002E-7</v>
      </c>
      <c r="G47" s="196">
        <v>3.1721000000000002E-7</v>
      </c>
      <c r="H47" s="196">
        <v>3.1721000000000002E-7</v>
      </c>
      <c r="I47" s="196">
        <v>3.1721000000000002E-7</v>
      </c>
      <c r="J47" s="196">
        <v>3.1721000000000002E-7</v>
      </c>
      <c r="K47" s="238"/>
      <c r="L47" s="238"/>
      <c r="M47" s="238"/>
    </row>
    <row r="48" spans="1:13" ht="13" outlineLevel="3" x14ac:dyDescent="0.3">
      <c r="A48" s="55" t="s">
        <v>71</v>
      </c>
      <c r="B48" s="196">
        <v>9.5026880990000007E-2</v>
      </c>
      <c r="C48" s="196">
        <v>9.5026880990000007E-2</v>
      </c>
      <c r="D48" s="196">
        <v>9.5026880990000007E-2</v>
      </c>
      <c r="E48" s="196">
        <v>9.5026880990000007E-2</v>
      </c>
      <c r="F48" s="196">
        <v>9.5026880990000007E-2</v>
      </c>
      <c r="G48" s="196">
        <v>9.5026880990000007E-2</v>
      </c>
      <c r="H48" s="196">
        <v>9.5026880990000007E-2</v>
      </c>
      <c r="I48" s="196">
        <v>9.5026880990000007E-2</v>
      </c>
      <c r="J48" s="196">
        <v>9.5026880990000007E-2</v>
      </c>
      <c r="K48" s="238"/>
      <c r="L48" s="238"/>
      <c r="M48" s="238"/>
    </row>
    <row r="49" spans="1:13" ht="13" outlineLevel="3" x14ac:dyDescent="0.3">
      <c r="A49" s="55" t="s">
        <v>181</v>
      </c>
      <c r="B49" s="196">
        <v>9.5710527609999999E-2</v>
      </c>
      <c r="C49" s="196">
        <v>9.5710527609999999E-2</v>
      </c>
      <c r="D49" s="196">
        <v>9.5710527609999999E-2</v>
      </c>
      <c r="E49" s="196">
        <v>9.5710527609999999E-2</v>
      </c>
      <c r="F49" s="196">
        <v>9.5710527609999999E-2</v>
      </c>
      <c r="G49" s="196">
        <v>9.5710527609999999E-2</v>
      </c>
      <c r="H49" s="196">
        <v>9.5710527609999999E-2</v>
      </c>
      <c r="I49" s="196">
        <v>9.5710527609999999E-2</v>
      </c>
      <c r="J49" s="196">
        <v>9.5710527609999999E-2</v>
      </c>
      <c r="K49" s="238"/>
      <c r="L49" s="238"/>
      <c r="M49" s="238"/>
    </row>
    <row r="50" spans="1:13" ht="13" outlineLevel="3" x14ac:dyDescent="0.3">
      <c r="A50" s="55" t="s">
        <v>101</v>
      </c>
      <c r="B50" s="196">
        <v>7.854839945E-2</v>
      </c>
      <c r="C50" s="196">
        <v>7.854839945E-2</v>
      </c>
      <c r="D50" s="196">
        <v>7.854839945E-2</v>
      </c>
      <c r="E50" s="196">
        <v>7.854839945E-2</v>
      </c>
      <c r="F50" s="196">
        <v>7.854839945E-2</v>
      </c>
      <c r="G50" s="196">
        <v>7.854839945E-2</v>
      </c>
      <c r="H50" s="196">
        <v>7.854839945E-2</v>
      </c>
      <c r="I50" s="196">
        <v>0</v>
      </c>
      <c r="J50" s="196">
        <v>0</v>
      </c>
      <c r="K50" s="238"/>
      <c r="L50" s="238"/>
      <c r="M50" s="238"/>
    </row>
    <row r="51" spans="1:13" ht="13" outlineLevel="3" x14ac:dyDescent="0.3">
      <c r="A51" s="55" t="s">
        <v>0</v>
      </c>
      <c r="B51" s="196">
        <v>5.4691730059999999E-2</v>
      </c>
      <c r="C51" s="196">
        <v>5.4691730059999999E-2</v>
      </c>
      <c r="D51" s="196">
        <v>5.4691730059999999E-2</v>
      </c>
      <c r="E51" s="196">
        <v>5.4691730059999999E-2</v>
      </c>
      <c r="F51" s="196">
        <v>5.4691730059999999E-2</v>
      </c>
      <c r="G51" s="196">
        <v>5.4691730059999999E-2</v>
      </c>
      <c r="H51" s="196">
        <v>5.4691730059999999E-2</v>
      </c>
      <c r="I51" s="196">
        <v>5.4691730059999999E-2</v>
      </c>
      <c r="J51" s="196">
        <v>5.4691730059999999E-2</v>
      </c>
      <c r="K51" s="238"/>
      <c r="L51" s="238"/>
      <c r="M51" s="238"/>
    </row>
    <row r="52" spans="1:13" ht="13" outlineLevel="2" x14ac:dyDescent="0.3">
      <c r="A52" s="222" t="s">
        <v>110</v>
      </c>
      <c r="B52" s="100">
        <f t="shared" ref="B52:J52" si="7">SUM(B$53:B$59)</f>
        <v>1.65031092399</v>
      </c>
      <c r="C52" s="100">
        <f t="shared" si="7"/>
        <v>1.6445771143400001</v>
      </c>
      <c r="D52" s="100">
        <f t="shared" si="7"/>
        <v>1.6296081036499999</v>
      </c>
      <c r="E52" s="100">
        <f t="shared" si="7"/>
        <v>1.5716140301900001</v>
      </c>
      <c r="F52" s="100">
        <f t="shared" si="7"/>
        <v>1.5579223129999999</v>
      </c>
      <c r="G52" s="100">
        <f t="shared" si="7"/>
        <v>1.5805555085200003</v>
      </c>
      <c r="H52" s="100">
        <f t="shared" si="7"/>
        <v>1.62439710117</v>
      </c>
      <c r="I52" s="100">
        <f t="shared" si="7"/>
        <v>1.6866365560299998</v>
      </c>
      <c r="J52" s="100">
        <f t="shared" si="7"/>
        <v>1.7081504321800001</v>
      </c>
      <c r="K52" s="238"/>
      <c r="L52" s="238"/>
      <c r="M52" s="238"/>
    </row>
    <row r="53" spans="1:13" ht="13" outlineLevel="3" x14ac:dyDescent="0.3">
      <c r="A53" s="55" t="s">
        <v>135</v>
      </c>
      <c r="B53" s="196">
        <v>0.11713829645</v>
      </c>
      <c r="C53" s="196">
        <v>0.11494320148000001</v>
      </c>
      <c r="D53" s="196">
        <v>0.11285293045</v>
      </c>
      <c r="E53" s="196">
        <v>0.11076265942999999</v>
      </c>
      <c r="F53" s="196">
        <v>0.10971395531</v>
      </c>
      <c r="G53" s="196">
        <v>0.10875122645</v>
      </c>
      <c r="H53" s="196">
        <v>0.10778849760000001</v>
      </c>
      <c r="I53" s="196">
        <v>0.10674646761000001</v>
      </c>
      <c r="J53" s="196">
        <v>0.10578373874999999</v>
      </c>
      <c r="K53" s="238"/>
      <c r="L53" s="238"/>
      <c r="M53" s="238"/>
    </row>
    <row r="54" spans="1:13" ht="13" outlineLevel="3" x14ac:dyDescent="0.3">
      <c r="A54" s="55" t="s">
        <v>120</v>
      </c>
      <c r="B54" s="196">
        <v>1.2999999999999999E-2</v>
      </c>
      <c r="C54" s="196">
        <v>1.2999999999999999E-2</v>
      </c>
      <c r="D54" s="196">
        <v>1.2999999999999999E-2</v>
      </c>
      <c r="E54" s="196">
        <v>1.2999999999999999E-2</v>
      </c>
      <c r="F54" s="196">
        <v>1.2999999999999999E-2</v>
      </c>
      <c r="G54" s="196">
        <v>1.2999999999999999E-2</v>
      </c>
      <c r="H54" s="196">
        <v>1.2999999999999999E-2</v>
      </c>
      <c r="I54" s="196">
        <v>1.2999999999999999E-2</v>
      </c>
      <c r="J54" s="196">
        <v>1.2999999999999999E-2</v>
      </c>
      <c r="K54" s="238"/>
      <c r="L54" s="238"/>
      <c r="M54" s="238"/>
    </row>
    <row r="55" spans="1:13" ht="13" outlineLevel="3" x14ac:dyDescent="0.3">
      <c r="A55" s="55" t="s">
        <v>189</v>
      </c>
      <c r="B55" s="196">
        <v>0.01</v>
      </c>
      <c r="C55" s="196">
        <v>0.01</v>
      </c>
      <c r="D55" s="196">
        <v>0.01</v>
      </c>
      <c r="E55" s="196">
        <v>0.01</v>
      </c>
      <c r="F55" s="196">
        <v>0.01</v>
      </c>
      <c r="G55" s="196">
        <v>0.01</v>
      </c>
      <c r="H55" s="196">
        <v>0.01</v>
      </c>
      <c r="I55" s="196">
        <v>0.01</v>
      </c>
      <c r="J55" s="196">
        <v>0.01</v>
      </c>
      <c r="K55" s="238"/>
      <c r="L55" s="238"/>
      <c r="M55" s="238"/>
    </row>
    <row r="56" spans="1:13" ht="13" outlineLevel="3" x14ac:dyDescent="0.3">
      <c r="A56" s="55" t="s">
        <v>173</v>
      </c>
      <c r="B56" s="196">
        <v>1.4E-2</v>
      </c>
      <c r="C56" s="196">
        <v>1.4E-2</v>
      </c>
      <c r="D56" s="196">
        <v>1.4E-2</v>
      </c>
      <c r="E56" s="196">
        <v>1.4E-2</v>
      </c>
      <c r="F56" s="196">
        <v>1.4E-2</v>
      </c>
      <c r="G56" s="196">
        <v>1.4E-2</v>
      </c>
      <c r="H56" s="196">
        <v>1.4E-2</v>
      </c>
      <c r="I56" s="196">
        <v>1.4E-2</v>
      </c>
      <c r="J56" s="196">
        <v>1.4E-2</v>
      </c>
      <c r="K56" s="238"/>
      <c r="L56" s="238"/>
      <c r="M56" s="238"/>
    </row>
    <row r="57" spans="1:13" ht="13" outlineLevel="3" x14ac:dyDescent="0.3">
      <c r="A57" s="55" t="s">
        <v>57</v>
      </c>
      <c r="B57" s="196">
        <v>0.33856009715000002</v>
      </c>
      <c r="C57" s="196">
        <v>0.33807393645</v>
      </c>
      <c r="D57" s="196">
        <v>0.33687392613</v>
      </c>
      <c r="E57" s="196">
        <v>0.33646017619000002</v>
      </c>
      <c r="F57" s="196">
        <v>0.33586752734000003</v>
      </c>
      <c r="G57" s="196">
        <v>0.33479288885000003</v>
      </c>
      <c r="H57" s="196">
        <v>0.33424619866999999</v>
      </c>
      <c r="I57" s="196">
        <v>0.33153712773999999</v>
      </c>
      <c r="J57" s="196">
        <v>0.33063778800999999</v>
      </c>
      <c r="K57" s="238"/>
      <c r="L57" s="238"/>
      <c r="M57" s="238"/>
    </row>
    <row r="58" spans="1:13" ht="13" outlineLevel="3" x14ac:dyDescent="0.3">
      <c r="A58" s="55" t="s">
        <v>170</v>
      </c>
      <c r="B58" s="196">
        <v>0.381145081</v>
      </c>
      <c r="C58" s="196">
        <v>0.37938713253</v>
      </c>
      <c r="D58" s="196">
        <v>0.37865465399999998</v>
      </c>
      <c r="E58" s="196">
        <v>0.37792217547000001</v>
      </c>
      <c r="F58" s="196">
        <v>0.37616422701000002</v>
      </c>
      <c r="G58" s="196">
        <v>0.37543174848999999</v>
      </c>
      <c r="H58" s="196">
        <v>0.37469926996000003</v>
      </c>
      <c r="I58" s="196">
        <v>0.37294132148999998</v>
      </c>
      <c r="J58" s="196">
        <v>0.37220884296000001</v>
      </c>
      <c r="K58" s="238"/>
      <c r="L58" s="238"/>
      <c r="M58" s="238"/>
    </row>
    <row r="59" spans="1:13" ht="13" outlineLevel="3" x14ac:dyDescent="0.3">
      <c r="A59" s="55" t="s">
        <v>200</v>
      </c>
      <c r="B59" s="196">
        <v>0.77646744939000001</v>
      </c>
      <c r="C59" s="196">
        <v>0.77517284387999996</v>
      </c>
      <c r="D59" s="196">
        <v>0.76422659306999996</v>
      </c>
      <c r="E59" s="196">
        <v>0.70946901910000004</v>
      </c>
      <c r="F59" s="196">
        <v>0.69917660333999998</v>
      </c>
      <c r="G59" s="196">
        <v>0.72457964473000003</v>
      </c>
      <c r="H59" s="196">
        <v>0.77066313494000005</v>
      </c>
      <c r="I59" s="196">
        <v>0.83841163918999995</v>
      </c>
      <c r="J59" s="196">
        <v>0.86252006246000001</v>
      </c>
      <c r="K59" s="238"/>
      <c r="L59" s="238"/>
      <c r="M59" s="238"/>
    </row>
    <row r="60" spans="1:13" ht="13" outlineLevel="2" x14ac:dyDescent="0.3">
      <c r="A60" s="222" t="s">
        <v>133</v>
      </c>
      <c r="B60" s="100">
        <f t="shared" ref="B60:J60" si="8">SUM(B$61:B$61)</f>
        <v>2.6105729999999998E-5</v>
      </c>
      <c r="C60" s="100">
        <f t="shared" si="8"/>
        <v>2.6105729999999998E-5</v>
      </c>
      <c r="D60" s="100">
        <f t="shared" si="8"/>
        <v>2.6105729999999998E-5</v>
      </c>
      <c r="E60" s="100">
        <f t="shared" si="8"/>
        <v>2.6105729999999998E-5</v>
      </c>
      <c r="F60" s="100">
        <f t="shared" si="8"/>
        <v>2.6105729999999998E-5</v>
      </c>
      <c r="G60" s="100">
        <f t="shared" si="8"/>
        <v>2.6105729999999998E-5</v>
      </c>
      <c r="H60" s="100">
        <f t="shared" si="8"/>
        <v>2.6105729999999998E-5</v>
      </c>
      <c r="I60" s="100">
        <f t="shared" si="8"/>
        <v>2.6105729999999998E-5</v>
      </c>
      <c r="J60" s="100">
        <f t="shared" si="8"/>
        <v>2.6105729999999998E-5</v>
      </c>
      <c r="K60" s="238"/>
      <c r="L60" s="238"/>
      <c r="M60" s="238"/>
    </row>
    <row r="61" spans="1:13" ht="13" outlineLevel="3" x14ac:dyDescent="0.3">
      <c r="A61" s="55" t="s">
        <v>63</v>
      </c>
      <c r="B61" s="196">
        <v>2.6105729999999998E-5</v>
      </c>
      <c r="C61" s="196">
        <v>2.6105729999999998E-5</v>
      </c>
      <c r="D61" s="196">
        <v>2.6105729999999998E-5</v>
      </c>
      <c r="E61" s="196">
        <v>2.6105729999999998E-5</v>
      </c>
      <c r="F61" s="196">
        <v>2.6105729999999998E-5</v>
      </c>
      <c r="G61" s="196">
        <v>2.6105729999999998E-5</v>
      </c>
      <c r="H61" s="196">
        <v>2.6105729999999998E-5</v>
      </c>
      <c r="I61" s="196">
        <v>2.6105729999999998E-5</v>
      </c>
      <c r="J61" s="196">
        <v>2.6105729999999998E-5</v>
      </c>
      <c r="K61" s="238"/>
      <c r="L61" s="238"/>
      <c r="M61" s="238"/>
    </row>
    <row r="62" spans="1:13" ht="14.5" x14ac:dyDescent="0.35">
      <c r="A62" s="211" t="s">
        <v>56</v>
      </c>
      <c r="B62" s="12">
        <f t="shared" ref="B62:J62" si="9">B$63+B$98</f>
        <v>71.47011025802</v>
      </c>
      <c r="C62" s="12">
        <f t="shared" si="9"/>
        <v>75.857271856309993</v>
      </c>
      <c r="D62" s="12">
        <f t="shared" si="9"/>
        <v>74.952943180459997</v>
      </c>
      <c r="E62" s="12">
        <f t="shared" si="9"/>
        <v>78.551040717630002</v>
      </c>
      <c r="F62" s="12">
        <f t="shared" si="9"/>
        <v>83.16680270418</v>
      </c>
      <c r="G62" s="12">
        <f t="shared" si="9"/>
        <v>83.981913061600025</v>
      </c>
      <c r="H62" s="12">
        <f t="shared" si="9"/>
        <v>87.183042385709996</v>
      </c>
      <c r="I62" s="12">
        <f t="shared" si="9"/>
        <v>90.766028248189997</v>
      </c>
      <c r="J62" s="12">
        <f t="shared" si="9"/>
        <v>91.703750990499998</v>
      </c>
      <c r="K62" s="238"/>
      <c r="L62" s="238"/>
      <c r="M62" s="238"/>
    </row>
    <row r="63" spans="1:13" ht="14.5" outlineLevel="1" x14ac:dyDescent="0.35">
      <c r="A63" s="135" t="s">
        <v>62</v>
      </c>
      <c r="B63" s="198">
        <f t="shared" ref="B63:J63" si="10">B$64+B$72+B$83+B$88+B$96</f>
        <v>63.591260792390003</v>
      </c>
      <c r="C63" s="198">
        <f t="shared" si="10"/>
        <v>67.565817643459994</v>
      </c>
      <c r="D63" s="198">
        <f t="shared" si="10"/>
        <v>67.01175748755</v>
      </c>
      <c r="E63" s="198">
        <f t="shared" si="10"/>
        <v>71.110539751760001</v>
      </c>
      <c r="F63" s="198">
        <f t="shared" si="10"/>
        <v>75.792657993719999</v>
      </c>
      <c r="G63" s="198">
        <f t="shared" si="10"/>
        <v>76.687459705540022</v>
      </c>
      <c r="H63" s="198">
        <f t="shared" si="10"/>
        <v>79.891845495819993</v>
      </c>
      <c r="I63" s="198">
        <f t="shared" si="10"/>
        <v>83.414051730409994</v>
      </c>
      <c r="J63" s="198">
        <f t="shared" si="10"/>
        <v>84.308694389279992</v>
      </c>
      <c r="K63" s="238"/>
      <c r="L63" s="238"/>
      <c r="M63" s="238"/>
    </row>
    <row r="64" spans="1:13" ht="13" outlineLevel="2" x14ac:dyDescent="0.3">
      <c r="A64" s="222" t="s">
        <v>166</v>
      </c>
      <c r="B64" s="100">
        <f t="shared" ref="B64:J64" si="11">SUM(B$65:B$71)</f>
        <v>30.087463237860003</v>
      </c>
      <c r="C64" s="100">
        <f t="shared" si="11"/>
        <v>33.811955968329997</v>
      </c>
      <c r="D64" s="100">
        <f t="shared" si="11"/>
        <v>33.609588844679998</v>
      </c>
      <c r="E64" s="100">
        <f t="shared" si="11"/>
        <v>35.697829301900008</v>
      </c>
      <c r="F64" s="100">
        <f t="shared" si="11"/>
        <v>40.316798395330004</v>
      </c>
      <c r="G64" s="100">
        <f t="shared" si="11"/>
        <v>41.464513120960007</v>
      </c>
      <c r="H64" s="100">
        <f t="shared" si="11"/>
        <v>44.537899903849997</v>
      </c>
      <c r="I64" s="100">
        <f t="shared" si="11"/>
        <v>47.936267187399999</v>
      </c>
      <c r="J64" s="100">
        <f t="shared" si="11"/>
        <v>49.094462924979993</v>
      </c>
      <c r="K64" s="238"/>
      <c r="L64" s="238"/>
      <c r="M64" s="238"/>
    </row>
    <row r="65" spans="1:13" ht="13" outlineLevel="3" x14ac:dyDescent="0.3">
      <c r="A65" s="55" t="s">
        <v>102</v>
      </c>
      <c r="B65" s="196">
        <v>2.13029758E-3</v>
      </c>
      <c r="C65" s="196">
        <v>2.1808983699999999E-3</v>
      </c>
      <c r="D65" s="196">
        <v>2.1117023900000002E-3</v>
      </c>
      <c r="E65" s="196">
        <v>2.1757026499999998E-3</v>
      </c>
      <c r="F65" s="196">
        <v>2.2065980100000001E-3</v>
      </c>
      <c r="G65" s="196">
        <v>2.1483021E-3</v>
      </c>
      <c r="H65" s="196">
        <v>2.1877020200000001E-3</v>
      </c>
      <c r="I65" s="196">
        <v>5.4373489199999996E-3</v>
      </c>
      <c r="J65" s="196">
        <v>5.3741267600000003E-3</v>
      </c>
      <c r="K65" s="238"/>
      <c r="L65" s="238"/>
      <c r="M65" s="238"/>
    </row>
    <row r="66" spans="1:13" ht="13" outlineLevel="3" x14ac:dyDescent="0.3">
      <c r="A66" s="55" t="s">
        <v>49</v>
      </c>
      <c r="B66" s="196">
        <v>0.25855498448999997</v>
      </c>
      <c r="C66" s="196">
        <v>0.26469642044000002</v>
      </c>
      <c r="D66" s="196">
        <v>0.25650359453999999</v>
      </c>
      <c r="E66" s="196">
        <v>0.26322996892</v>
      </c>
      <c r="F66" s="196">
        <v>0.25878024993999998</v>
      </c>
      <c r="G66" s="196">
        <v>0.22422599761000001</v>
      </c>
      <c r="H66" s="196">
        <v>0.22453394226000001</v>
      </c>
      <c r="I66" s="196">
        <v>0.22598104181000001</v>
      </c>
      <c r="J66" s="196">
        <v>0.22335347277000001</v>
      </c>
      <c r="K66" s="238"/>
      <c r="L66" s="238"/>
      <c r="M66" s="238"/>
    </row>
    <row r="67" spans="1:13" ht="13" outlineLevel="3" x14ac:dyDescent="0.3">
      <c r="A67" s="55" t="s">
        <v>93</v>
      </c>
      <c r="B67" s="196">
        <v>2.6833592883700002</v>
      </c>
      <c r="C67" s="196">
        <v>2.74709690779</v>
      </c>
      <c r="D67" s="196">
        <v>2.6483902983099998</v>
      </c>
      <c r="E67" s="196">
        <v>2.72778590846</v>
      </c>
      <c r="F67" s="196">
        <v>2.7643143476400001</v>
      </c>
      <c r="G67" s="196">
        <v>2.67740714415</v>
      </c>
      <c r="H67" s="196">
        <v>2.72585154209</v>
      </c>
      <c r="I67" s="196">
        <v>2.7434193917699998</v>
      </c>
      <c r="J67" s="196">
        <v>2.7280643409800001</v>
      </c>
      <c r="K67" s="238"/>
      <c r="L67" s="238"/>
      <c r="M67" s="238"/>
    </row>
    <row r="68" spans="1:13" ht="13" outlineLevel="3" x14ac:dyDescent="0.3">
      <c r="A68" s="55" t="s">
        <v>158</v>
      </c>
      <c r="B68" s="196">
        <v>12.366377438580001</v>
      </c>
      <c r="C68" s="196">
        <v>15.93146256626</v>
      </c>
      <c r="D68" s="196">
        <v>15.42598595514</v>
      </c>
      <c r="E68" s="196">
        <v>17.525284861860001</v>
      </c>
      <c r="F68" s="196">
        <v>19.429095480809998</v>
      </c>
      <c r="G68" s="196">
        <v>20.527026520010001</v>
      </c>
      <c r="H68" s="196">
        <v>22.54426929109</v>
      </c>
      <c r="I68" s="196">
        <v>24.340916086509999</v>
      </c>
      <c r="J68" s="196">
        <v>25.690045093329999</v>
      </c>
      <c r="K68" s="238"/>
      <c r="L68" s="238"/>
      <c r="M68" s="238"/>
    </row>
    <row r="69" spans="1:13" ht="13" outlineLevel="3" x14ac:dyDescent="0.3">
      <c r="A69" s="55" t="s">
        <v>127</v>
      </c>
      <c r="B69" s="196">
        <v>8.2985369566399996</v>
      </c>
      <c r="C69" s="196">
        <v>8.3032454511800005</v>
      </c>
      <c r="D69" s="196">
        <v>8.8079932740199993</v>
      </c>
      <c r="E69" s="196">
        <v>8.8453542261900004</v>
      </c>
      <c r="F69" s="196">
        <v>8.8100529100900005</v>
      </c>
      <c r="G69" s="196">
        <v>9.1115348797299998</v>
      </c>
      <c r="H69" s="196">
        <v>9.2146485044999995</v>
      </c>
      <c r="I69" s="196">
        <v>10.6986414301</v>
      </c>
      <c r="J69" s="196">
        <v>10.603672524429999</v>
      </c>
      <c r="K69" s="238"/>
      <c r="L69" s="238"/>
      <c r="M69" s="238"/>
    </row>
    <row r="70" spans="1:13" ht="13" outlineLevel="3" x14ac:dyDescent="0.3">
      <c r="A70" s="55" t="s">
        <v>142</v>
      </c>
      <c r="B70" s="196">
        <v>6.4009203970500002</v>
      </c>
      <c r="C70" s="196">
        <v>6.4856898491399999</v>
      </c>
      <c r="D70" s="196">
        <v>6.3910201451299997</v>
      </c>
      <c r="E70" s="196">
        <v>6.25545210675</v>
      </c>
      <c r="F70" s="196">
        <v>8.9736696506300007</v>
      </c>
      <c r="G70" s="196">
        <v>8.8434689046300008</v>
      </c>
      <c r="H70" s="196">
        <v>9.7438899563299994</v>
      </c>
      <c r="I70" s="196">
        <v>9.8381180777800008</v>
      </c>
      <c r="J70" s="196">
        <v>9.7429179500000007</v>
      </c>
      <c r="K70" s="238"/>
      <c r="L70" s="238"/>
      <c r="M70" s="238"/>
    </row>
    <row r="71" spans="1:13" ht="13" outlineLevel="3" x14ac:dyDescent="0.3">
      <c r="A71" s="55" t="s">
        <v>137</v>
      </c>
      <c r="B71" s="196">
        <v>7.7583875149999995E-2</v>
      </c>
      <c r="C71" s="196">
        <v>7.7583875149999995E-2</v>
      </c>
      <c r="D71" s="196">
        <v>7.7583875149999995E-2</v>
      </c>
      <c r="E71" s="196">
        <v>7.8546527069999997E-2</v>
      </c>
      <c r="F71" s="196">
        <v>7.8679158210000003E-2</v>
      </c>
      <c r="G71" s="196">
        <v>7.8701372729999997E-2</v>
      </c>
      <c r="H71" s="196">
        <v>8.2518965560000004E-2</v>
      </c>
      <c r="I71" s="196">
        <v>8.3753810509999999E-2</v>
      </c>
      <c r="J71" s="196">
        <v>0.10103541671000001</v>
      </c>
      <c r="K71" s="238"/>
      <c r="L71" s="238"/>
      <c r="M71" s="238"/>
    </row>
    <row r="72" spans="1:13" ht="13" outlineLevel="2" x14ac:dyDescent="0.3">
      <c r="A72" s="222" t="s">
        <v>43</v>
      </c>
      <c r="B72" s="100">
        <f t="shared" ref="B72:J72" si="12">SUM(B$73:B$82)</f>
        <v>4.9950167217899999</v>
      </c>
      <c r="C72" s="100">
        <f t="shared" si="12"/>
        <v>5.093308060670001</v>
      </c>
      <c r="D72" s="100">
        <f t="shared" si="12"/>
        <v>4.9715239221799994</v>
      </c>
      <c r="E72" s="100">
        <f t="shared" si="12"/>
        <v>6.8225393952700006</v>
      </c>
      <c r="F72" s="100">
        <f t="shared" si="12"/>
        <v>6.8198681986399992</v>
      </c>
      <c r="G72" s="100">
        <f t="shared" si="12"/>
        <v>6.7452902708600009</v>
      </c>
      <c r="H72" s="100">
        <f t="shared" si="12"/>
        <v>6.8287057056</v>
      </c>
      <c r="I72" s="100">
        <f t="shared" si="12"/>
        <v>6.8857390449099993</v>
      </c>
      <c r="J72" s="100">
        <f t="shared" si="12"/>
        <v>6.74200779346</v>
      </c>
      <c r="K72" s="238"/>
      <c r="L72" s="238"/>
      <c r="M72" s="238"/>
    </row>
    <row r="73" spans="1:13" ht="13" outlineLevel="3" x14ac:dyDescent="0.3">
      <c r="A73" s="55" t="s">
        <v>24</v>
      </c>
      <c r="B73" s="196">
        <v>2.210838918E-2</v>
      </c>
      <c r="C73" s="196">
        <v>2.2767951169999998E-2</v>
      </c>
      <c r="D73" s="196">
        <v>2.2006450479999998E-2</v>
      </c>
      <c r="E73" s="196">
        <v>2.2669680049999998E-2</v>
      </c>
      <c r="F73" s="196">
        <v>2.2921386750000002E-2</v>
      </c>
      <c r="G73" s="196">
        <v>2.2845121119999999E-2</v>
      </c>
      <c r="H73" s="196">
        <v>2.3252976410000001E-2</v>
      </c>
      <c r="I73" s="196">
        <v>2.3646161370000002E-2</v>
      </c>
      <c r="J73" s="196">
        <v>2.325669423E-2</v>
      </c>
      <c r="K73" s="238"/>
      <c r="L73" s="238"/>
      <c r="M73" s="238"/>
    </row>
    <row r="74" spans="1:13" ht="13" outlineLevel="3" x14ac:dyDescent="0.3">
      <c r="A74" s="55" t="s">
        <v>13</v>
      </c>
      <c r="B74" s="196">
        <v>0.21302975776999999</v>
      </c>
      <c r="C74" s="196">
        <v>0.21808983664000001</v>
      </c>
      <c r="D74" s="196">
        <v>0.21117023895000001</v>
      </c>
      <c r="E74" s="196">
        <v>0.2175702652</v>
      </c>
      <c r="F74" s="196">
        <v>0.22065980102999999</v>
      </c>
      <c r="G74" s="196">
        <v>0.21483020952000001</v>
      </c>
      <c r="H74" s="196">
        <v>0.21877020176</v>
      </c>
      <c r="I74" s="196">
        <v>0.22018015456000001</v>
      </c>
      <c r="J74" s="196">
        <v>0.21762003466999999</v>
      </c>
      <c r="K74" s="238"/>
      <c r="L74" s="238"/>
      <c r="M74" s="238"/>
    </row>
    <row r="75" spans="1:13" ht="13" outlineLevel="3" x14ac:dyDescent="0.3">
      <c r="A75" s="55" t="s">
        <v>28</v>
      </c>
      <c r="B75" s="196">
        <v>1.8276825705999999</v>
      </c>
      <c r="C75" s="196">
        <v>1.8560511709900001</v>
      </c>
      <c r="D75" s="196">
        <v>1.8274159484200001</v>
      </c>
      <c r="E75" s="196">
        <v>3.6062153829099999</v>
      </c>
      <c r="F75" s="196">
        <v>3.5866354700900001</v>
      </c>
      <c r="G75" s="196">
        <v>3.59568790852</v>
      </c>
      <c r="H75" s="196">
        <v>3.6742097824700002</v>
      </c>
      <c r="I75" s="196">
        <v>3.6845112432899998</v>
      </c>
      <c r="J75" s="196">
        <v>3.6001724936500001</v>
      </c>
      <c r="K75" s="238"/>
      <c r="L75" s="238"/>
      <c r="M75" s="238"/>
    </row>
    <row r="76" spans="1:13" ht="13" outlineLevel="3" x14ac:dyDescent="0.3">
      <c r="A76" s="55" t="s">
        <v>105</v>
      </c>
      <c r="B76" s="196">
        <v>0.21302975776999999</v>
      </c>
      <c r="C76" s="196">
        <v>0.21808983664000001</v>
      </c>
      <c r="D76" s="196">
        <v>0.21117023895000001</v>
      </c>
      <c r="E76" s="196">
        <v>0.2175702652</v>
      </c>
      <c r="F76" s="196">
        <v>0.22065980102999999</v>
      </c>
      <c r="G76" s="196">
        <v>0.21483020952000001</v>
      </c>
      <c r="H76" s="196">
        <v>0.21877020176</v>
      </c>
      <c r="I76" s="196">
        <v>0.22018015456000001</v>
      </c>
      <c r="J76" s="196">
        <v>0.21762003466999999</v>
      </c>
      <c r="K76" s="238"/>
      <c r="L76" s="238"/>
      <c r="M76" s="238"/>
    </row>
    <row r="77" spans="1:13" ht="13" outlineLevel="3" x14ac:dyDescent="0.3">
      <c r="A77" s="55" t="s">
        <v>48</v>
      </c>
      <c r="B77" s="196">
        <v>0.58684537884999999</v>
      </c>
      <c r="C77" s="196">
        <v>0.60432438045000003</v>
      </c>
      <c r="D77" s="196">
        <v>0.58998917277999996</v>
      </c>
      <c r="E77" s="196">
        <v>0.60787022558000003</v>
      </c>
      <c r="F77" s="196">
        <v>0.61650208914000004</v>
      </c>
      <c r="G77" s="196">
        <v>0.60021477570000004</v>
      </c>
      <c r="H77" s="196">
        <v>0.61122273197999999</v>
      </c>
      <c r="I77" s="196">
        <v>0.61516200340000005</v>
      </c>
      <c r="J77" s="196">
        <v>0.60800927668000004</v>
      </c>
      <c r="K77" s="238"/>
      <c r="L77" s="238"/>
      <c r="M77" s="238"/>
    </row>
    <row r="78" spans="1:13" ht="13" outlineLevel="3" x14ac:dyDescent="0.3">
      <c r="A78" s="55" t="s">
        <v>107</v>
      </c>
      <c r="B78" s="196">
        <v>5.3056445690000002E-2</v>
      </c>
      <c r="C78" s="196">
        <v>5.5865145970000002E-2</v>
      </c>
      <c r="D78" s="196">
        <v>5.4092645510000002E-2</v>
      </c>
      <c r="E78" s="196">
        <v>5.6292255440000001E-2</v>
      </c>
      <c r="F78" s="196">
        <v>5.7091615319999997E-2</v>
      </c>
      <c r="G78" s="196">
        <v>5.8705559400000003E-2</v>
      </c>
      <c r="H78" s="196">
        <v>6.6287523910000007E-2</v>
      </c>
      <c r="I78" s="196">
        <v>6.936687305E-2</v>
      </c>
      <c r="J78" s="196">
        <v>7.3593925840000005E-2</v>
      </c>
      <c r="K78" s="238"/>
      <c r="L78" s="238"/>
      <c r="M78" s="238"/>
    </row>
    <row r="79" spans="1:13" ht="13" outlineLevel="3" x14ac:dyDescent="0.3">
      <c r="A79" s="55" t="s">
        <v>115</v>
      </c>
      <c r="B79" s="196">
        <v>0.60585586000000002</v>
      </c>
      <c r="C79" s="196">
        <v>0.60585586000000002</v>
      </c>
      <c r="D79" s="196">
        <v>0.60585586000000002</v>
      </c>
      <c r="E79" s="196">
        <v>0.60585586000000002</v>
      </c>
      <c r="F79" s="196">
        <v>0.60585586000000002</v>
      </c>
      <c r="G79" s="196">
        <v>0.60585586000000002</v>
      </c>
      <c r="H79" s="196">
        <v>0.60585586000000002</v>
      </c>
      <c r="I79" s="196">
        <v>0.60585586000000002</v>
      </c>
      <c r="J79" s="196">
        <v>0.60585586000000002</v>
      </c>
      <c r="K79" s="238"/>
      <c r="L79" s="238"/>
      <c r="M79" s="238"/>
    </row>
    <row r="80" spans="1:13" ht="13" outlineLevel="3" x14ac:dyDescent="0.3">
      <c r="A80" s="55" t="s">
        <v>132</v>
      </c>
      <c r="B80" s="196">
        <v>4.7255449999999998E-4</v>
      </c>
      <c r="C80" s="196">
        <v>4.7255449999999998E-4</v>
      </c>
      <c r="D80" s="196">
        <v>4.7255449999999998E-4</v>
      </c>
      <c r="E80" s="196">
        <v>4.7255449999999998E-4</v>
      </c>
      <c r="F80" s="196">
        <v>4.7255449999999998E-4</v>
      </c>
      <c r="G80" s="196">
        <v>4.7255449999999998E-4</v>
      </c>
      <c r="H80" s="196">
        <v>4.7255449999999998E-4</v>
      </c>
      <c r="I80" s="196">
        <v>4.7255449999999998E-4</v>
      </c>
      <c r="J80" s="196">
        <v>4.7255449999999998E-4</v>
      </c>
      <c r="K80" s="238"/>
      <c r="L80" s="238"/>
      <c r="M80" s="238"/>
    </row>
    <row r="81" spans="1:13" ht="13" outlineLevel="3" x14ac:dyDescent="0.3">
      <c r="A81" s="55" t="s">
        <v>209</v>
      </c>
      <c r="B81" s="196">
        <v>0.47501825474999998</v>
      </c>
      <c r="C81" s="196">
        <v>0.48630132548999999</v>
      </c>
      <c r="D81" s="196">
        <v>0.47087186037000001</v>
      </c>
      <c r="E81" s="196">
        <v>0.48200839157000003</v>
      </c>
      <c r="F81" s="196">
        <v>0.49002105623999997</v>
      </c>
      <c r="G81" s="196">
        <v>0.47707523385</v>
      </c>
      <c r="H81" s="196">
        <v>0.48550780123999998</v>
      </c>
      <c r="I81" s="196">
        <v>0.48863685208000002</v>
      </c>
      <c r="J81" s="196">
        <v>0.48410725244000002</v>
      </c>
      <c r="K81" s="238"/>
      <c r="L81" s="238"/>
      <c r="M81" s="238"/>
    </row>
    <row r="82" spans="1:13" ht="13" outlineLevel="3" x14ac:dyDescent="0.3">
      <c r="A82" s="55" t="s">
        <v>25</v>
      </c>
      <c r="B82" s="196">
        <v>0.99791775268000005</v>
      </c>
      <c r="C82" s="196">
        <v>1.0254899988199999</v>
      </c>
      <c r="D82" s="196">
        <v>0.97847895222000003</v>
      </c>
      <c r="E82" s="196">
        <v>1.0060145148199999</v>
      </c>
      <c r="F82" s="196">
        <v>0.99904856454000002</v>
      </c>
      <c r="G82" s="196">
        <v>0.95477283872999996</v>
      </c>
      <c r="H82" s="196">
        <v>0.92435607156999999</v>
      </c>
      <c r="I82" s="196">
        <v>0.95772718810000002</v>
      </c>
      <c r="J82" s="196">
        <v>0.91129966677999996</v>
      </c>
      <c r="K82" s="238"/>
      <c r="L82" s="238"/>
      <c r="M82" s="238"/>
    </row>
    <row r="83" spans="1:13" ht="13" outlineLevel="2" x14ac:dyDescent="0.3">
      <c r="A83" s="222" t="s">
        <v>211</v>
      </c>
      <c r="B83" s="100">
        <f t="shared" ref="B83:J83" si="13">SUM(B$84:B$87)</f>
        <v>1.6511306157100001</v>
      </c>
      <c r="C83" s="100">
        <f t="shared" si="13"/>
        <v>1.6903497896699999</v>
      </c>
      <c r="D83" s="100">
        <f t="shared" si="13"/>
        <v>1.6004108700099999</v>
      </c>
      <c r="E83" s="100">
        <f t="shared" si="13"/>
        <v>1.63603223728</v>
      </c>
      <c r="F83" s="100">
        <f t="shared" si="13"/>
        <v>1.6614847513</v>
      </c>
      <c r="G83" s="100">
        <f t="shared" si="13"/>
        <v>1.6104177541999998</v>
      </c>
      <c r="H83" s="100">
        <f t="shared" si="13"/>
        <v>1.6054398927899998</v>
      </c>
      <c r="I83" s="100">
        <f t="shared" si="13"/>
        <v>1.6157867977</v>
      </c>
      <c r="J83" s="100">
        <f t="shared" si="13"/>
        <v>1.5657818309499998</v>
      </c>
      <c r="K83" s="238"/>
      <c r="L83" s="238"/>
      <c r="M83" s="238"/>
    </row>
    <row r="84" spans="1:13" ht="13" outlineLevel="3" x14ac:dyDescent="0.3">
      <c r="A84" s="55" t="s">
        <v>58</v>
      </c>
      <c r="B84" s="196">
        <v>0.69234671275000004</v>
      </c>
      <c r="C84" s="196">
        <v>0.70879196905999997</v>
      </c>
      <c r="D84" s="196">
        <v>0.68630327658000001</v>
      </c>
      <c r="E84" s="196">
        <v>0.70710336191000001</v>
      </c>
      <c r="F84" s="196">
        <v>0.71714435335000004</v>
      </c>
      <c r="G84" s="196">
        <v>0.69819818094999997</v>
      </c>
      <c r="H84" s="196">
        <v>0.71100315573999995</v>
      </c>
      <c r="I84" s="196">
        <v>0.71558550232999996</v>
      </c>
      <c r="J84" s="196">
        <v>0.70726511269000003</v>
      </c>
      <c r="K84" s="238"/>
      <c r="L84" s="238"/>
      <c r="M84" s="238"/>
    </row>
    <row r="85" spans="1:13" ht="13" outlineLevel="3" x14ac:dyDescent="0.3">
      <c r="A85" s="55" t="s">
        <v>76</v>
      </c>
      <c r="B85" s="196">
        <v>5.4460209999999998E-5</v>
      </c>
      <c r="C85" s="196">
        <v>5.5753790000000001E-5</v>
      </c>
      <c r="D85" s="196">
        <v>5.3984830000000001E-5</v>
      </c>
      <c r="E85" s="196">
        <v>5.562097E-5</v>
      </c>
      <c r="F85" s="196">
        <v>5.6410799999999999E-5</v>
      </c>
      <c r="G85" s="196">
        <v>5.4920480000000002E-5</v>
      </c>
      <c r="H85" s="196">
        <v>5.5927729999999999E-5</v>
      </c>
      <c r="I85" s="196">
        <v>5.628818E-5</v>
      </c>
      <c r="J85" s="196">
        <v>5.5633690000000002E-5</v>
      </c>
      <c r="K85" s="238"/>
      <c r="L85" s="238"/>
      <c r="M85" s="238"/>
    </row>
    <row r="86" spans="1:13" ht="13" outlineLevel="3" x14ac:dyDescent="0.3">
      <c r="A86" s="55" t="s">
        <v>165</v>
      </c>
      <c r="B86" s="196">
        <v>0.30348476916</v>
      </c>
      <c r="C86" s="196">
        <v>0.3106934187</v>
      </c>
      <c r="D86" s="196">
        <v>0.29622064234000001</v>
      </c>
      <c r="E86" s="196">
        <v>0.29231536162999999</v>
      </c>
      <c r="F86" s="196">
        <v>0.29868686093000002</v>
      </c>
      <c r="G86" s="196">
        <v>0.28362349918000002</v>
      </c>
      <c r="H86" s="196">
        <v>0.28130358377999998</v>
      </c>
      <c r="I86" s="196">
        <v>0.28311655818999998</v>
      </c>
      <c r="J86" s="196">
        <v>0.27481620388</v>
      </c>
      <c r="K86" s="238"/>
      <c r="L86" s="238"/>
      <c r="M86" s="238"/>
    </row>
    <row r="87" spans="1:13" ht="13" outlineLevel="3" x14ac:dyDescent="0.3">
      <c r="A87" s="55" t="s">
        <v>46</v>
      </c>
      <c r="B87" s="196">
        <v>0.65524467359000005</v>
      </c>
      <c r="C87" s="196">
        <v>0.67080864811999996</v>
      </c>
      <c r="D87" s="196">
        <v>0.61783296625999995</v>
      </c>
      <c r="E87" s="196">
        <v>0.63655789276999997</v>
      </c>
      <c r="F87" s="196">
        <v>0.64559712621999998</v>
      </c>
      <c r="G87" s="196">
        <v>0.62854115358999996</v>
      </c>
      <c r="H87" s="196">
        <v>0.61307722553999999</v>
      </c>
      <c r="I87" s="196">
        <v>0.61702844899999998</v>
      </c>
      <c r="J87" s="196">
        <v>0.58364488068999998</v>
      </c>
      <c r="K87" s="238"/>
      <c r="L87" s="238"/>
      <c r="M87" s="238"/>
    </row>
    <row r="88" spans="1:13" ht="13" outlineLevel="2" x14ac:dyDescent="0.3">
      <c r="A88" s="222" t="s">
        <v>50</v>
      </c>
      <c r="B88" s="100">
        <f t="shared" ref="B88:J88" si="14">SUM(B$89:B$95)</f>
        <v>22.657214774909999</v>
      </c>
      <c r="C88" s="100">
        <f t="shared" si="14"/>
        <v>22.714140662150001</v>
      </c>
      <c r="D88" s="100">
        <f t="shared" si="14"/>
        <v>22.636295188169999</v>
      </c>
      <c r="E88" s="100">
        <f t="shared" si="14"/>
        <v>22.708295483499999</v>
      </c>
      <c r="F88" s="100">
        <f t="shared" si="14"/>
        <v>22.743052761609999</v>
      </c>
      <c r="G88" s="100">
        <f t="shared" si="14"/>
        <v>22.677469857150001</v>
      </c>
      <c r="H88" s="100">
        <f t="shared" si="14"/>
        <v>22.721794769779997</v>
      </c>
      <c r="I88" s="100">
        <f t="shared" si="14"/>
        <v>22.73765673878</v>
      </c>
      <c r="J88" s="100">
        <f t="shared" si="14"/>
        <v>22.708855390090001</v>
      </c>
      <c r="K88" s="238"/>
      <c r="L88" s="238"/>
      <c r="M88" s="238"/>
    </row>
    <row r="89" spans="1:13" ht="13" outlineLevel="3" x14ac:dyDescent="0.3">
      <c r="A89" s="55" t="s">
        <v>112</v>
      </c>
      <c r="B89" s="196">
        <v>3</v>
      </c>
      <c r="C89" s="196">
        <v>3</v>
      </c>
      <c r="D89" s="196">
        <v>3</v>
      </c>
      <c r="E89" s="196">
        <v>3</v>
      </c>
      <c r="F89" s="196">
        <v>3</v>
      </c>
      <c r="G89" s="196">
        <v>3</v>
      </c>
      <c r="H89" s="196">
        <v>3</v>
      </c>
      <c r="I89" s="196">
        <v>3</v>
      </c>
      <c r="J89" s="196">
        <v>3</v>
      </c>
      <c r="K89" s="238"/>
      <c r="L89" s="238"/>
      <c r="M89" s="238"/>
    </row>
    <row r="90" spans="1:13" ht="13" outlineLevel="3" x14ac:dyDescent="0.3">
      <c r="A90" s="55" t="s">
        <v>195</v>
      </c>
      <c r="B90" s="196">
        <v>7.5606299999999997</v>
      </c>
      <c r="C90" s="196">
        <v>7.5606299999999997</v>
      </c>
      <c r="D90" s="196">
        <v>7.5606299999999997</v>
      </c>
      <c r="E90" s="196">
        <v>7.5606299999999997</v>
      </c>
      <c r="F90" s="196">
        <v>7.5606299999999997</v>
      </c>
      <c r="G90" s="196">
        <v>7.5606299999999997</v>
      </c>
      <c r="H90" s="196">
        <v>7.5606299999999997</v>
      </c>
      <c r="I90" s="196">
        <v>7.5606299999999997</v>
      </c>
      <c r="J90" s="196">
        <v>7.5606299999999997</v>
      </c>
      <c r="K90" s="238"/>
      <c r="L90" s="238"/>
      <c r="M90" s="238"/>
    </row>
    <row r="91" spans="1:13" ht="13" outlineLevel="3" x14ac:dyDescent="0.3">
      <c r="A91" s="55" t="s">
        <v>213</v>
      </c>
      <c r="B91" s="196">
        <v>3</v>
      </c>
      <c r="C91" s="196">
        <v>3</v>
      </c>
      <c r="D91" s="196">
        <v>3</v>
      </c>
      <c r="E91" s="196">
        <v>3</v>
      </c>
      <c r="F91" s="196">
        <v>3</v>
      </c>
      <c r="G91" s="196">
        <v>3</v>
      </c>
      <c r="H91" s="196">
        <v>3</v>
      </c>
      <c r="I91" s="196">
        <v>3</v>
      </c>
      <c r="J91" s="196">
        <v>3</v>
      </c>
      <c r="K91" s="238"/>
      <c r="L91" s="238"/>
      <c r="M91" s="238"/>
    </row>
    <row r="92" spans="1:13" ht="13" outlineLevel="3" x14ac:dyDescent="0.3">
      <c r="A92" s="55" t="s">
        <v>22</v>
      </c>
      <c r="B92" s="196">
        <v>2.35</v>
      </c>
      <c r="C92" s="196">
        <v>2.35</v>
      </c>
      <c r="D92" s="196">
        <v>2.35</v>
      </c>
      <c r="E92" s="196">
        <v>2.35</v>
      </c>
      <c r="F92" s="196">
        <v>2.35</v>
      </c>
      <c r="G92" s="196">
        <v>2.35</v>
      </c>
      <c r="H92" s="196">
        <v>2.35</v>
      </c>
      <c r="I92" s="196">
        <v>2.35</v>
      </c>
      <c r="J92" s="196">
        <v>2.35</v>
      </c>
      <c r="K92" s="238"/>
      <c r="L92" s="238"/>
      <c r="M92" s="238"/>
    </row>
    <row r="93" spans="1:13" ht="13" outlineLevel="3" x14ac:dyDescent="0.3">
      <c r="A93" s="55" t="s">
        <v>55</v>
      </c>
      <c r="B93" s="196">
        <v>1.06514878885</v>
      </c>
      <c r="C93" s="196">
        <v>1.0904491831800001</v>
      </c>
      <c r="D93" s="196">
        <v>1.05585119474</v>
      </c>
      <c r="E93" s="196">
        <v>1.087851326</v>
      </c>
      <c r="F93" s="196">
        <v>1.10329900516</v>
      </c>
      <c r="G93" s="196">
        <v>1.07415104762</v>
      </c>
      <c r="H93" s="196">
        <v>1.09385100879</v>
      </c>
      <c r="I93" s="196">
        <v>1.10090077279</v>
      </c>
      <c r="J93" s="196">
        <v>1.08810017337</v>
      </c>
      <c r="K93" s="238"/>
      <c r="L93" s="238"/>
      <c r="M93" s="238"/>
    </row>
    <row r="94" spans="1:13" ht="13" outlineLevel="3" x14ac:dyDescent="0.3">
      <c r="A94" s="55" t="s">
        <v>175</v>
      </c>
      <c r="B94" s="196">
        <v>3.9314359860599999</v>
      </c>
      <c r="C94" s="196">
        <v>3.9630614789699998</v>
      </c>
      <c r="D94" s="196">
        <v>3.91981399343</v>
      </c>
      <c r="E94" s="196">
        <v>3.9598141574999999</v>
      </c>
      <c r="F94" s="196">
        <v>3.9791237564499999</v>
      </c>
      <c r="G94" s="196">
        <v>3.9426888095299999</v>
      </c>
      <c r="H94" s="196">
        <v>3.9673137609900002</v>
      </c>
      <c r="I94" s="196">
        <v>3.9761259659900001</v>
      </c>
      <c r="J94" s="196">
        <v>3.9601252167199998</v>
      </c>
      <c r="K94" s="238"/>
      <c r="L94" s="238"/>
      <c r="M94" s="238"/>
    </row>
    <row r="95" spans="1:13" ht="13" outlineLevel="3" x14ac:dyDescent="0.3">
      <c r="A95" s="55" t="s">
        <v>3</v>
      </c>
      <c r="B95" s="196">
        <v>1.75</v>
      </c>
      <c r="C95" s="196">
        <v>1.75</v>
      </c>
      <c r="D95" s="196">
        <v>1.75</v>
      </c>
      <c r="E95" s="196">
        <v>1.75</v>
      </c>
      <c r="F95" s="196">
        <v>1.75</v>
      </c>
      <c r="G95" s="196">
        <v>1.75</v>
      </c>
      <c r="H95" s="196">
        <v>1.75</v>
      </c>
      <c r="I95" s="196">
        <v>1.75</v>
      </c>
      <c r="J95" s="196">
        <v>1.75</v>
      </c>
      <c r="K95" s="238"/>
      <c r="L95" s="238"/>
      <c r="M95" s="238"/>
    </row>
    <row r="96" spans="1:13" ht="13" outlineLevel="2" x14ac:dyDescent="0.3">
      <c r="A96" s="222" t="s">
        <v>168</v>
      </c>
      <c r="B96" s="100">
        <f t="shared" ref="B96:J96" si="15">SUM(B$97:B$97)</f>
        <v>4.2004354421199999</v>
      </c>
      <c r="C96" s="100">
        <f t="shared" si="15"/>
        <v>4.2560631626400003</v>
      </c>
      <c r="D96" s="100">
        <f t="shared" si="15"/>
        <v>4.1939386625099999</v>
      </c>
      <c r="E96" s="100">
        <f t="shared" si="15"/>
        <v>4.2458433338099999</v>
      </c>
      <c r="F96" s="100">
        <f t="shared" si="15"/>
        <v>4.2514538868400003</v>
      </c>
      <c r="G96" s="100">
        <f t="shared" si="15"/>
        <v>4.1897687023700003</v>
      </c>
      <c r="H96" s="100">
        <f t="shared" si="15"/>
        <v>4.1980052238000001</v>
      </c>
      <c r="I96" s="100">
        <f t="shared" si="15"/>
        <v>4.2386019616199997</v>
      </c>
      <c r="J96" s="100">
        <f t="shared" si="15"/>
        <v>4.1975864498000002</v>
      </c>
      <c r="K96" s="238"/>
      <c r="L96" s="238"/>
      <c r="M96" s="238"/>
    </row>
    <row r="97" spans="1:13" ht="13" outlineLevel="3" x14ac:dyDescent="0.3">
      <c r="A97" s="55" t="s">
        <v>142</v>
      </c>
      <c r="B97" s="196">
        <v>4.2004354421199999</v>
      </c>
      <c r="C97" s="196">
        <v>4.2560631626400003</v>
      </c>
      <c r="D97" s="196">
        <v>4.1939386625099999</v>
      </c>
      <c r="E97" s="196">
        <v>4.2458433338099999</v>
      </c>
      <c r="F97" s="196">
        <v>4.2514538868400003</v>
      </c>
      <c r="G97" s="196">
        <v>4.1897687023700003</v>
      </c>
      <c r="H97" s="196">
        <v>4.1980052238000001</v>
      </c>
      <c r="I97" s="196">
        <v>4.2386019616199997</v>
      </c>
      <c r="J97" s="196">
        <v>4.1975864498000002</v>
      </c>
      <c r="K97" s="238"/>
      <c r="L97" s="238"/>
      <c r="M97" s="238"/>
    </row>
    <row r="98" spans="1:13" ht="14.5" outlineLevel="1" x14ac:dyDescent="0.35">
      <c r="A98" s="135" t="s">
        <v>14</v>
      </c>
      <c r="B98" s="198">
        <f t="shared" ref="B98:J98" si="16">B$99+B$106+B$108+B$112+B$115</f>
        <v>7.8788494656300001</v>
      </c>
      <c r="C98" s="198">
        <f t="shared" si="16"/>
        <v>8.2914542128500006</v>
      </c>
      <c r="D98" s="198">
        <f t="shared" si="16"/>
        <v>7.9411856929099995</v>
      </c>
      <c r="E98" s="198">
        <f t="shared" si="16"/>
        <v>7.4405009658700001</v>
      </c>
      <c r="F98" s="198">
        <f t="shared" si="16"/>
        <v>7.3741447104599995</v>
      </c>
      <c r="G98" s="198">
        <f t="shared" si="16"/>
        <v>7.29445335606</v>
      </c>
      <c r="H98" s="198">
        <f t="shared" si="16"/>
        <v>7.2911968898900001</v>
      </c>
      <c r="I98" s="198">
        <f t="shared" si="16"/>
        <v>7.3519765177799998</v>
      </c>
      <c r="J98" s="198">
        <f t="shared" si="16"/>
        <v>7.3950566012200003</v>
      </c>
      <c r="K98" s="238"/>
      <c r="L98" s="238"/>
      <c r="M98" s="238"/>
    </row>
    <row r="99" spans="1:13" ht="13" outlineLevel="2" x14ac:dyDescent="0.3">
      <c r="A99" s="222" t="s">
        <v>166</v>
      </c>
      <c r="B99" s="100">
        <f t="shared" ref="B99:J99" si="17">SUM(B$100:B$105)</f>
        <v>5.2263204235099998</v>
      </c>
      <c r="C99" s="100">
        <f t="shared" si="17"/>
        <v>5.6373567226499999</v>
      </c>
      <c r="D99" s="100">
        <f t="shared" si="17"/>
        <v>5.2925531793999996</v>
      </c>
      <c r="E99" s="100">
        <f t="shared" si="17"/>
        <v>4.7960805737600003</v>
      </c>
      <c r="F99" s="100">
        <f t="shared" si="17"/>
        <v>4.7232471335800001</v>
      </c>
      <c r="G99" s="100">
        <f t="shared" si="17"/>
        <v>4.6451475097600001</v>
      </c>
      <c r="H99" s="100">
        <f t="shared" si="17"/>
        <v>4.6275725578799998</v>
      </c>
      <c r="I99" s="100">
        <f t="shared" si="17"/>
        <v>4.6827559057799997</v>
      </c>
      <c r="J99" s="100">
        <f t="shared" si="17"/>
        <v>4.7190839651700003</v>
      </c>
      <c r="K99" s="238"/>
      <c r="L99" s="238"/>
      <c r="M99" s="238"/>
    </row>
    <row r="100" spans="1:13" ht="13" outlineLevel="3" x14ac:dyDescent="0.3">
      <c r="A100" s="55" t="s">
        <v>59</v>
      </c>
      <c r="B100" s="196">
        <v>0.31954463665999999</v>
      </c>
      <c r="C100" s="196">
        <v>0.32713475495</v>
      </c>
      <c r="D100" s="196">
        <v>0.31675535842000002</v>
      </c>
      <c r="E100" s="196">
        <v>0.3263553978</v>
      </c>
      <c r="F100" s="196">
        <v>0.33098970155000002</v>
      </c>
      <c r="G100" s="196">
        <v>0.32224531428999997</v>
      </c>
      <c r="H100" s="196">
        <v>0.32815530263999998</v>
      </c>
      <c r="I100" s="196">
        <v>0.33027023183999998</v>
      </c>
      <c r="J100" s="196">
        <v>0.32643005201000003</v>
      </c>
      <c r="K100" s="238"/>
      <c r="L100" s="238"/>
      <c r="M100" s="238"/>
    </row>
    <row r="101" spans="1:13" ht="13" outlineLevel="3" x14ac:dyDescent="0.3">
      <c r="A101" s="55" t="s">
        <v>49</v>
      </c>
      <c r="B101" s="196">
        <v>0.60312254582000002</v>
      </c>
      <c r="C101" s="196">
        <v>0.93502933055000004</v>
      </c>
      <c r="D101" s="196">
        <v>0.79011266050999995</v>
      </c>
      <c r="E101" s="196">
        <v>0.67013528247999998</v>
      </c>
      <c r="F101" s="196">
        <v>0.67965132074000001</v>
      </c>
      <c r="G101" s="196">
        <v>0.66169567341000002</v>
      </c>
      <c r="H101" s="196">
        <v>0.77942427516000001</v>
      </c>
      <c r="I101" s="196">
        <v>0.80491122586999997</v>
      </c>
      <c r="J101" s="196">
        <v>1.0058811062599999</v>
      </c>
      <c r="K101" s="238"/>
      <c r="L101" s="238"/>
      <c r="M101" s="238"/>
    </row>
    <row r="102" spans="1:13" ht="13" outlineLevel="3" x14ac:dyDescent="0.3">
      <c r="A102" s="55" t="s">
        <v>93</v>
      </c>
      <c r="B102" s="196">
        <v>0.10946001528</v>
      </c>
      <c r="C102" s="196">
        <v>0.11110586728000001</v>
      </c>
      <c r="D102" s="196">
        <v>0.10758067824000001</v>
      </c>
      <c r="E102" s="196">
        <v>0.11084117161</v>
      </c>
      <c r="F102" s="196">
        <v>0.11241513564</v>
      </c>
      <c r="G102" s="196">
        <v>0.10944525024</v>
      </c>
      <c r="H102" s="196">
        <v>0.11145247929</v>
      </c>
      <c r="I102" s="196">
        <v>0.11082217629</v>
      </c>
      <c r="J102" s="196">
        <v>0.10953360395</v>
      </c>
      <c r="K102" s="238"/>
      <c r="L102" s="238"/>
      <c r="M102" s="238"/>
    </row>
    <row r="103" spans="1:13" ht="13" outlineLevel="3" x14ac:dyDescent="0.3">
      <c r="A103" s="55" t="s">
        <v>127</v>
      </c>
      <c r="B103" s="196">
        <v>0.46950737846000001</v>
      </c>
      <c r="C103" s="196">
        <v>0.49007576593000002</v>
      </c>
      <c r="D103" s="196">
        <v>0.49007576593000002</v>
      </c>
      <c r="E103" s="196">
        <v>0.48759922631000002</v>
      </c>
      <c r="F103" s="196">
        <v>0.47720922633000001</v>
      </c>
      <c r="G103" s="196">
        <v>0.47408922632</v>
      </c>
      <c r="H103" s="196">
        <v>0.49107769421000003</v>
      </c>
      <c r="I103" s="196">
        <v>0.49107769421000003</v>
      </c>
      <c r="J103" s="196">
        <v>0.49107769421000003</v>
      </c>
      <c r="K103" s="238"/>
      <c r="L103" s="238"/>
      <c r="M103" s="238"/>
    </row>
    <row r="104" spans="1:13" ht="13" outlineLevel="3" x14ac:dyDescent="0.3">
      <c r="A104" s="55" t="s">
        <v>142</v>
      </c>
      <c r="B104" s="196">
        <v>3.7245303992899998</v>
      </c>
      <c r="C104" s="196">
        <v>3.77385555594</v>
      </c>
      <c r="D104" s="196">
        <v>3.5878732683000001</v>
      </c>
      <c r="E104" s="196">
        <v>3.2009940475600001</v>
      </c>
      <c r="F104" s="196">
        <v>3.1228263013199999</v>
      </c>
      <c r="G104" s="196">
        <v>3.0775165974999998</v>
      </c>
      <c r="H104" s="196">
        <v>2.91730735858</v>
      </c>
      <c r="I104" s="196">
        <v>2.9455191295700001</v>
      </c>
      <c r="J104" s="196">
        <v>2.7860060607400001</v>
      </c>
      <c r="K104" s="238"/>
      <c r="L104" s="238"/>
      <c r="M104" s="238"/>
    </row>
    <row r="105" spans="1:13" ht="13" outlineLevel="3" x14ac:dyDescent="0.3">
      <c r="A105" s="55" t="s">
        <v>137</v>
      </c>
      <c r="B105" s="196">
        <v>1.5544800000000001E-4</v>
      </c>
      <c r="C105" s="196">
        <v>1.5544800000000001E-4</v>
      </c>
      <c r="D105" s="196">
        <v>1.5544800000000001E-4</v>
      </c>
      <c r="E105" s="196">
        <v>1.5544800000000001E-4</v>
      </c>
      <c r="F105" s="196">
        <v>1.5544800000000001E-4</v>
      </c>
      <c r="G105" s="196">
        <v>1.5544800000000001E-4</v>
      </c>
      <c r="H105" s="196">
        <v>1.5544800000000001E-4</v>
      </c>
      <c r="I105" s="196">
        <v>1.5544800000000001E-4</v>
      </c>
      <c r="J105" s="196">
        <v>1.5544800000000001E-4</v>
      </c>
      <c r="K105" s="238"/>
      <c r="L105" s="238"/>
      <c r="M105" s="238"/>
    </row>
    <row r="106" spans="1:13" ht="13" outlineLevel="2" x14ac:dyDescent="0.3">
      <c r="A106" s="222" t="s">
        <v>43</v>
      </c>
      <c r="B106" s="100">
        <f t="shared" ref="B106:J106" si="18">SUM(B$107:B$107)</f>
        <v>0</v>
      </c>
      <c r="C106" s="100">
        <f t="shared" si="18"/>
        <v>0</v>
      </c>
      <c r="D106" s="100">
        <f t="shared" si="18"/>
        <v>0</v>
      </c>
      <c r="E106" s="100">
        <f t="shared" si="18"/>
        <v>0</v>
      </c>
      <c r="F106" s="100">
        <f t="shared" si="18"/>
        <v>0</v>
      </c>
      <c r="G106" s="100">
        <f t="shared" si="18"/>
        <v>0</v>
      </c>
      <c r="H106" s="100">
        <f t="shared" si="18"/>
        <v>7.5247979800000002E-3</v>
      </c>
      <c r="I106" s="100">
        <f t="shared" si="18"/>
        <v>1.5753515749999999E-2</v>
      </c>
      <c r="J106" s="100">
        <f t="shared" si="18"/>
        <v>2.1260552499999998E-2</v>
      </c>
      <c r="K106" s="238"/>
      <c r="L106" s="238"/>
      <c r="M106" s="238"/>
    </row>
    <row r="107" spans="1:13" ht="13" outlineLevel="3" x14ac:dyDescent="0.3">
      <c r="A107" s="55" t="s">
        <v>48</v>
      </c>
      <c r="B107" s="196">
        <v>0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7.5247979800000002E-3</v>
      </c>
      <c r="I107" s="196">
        <v>1.5753515749999999E-2</v>
      </c>
      <c r="J107" s="196">
        <v>2.1260552499999998E-2</v>
      </c>
      <c r="K107" s="238"/>
      <c r="L107" s="238"/>
      <c r="M107" s="238"/>
    </row>
    <row r="108" spans="1:13" ht="13" outlineLevel="2" x14ac:dyDescent="0.3">
      <c r="A108" s="222" t="s">
        <v>211</v>
      </c>
      <c r="B108" s="100">
        <f t="shared" ref="B108:J108" si="19">SUM(B$109:B$111)</f>
        <v>1.0191405923899999</v>
      </c>
      <c r="C108" s="100">
        <f t="shared" si="19"/>
        <v>1.0192736172899999</v>
      </c>
      <c r="D108" s="100">
        <f t="shared" si="19"/>
        <v>1.01541170732</v>
      </c>
      <c r="E108" s="100">
        <f t="shared" si="19"/>
        <v>1.0098602326699999</v>
      </c>
      <c r="F108" s="100">
        <f t="shared" si="19"/>
        <v>1.01619264218</v>
      </c>
      <c r="G108" s="100">
        <f t="shared" si="19"/>
        <v>1.01619264218</v>
      </c>
      <c r="H108" s="100">
        <f t="shared" si="19"/>
        <v>1.0227737938999999</v>
      </c>
      <c r="I108" s="100">
        <f t="shared" si="19"/>
        <v>1.0190937939</v>
      </c>
      <c r="J108" s="100">
        <f t="shared" si="19"/>
        <v>1.0213971495</v>
      </c>
      <c r="K108" s="238"/>
      <c r="L108" s="238"/>
      <c r="M108" s="238"/>
    </row>
    <row r="109" spans="1:13" ht="13" outlineLevel="3" x14ac:dyDescent="0.3">
      <c r="A109" s="55" t="s">
        <v>147</v>
      </c>
      <c r="B109" s="196">
        <v>0.18854023267</v>
      </c>
      <c r="C109" s="196">
        <v>0.18854023267</v>
      </c>
      <c r="D109" s="196">
        <v>0.18486023267000001</v>
      </c>
      <c r="E109" s="196">
        <v>0.18486023267000001</v>
      </c>
      <c r="F109" s="196">
        <v>0.19119264218000001</v>
      </c>
      <c r="G109" s="196">
        <v>0.19119264218000001</v>
      </c>
      <c r="H109" s="196">
        <v>0.19777379389999999</v>
      </c>
      <c r="I109" s="196">
        <v>0.19409379390000001</v>
      </c>
      <c r="J109" s="196">
        <v>0.19639714950000001</v>
      </c>
      <c r="K109" s="238"/>
      <c r="L109" s="238"/>
      <c r="M109" s="238"/>
    </row>
    <row r="110" spans="1:13" ht="13" outlineLevel="3" x14ac:dyDescent="0.3">
      <c r="A110" s="55" t="s">
        <v>46</v>
      </c>
      <c r="B110" s="196">
        <v>5.6003597199999998E-3</v>
      </c>
      <c r="C110" s="196">
        <v>5.7333846200000003E-3</v>
      </c>
      <c r="D110" s="196">
        <v>5.5514746499999998E-3</v>
      </c>
      <c r="E110" s="196">
        <v>0</v>
      </c>
      <c r="F110" s="196">
        <v>0</v>
      </c>
      <c r="G110" s="196">
        <v>0</v>
      </c>
      <c r="H110" s="196">
        <v>0</v>
      </c>
      <c r="I110" s="196">
        <v>0</v>
      </c>
      <c r="J110" s="196">
        <v>0</v>
      </c>
      <c r="K110" s="238"/>
      <c r="L110" s="238"/>
      <c r="M110" s="238"/>
    </row>
    <row r="111" spans="1:13" ht="13" outlineLevel="3" x14ac:dyDescent="0.3">
      <c r="A111" s="55" t="s">
        <v>114</v>
      </c>
      <c r="B111" s="196">
        <v>0.82499999999999996</v>
      </c>
      <c r="C111" s="196">
        <v>0.82499999999999996</v>
      </c>
      <c r="D111" s="196">
        <v>0.82499999999999996</v>
      </c>
      <c r="E111" s="196">
        <v>0.82499999999999996</v>
      </c>
      <c r="F111" s="196">
        <v>0.82499999999999996</v>
      </c>
      <c r="G111" s="196">
        <v>0.82499999999999996</v>
      </c>
      <c r="H111" s="196">
        <v>0.82499999999999996</v>
      </c>
      <c r="I111" s="196">
        <v>0.82499999999999996</v>
      </c>
      <c r="J111" s="196">
        <v>0.82499999999999996</v>
      </c>
      <c r="K111" s="238"/>
      <c r="L111" s="238"/>
      <c r="M111" s="238"/>
    </row>
    <row r="112" spans="1:13" ht="13" outlineLevel="2" x14ac:dyDescent="0.3">
      <c r="A112" s="222" t="s">
        <v>50</v>
      </c>
      <c r="B112" s="100">
        <f t="shared" ref="B112:J112" si="20">SUM(B$113:B$114)</f>
        <v>1.5249999999999999</v>
      </c>
      <c r="C112" s="100">
        <f t="shared" si="20"/>
        <v>1.5249999999999999</v>
      </c>
      <c r="D112" s="100">
        <f t="shared" si="20"/>
        <v>1.5249999999999999</v>
      </c>
      <c r="E112" s="100">
        <f t="shared" si="20"/>
        <v>1.5249999999999999</v>
      </c>
      <c r="F112" s="100">
        <f t="shared" si="20"/>
        <v>1.5249999999999999</v>
      </c>
      <c r="G112" s="100">
        <f t="shared" si="20"/>
        <v>1.5249999999999999</v>
      </c>
      <c r="H112" s="100">
        <f t="shared" si="20"/>
        <v>1.5249999999999999</v>
      </c>
      <c r="I112" s="100">
        <f t="shared" si="20"/>
        <v>1.5249999999999999</v>
      </c>
      <c r="J112" s="100">
        <f t="shared" si="20"/>
        <v>1.5249999999999999</v>
      </c>
      <c r="K112" s="238"/>
      <c r="L112" s="238"/>
      <c r="M112" s="238"/>
    </row>
    <row r="113" spans="1:13" ht="13" outlineLevel="3" x14ac:dyDescent="0.3">
      <c r="A113" s="55" t="s">
        <v>98</v>
      </c>
      <c r="B113" s="196">
        <v>0.7</v>
      </c>
      <c r="C113" s="196">
        <v>0.7</v>
      </c>
      <c r="D113" s="196">
        <v>0.7</v>
      </c>
      <c r="E113" s="196">
        <v>0.7</v>
      </c>
      <c r="F113" s="196">
        <v>0.7</v>
      </c>
      <c r="G113" s="196">
        <v>0.7</v>
      </c>
      <c r="H113" s="196">
        <v>0.7</v>
      </c>
      <c r="I113" s="196">
        <v>0.7</v>
      </c>
      <c r="J113" s="196">
        <v>0.7</v>
      </c>
      <c r="K113" s="238"/>
      <c r="L113" s="238"/>
      <c r="M113" s="238"/>
    </row>
    <row r="114" spans="1:13" ht="13" outlineLevel="3" x14ac:dyDescent="0.3">
      <c r="A114" s="55" t="s">
        <v>96</v>
      </c>
      <c r="B114" s="196">
        <v>0.82499999999999996</v>
      </c>
      <c r="C114" s="196">
        <v>0.82499999999999996</v>
      </c>
      <c r="D114" s="196">
        <v>0.82499999999999996</v>
      </c>
      <c r="E114" s="196">
        <v>0.82499999999999996</v>
      </c>
      <c r="F114" s="196">
        <v>0.82499999999999996</v>
      </c>
      <c r="G114" s="196">
        <v>0.82499999999999996</v>
      </c>
      <c r="H114" s="196">
        <v>0.82499999999999996</v>
      </c>
      <c r="I114" s="196">
        <v>0.82499999999999996</v>
      </c>
      <c r="J114" s="196">
        <v>0.82499999999999996</v>
      </c>
      <c r="K114" s="238"/>
      <c r="L114" s="238"/>
      <c r="M114" s="238"/>
    </row>
    <row r="115" spans="1:13" ht="13" outlineLevel="2" x14ac:dyDescent="0.3">
      <c r="A115" s="222" t="s">
        <v>168</v>
      </c>
      <c r="B115" s="100">
        <f t="shared" ref="B115:J115" si="21">SUM(B$116:B$116)</f>
        <v>0.10838844973</v>
      </c>
      <c r="C115" s="100">
        <f t="shared" si="21"/>
        <v>0.10982387290999999</v>
      </c>
      <c r="D115" s="100">
        <f t="shared" si="21"/>
        <v>0.10822080619</v>
      </c>
      <c r="E115" s="100">
        <f t="shared" si="21"/>
        <v>0.10956015944</v>
      </c>
      <c r="F115" s="100">
        <f t="shared" si="21"/>
        <v>0.10970493470000001</v>
      </c>
      <c r="G115" s="100">
        <f t="shared" si="21"/>
        <v>0.10811320412</v>
      </c>
      <c r="H115" s="100">
        <f t="shared" si="21"/>
        <v>0.10832574013</v>
      </c>
      <c r="I115" s="100">
        <f t="shared" si="21"/>
        <v>0.10937330235000001</v>
      </c>
      <c r="J115" s="100">
        <f t="shared" si="21"/>
        <v>0.10831493405000001</v>
      </c>
      <c r="K115" s="238"/>
      <c r="L115" s="238"/>
      <c r="M115" s="238"/>
    </row>
    <row r="116" spans="1:13" ht="13" outlineLevel="3" x14ac:dyDescent="0.3">
      <c r="A116" s="55" t="s">
        <v>142</v>
      </c>
      <c r="B116" s="196">
        <v>0.10838844973</v>
      </c>
      <c r="C116" s="196">
        <v>0.10982387290999999</v>
      </c>
      <c r="D116" s="196">
        <v>0.10822080619</v>
      </c>
      <c r="E116" s="196">
        <v>0.10956015944</v>
      </c>
      <c r="F116" s="196">
        <v>0.10970493470000001</v>
      </c>
      <c r="G116" s="196">
        <v>0.10811320412</v>
      </c>
      <c r="H116" s="196">
        <v>0.10832574013</v>
      </c>
      <c r="I116" s="196">
        <v>0.10937330235000001</v>
      </c>
      <c r="J116" s="196">
        <v>0.10831493405000001</v>
      </c>
      <c r="K116" s="238"/>
      <c r="L116" s="238"/>
      <c r="M116" s="238"/>
    </row>
    <row r="117" spans="1:13" x14ac:dyDescent="0.25">
      <c r="B117" s="164"/>
      <c r="C117" s="164"/>
      <c r="D117" s="164"/>
      <c r="E117" s="164"/>
      <c r="F117" s="164"/>
      <c r="G117" s="164"/>
      <c r="H117" s="164"/>
      <c r="I117" s="164"/>
      <c r="J117" s="164"/>
      <c r="K117" s="238"/>
      <c r="L117" s="238"/>
      <c r="M117" s="238"/>
    </row>
    <row r="118" spans="1:13" x14ac:dyDescent="0.25">
      <c r="B118" s="164"/>
      <c r="C118" s="164"/>
      <c r="D118" s="164"/>
      <c r="E118" s="164"/>
      <c r="F118" s="164"/>
      <c r="G118" s="164"/>
      <c r="H118" s="164"/>
      <c r="I118" s="164"/>
      <c r="J118" s="164"/>
      <c r="K118" s="238"/>
      <c r="L118" s="238"/>
      <c r="M118" s="238"/>
    </row>
    <row r="119" spans="1:13" x14ac:dyDescent="0.25">
      <c r="B119" s="164"/>
      <c r="C119" s="164"/>
      <c r="D119" s="164"/>
      <c r="E119" s="164"/>
      <c r="F119" s="164"/>
      <c r="G119" s="164"/>
      <c r="H119" s="164"/>
      <c r="I119" s="164"/>
      <c r="J119" s="164"/>
      <c r="K119" s="238"/>
      <c r="L119" s="238"/>
      <c r="M119" s="238"/>
    </row>
    <row r="120" spans="1:13" x14ac:dyDescent="0.25">
      <c r="B120" s="164"/>
      <c r="C120" s="164"/>
      <c r="D120" s="164"/>
      <c r="E120" s="164"/>
      <c r="F120" s="164"/>
      <c r="G120" s="164"/>
      <c r="H120" s="164"/>
      <c r="I120" s="164"/>
      <c r="J120" s="164"/>
      <c r="K120" s="238"/>
      <c r="L120" s="238"/>
      <c r="M120" s="238"/>
    </row>
    <row r="121" spans="1:13" x14ac:dyDescent="0.25">
      <c r="B121" s="164"/>
      <c r="C121" s="164"/>
      <c r="D121" s="164"/>
      <c r="E121" s="164"/>
      <c r="F121" s="164"/>
      <c r="G121" s="164"/>
      <c r="H121" s="164"/>
      <c r="I121" s="164"/>
      <c r="J121" s="164"/>
      <c r="K121" s="238"/>
      <c r="L121" s="238"/>
      <c r="M121" s="238"/>
    </row>
    <row r="122" spans="1:13" x14ac:dyDescent="0.25">
      <c r="B122" s="164"/>
      <c r="C122" s="164"/>
      <c r="D122" s="164"/>
      <c r="E122" s="164"/>
      <c r="F122" s="164"/>
      <c r="G122" s="164"/>
      <c r="H122" s="164"/>
      <c r="I122" s="164"/>
      <c r="J122" s="164"/>
      <c r="K122" s="238"/>
      <c r="L122" s="238"/>
      <c r="M122" s="238"/>
    </row>
    <row r="123" spans="1:13" x14ac:dyDescent="0.25">
      <c r="B123" s="164"/>
      <c r="C123" s="164"/>
      <c r="D123" s="164"/>
      <c r="E123" s="164"/>
      <c r="F123" s="164"/>
      <c r="G123" s="164"/>
      <c r="H123" s="164"/>
      <c r="I123" s="164"/>
      <c r="J123" s="164"/>
      <c r="K123" s="238"/>
      <c r="L123" s="238"/>
      <c r="M123" s="238"/>
    </row>
    <row r="124" spans="1:13" x14ac:dyDescent="0.25">
      <c r="B124" s="164"/>
      <c r="C124" s="164"/>
      <c r="D124" s="164"/>
      <c r="E124" s="164"/>
      <c r="F124" s="164"/>
      <c r="G124" s="164"/>
      <c r="H124" s="164"/>
      <c r="I124" s="164"/>
      <c r="J124" s="164"/>
      <c r="K124" s="238"/>
      <c r="L124" s="238"/>
      <c r="M124" s="238"/>
    </row>
    <row r="125" spans="1:13" x14ac:dyDescent="0.25">
      <c r="B125" s="164"/>
      <c r="C125" s="164"/>
      <c r="D125" s="164"/>
      <c r="E125" s="164"/>
      <c r="F125" s="164"/>
      <c r="G125" s="164"/>
      <c r="H125" s="164"/>
      <c r="I125" s="164"/>
      <c r="J125" s="164"/>
      <c r="K125" s="238"/>
      <c r="L125" s="238"/>
      <c r="M125" s="238"/>
    </row>
    <row r="126" spans="1:13" x14ac:dyDescent="0.25">
      <c r="B126" s="164"/>
      <c r="C126" s="164"/>
      <c r="D126" s="164"/>
      <c r="E126" s="164"/>
      <c r="F126" s="164"/>
      <c r="G126" s="164"/>
      <c r="H126" s="164"/>
      <c r="I126" s="164"/>
      <c r="J126" s="164"/>
      <c r="K126" s="238"/>
      <c r="L126" s="238"/>
      <c r="M126" s="238"/>
    </row>
    <row r="127" spans="1:13" x14ac:dyDescent="0.25">
      <c r="B127" s="164"/>
      <c r="C127" s="164"/>
      <c r="D127" s="164"/>
      <c r="E127" s="164"/>
      <c r="F127" s="164"/>
      <c r="G127" s="164"/>
      <c r="H127" s="164"/>
      <c r="I127" s="164"/>
      <c r="J127" s="164"/>
      <c r="K127" s="238"/>
      <c r="L127" s="238"/>
      <c r="M127" s="238"/>
    </row>
    <row r="128" spans="1:13" x14ac:dyDescent="0.25">
      <c r="B128" s="164"/>
      <c r="C128" s="164"/>
      <c r="D128" s="164"/>
      <c r="E128" s="164"/>
      <c r="F128" s="164"/>
      <c r="G128" s="164"/>
      <c r="H128" s="164"/>
      <c r="I128" s="164"/>
      <c r="J128" s="164"/>
      <c r="K128" s="238"/>
      <c r="L128" s="238"/>
      <c r="M128" s="238"/>
    </row>
    <row r="129" spans="2:13" x14ac:dyDescent="0.25">
      <c r="B129" s="164"/>
      <c r="C129" s="164"/>
      <c r="D129" s="164"/>
      <c r="E129" s="164"/>
      <c r="F129" s="164"/>
      <c r="G129" s="164"/>
      <c r="H129" s="164"/>
      <c r="I129" s="164"/>
      <c r="J129" s="164"/>
      <c r="K129" s="238"/>
      <c r="L129" s="238"/>
      <c r="M129" s="238"/>
    </row>
    <row r="130" spans="2:13" x14ac:dyDescent="0.25">
      <c r="B130" s="164"/>
      <c r="C130" s="164"/>
      <c r="D130" s="164"/>
      <c r="E130" s="164"/>
      <c r="F130" s="164"/>
      <c r="G130" s="164"/>
      <c r="H130" s="164"/>
      <c r="I130" s="164"/>
      <c r="J130" s="164"/>
      <c r="K130" s="238"/>
      <c r="L130" s="238"/>
      <c r="M130" s="238"/>
    </row>
    <row r="131" spans="2:13" x14ac:dyDescent="0.25">
      <c r="B131" s="164"/>
      <c r="C131" s="164"/>
      <c r="D131" s="164"/>
      <c r="E131" s="164"/>
      <c r="F131" s="164"/>
      <c r="G131" s="164"/>
      <c r="H131" s="164"/>
      <c r="I131" s="164"/>
      <c r="J131" s="164"/>
      <c r="K131" s="238"/>
      <c r="L131" s="238"/>
      <c r="M131" s="238"/>
    </row>
    <row r="132" spans="2:13" x14ac:dyDescent="0.25">
      <c r="B132" s="164"/>
      <c r="C132" s="164"/>
      <c r="D132" s="164"/>
      <c r="E132" s="164"/>
      <c r="F132" s="164"/>
      <c r="G132" s="164"/>
      <c r="H132" s="164"/>
      <c r="I132" s="164"/>
      <c r="J132" s="164"/>
      <c r="K132" s="238"/>
      <c r="L132" s="238"/>
      <c r="M132" s="238"/>
    </row>
    <row r="133" spans="2:13" x14ac:dyDescent="0.25">
      <c r="B133" s="164"/>
      <c r="C133" s="164"/>
      <c r="D133" s="164"/>
      <c r="E133" s="164"/>
      <c r="F133" s="164"/>
      <c r="G133" s="164"/>
      <c r="H133" s="164"/>
      <c r="I133" s="164"/>
      <c r="J133" s="164"/>
      <c r="K133" s="238"/>
      <c r="L133" s="238"/>
      <c r="M133" s="238"/>
    </row>
    <row r="134" spans="2:13" x14ac:dyDescent="0.25">
      <c r="B134" s="164"/>
      <c r="C134" s="164"/>
      <c r="D134" s="164"/>
      <c r="E134" s="164"/>
      <c r="F134" s="164"/>
      <c r="G134" s="164"/>
      <c r="H134" s="164"/>
      <c r="I134" s="164"/>
      <c r="J134" s="164"/>
      <c r="K134" s="238"/>
      <c r="L134" s="238"/>
      <c r="M134" s="238"/>
    </row>
    <row r="135" spans="2:13" x14ac:dyDescent="0.25">
      <c r="B135" s="164"/>
      <c r="C135" s="164"/>
      <c r="D135" s="164"/>
      <c r="E135" s="164"/>
      <c r="F135" s="164"/>
      <c r="G135" s="164"/>
      <c r="H135" s="164"/>
      <c r="I135" s="164"/>
      <c r="J135" s="164"/>
      <c r="K135" s="238"/>
      <c r="L135" s="238"/>
      <c r="M135" s="238"/>
    </row>
    <row r="136" spans="2:13" x14ac:dyDescent="0.25">
      <c r="B136" s="164"/>
      <c r="C136" s="164"/>
      <c r="D136" s="164"/>
      <c r="E136" s="164"/>
      <c r="F136" s="164"/>
      <c r="G136" s="164"/>
      <c r="H136" s="164"/>
      <c r="I136" s="164"/>
      <c r="J136" s="164"/>
      <c r="K136" s="238"/>
      <c r="L136" s="238"/>
      <c r="M136" s="238"/>
    </row>
    <row r="137" spans="2:13" x14ac:dyDescent="0.25">
      <c r="B137" s="164"/>
      <c r="C137" s="164"/>
      <c r="D137" s="164"/>
      <c r="E137" s="164"/>
      <c r="F137" s="164"/>
      <c r="G137" s="164"/>
      <c r="H137" s="164"/>
      <c r="I137" s="164"/>
      <c r="J137" s="164"/>
      <c r="K137" s="238"/>
      <c r="L137" s="238"/>
      <c r="M137" s="238"/>
    </row>
    <row r="138" spans="2:13" x14ac:dyDescent="0.25">
      <c r="B138" s="164"/>
      <c r="C138" s="164"/>
      <c r="D138" s="164"/>
      <c r="E138" s="164"/>
      <c r="F138" s="164"/>
      <c r="G138" s="164"/>
      <c r="H138" s="164"/>
      <c r="I138" s="164"/>
      <c r="J138" s="164"/>
      <c r="K138" s="238"/>
      <c r="L138" s="238"/>
      <c r="M138" s="238"/>
    </row>
    <row r="139" spans="2:13" x14ac:dyDescent="0.25">
      <c r="B139" s="164"/>
      <c r="C139" s="164"/>
      <c r="D139" s="164"/>
      <c r="E139" s="164"/>
      <c r="F139" s="164"/>
      <c r="G139" s="164"/>
      <c r="H139" s="164"/>
      <c r="I139" s="164"/>
      <c r="J139" s="164"/>
      <c r="K139" s="238"/>
      <c r="L139" s="238"/>
      <c r="M139" s="238"/>
    </row>
    <row r="140" spans="2:13" x14ac:dyDescent="0.25">
      <c r="B140" s="164"/>
      <c r="C140" s="164"/>
      <c r="D140" s="164"/>
      <c r="E140" s="164"/>
      <c r="F140" s="164"/>
      <c r="G140" s="164"/>
      <c r="H140" s="164"/>
      <c r="I140" s="164"/>
      <c r="J140" s="164"/>
      <c r="K140" s="238"/>
      <c r="L140" s="238"/>
      <c r="M140" s="238"/>
    </row>
    <row r="141" spans="2:13" x14ac:dyDescent="0.25">
      <c r="B141" s="164"/>
      <c r="C141" s="164"/>
      <c r="D141" s="164"/>
      <c r="E141" s="164"/>
      <c r="F141" s="164"/>
      <c r="G141" s="164"/>
      <c r="H141" s="164"/>
      <c r="I141" s="164"/>
      <c r="J141" s="164"/>
      <c r="K141" s="238"/>
      <c r="L141" s="238"/>
      <c r="M141" s="238"/>
    </row>
    <row r="142" spans="2:13" x14ac:dyDescent="0.25">
      <c r="B142" s="164"/>
      <c r="C142" s="164"/>
      <c r="D142" s="164"/>
      <c r="E142" s="164"/>
      <c r="F142" s="164"/>
      <c r="G142" s="164"/>
      <c r="H142" s="164"/>
      <c r="I142" s="164"/>
      <c r="J142" s="164"/>
      <c r="K142" s="238"/>
      <c r="L142" s="238"/>
      <c r="M142" s="238"/>
    </row>
    <row r="143" spans="2:13" x14ac:dyDescent="0.25">
      <c r="B143" s="164"/>
      <c r="C143" s="164"/>
      <c r="D143" s="164"/>
      <c r="E143" s="164"/>
      <c r="F143" s="164"/>
      <c r="G143" s="164"/>
      <c r="H143" s="164"/>
      <c r="I143" s="164"/>
      <c r="J143" s="164"/>
      <c r="K143" s="238"/>
      <c r="L143" s="238"/>
      <c r="M143" s="238"/>
    </row>
    <row r="144" spans="2:13" x14ac:dyDescent="0.25">
      <c r="B144" s="164"/>
      <c r="C144" s="164"/>
      <c r="D144" s="164"/>
      <c r="E144" s="164"/>
      <c r="F144" s="164"/>
      <c r="G144" s="164"/>
      <c r="H144" s="164"/>
      <c r="I144" s="164"/>
      <c r="J144" s="164"/>
      <c r="K144" s="238"/>
      <c r="L144" s="238"/>
      <c r="M144" s="238"/>
    </row>
    <row r="145" spans="2:13" x14ac:dyDescent="0.25">
      <c r="B145" s="164"/>
      <c r="C145" s="164"/>
      <c r="D145" s="164"/>
      <c r="E145" s="164"/>
      <c r="F145" s="164"/>
      <c r="G145" s="164"/>
      <c r="H145" s="164"/>
      <c r="I145" s="164"/>
      <c r="J145" s="164"/>
      <c r="K145" s="238"/>
      <c r="L145" s="238"/>
      <c r="M145" s="238"/>
    </row>
    <row r="146" spans="2:13" x14ac:dyDescent="0.25">
      <c r="B146" s="164"/>
      <c r="C146" s="164"/>
      <c r="D146" s="164"/>
      <c r="E146" s="164"/>
      <c r="F146" s="164"/>
      <c r="G146" s="164"/>
      <c r="H146" s="164"/>
      <c r="I146" s="164"/>
      <c r="J146" s="164"/>
      <c r="K146" s="238"/>
      <c r="L146" s="238"/>
      <c r="M146" s="238"/>
    </row>
    <row r="147" spans="2:13" x14ac:dyDescent="0.25">
      <c r="B147" s="164"/>
      <c r="C147" s="164"/>
      <c r="D147" s="164"/>
      <c r="E147" s="164"/>
      <c r="F147" s="164"/>
      <c r="G147" s="164"/>
      <c r="H147" s="164"/>
      <c r="I147" s="164"/>
      <c r="J147" s="164"/>
      <c r="K147" s="238"/>
      <c r="L147" s="238"/>
      <c r="M147" s="238"/>
    </row>
    <row r="148" spans="2:13" x14ac:dyDescent="0.25">
      <c r="B148" s="164"/>
      <c r="C148" s="164"/>
      <c r="D148" s="164"/>
      <c r="E148" s="164"/>
      <c r="F148" s="164"/>
      <c r="G148" s="164"/>
      <c r="H148" s="164"/>
      <c r="I148" s="164"/>
      <c r="J148" s="164"/>
      <c r="K148" s="238"/>
      <c r="L148" s="238"/>
      <c r="M148" s="238"/>
    </row>
    <row r="149" spans="2:13" x14ac:dyDescent="0.25">
      <c r="B149" s="164"/>
      <c r="C149" s="164"/>
      <c r="D149" s="164"/>
      <c r="E149" s="164"/>
      <c r="F149" s="164"/>
      <c r="G149" s="164"/>
      <c r="H149" s="164"/>
      <c r="I149" s="164"/>
      <c r="J149" s="164"/>
      <c r="K149" s="238"/>
      <c r="L149" s="238"/>
      <c r="M149" s="238"/>
    </row>
    <row r="150" spans="2:13" x14ac:dyDescent="0.25">
      <c r="B150" s="164"/>
      <c r="C150" s="164"/>
      <c r="D150" s="164"/>
      <c r="E150" s="164"/>
      <c r="F150" s="164"/>
      <c r="G150" s="164"/>
      <c r="H150" s="164"/>
      <c r="I150" s="164"/>
      <c r="J150" s="164"/>
      <c r="K150" s="238"/>
      <c r="L150" s="238"/>
      <c r="M150" s="238"/>
    </row>
    <row r="151" spans="2:13" x14ac:dyDescent="0.25">
      <c r="B151" s="164"/>
      <c r="C151" s="164"/>
      <c r="D151" s="164"/>
      <c r="E151" s="164"/>
      <c r="F151" s="164"/>
      <c r="G151" s="164"/>
      <c r="H151" s="164"/>
      <c r="I151" s="164"/>
      <c r="J151" s="164"/>
      <c r="K151" s="238"/>
      <c r="L151" s="238"/>
      <c r="M151" s="238"/>
    </row>
    <row r="152" spans="2:13" x14ac:dyDescent="0.25">
      <c r="B152" s="164"/>
      <c r="C152" s="164"/>
      <c r="D152" s="164"/>
      <c r="E152" s="164"/>
      <c r="F152" s="164"/>
      <c r="G152" s="164"/>
      <c r="H152" s="164"/>
      <c r="I152" s="164"/>
      <c r="J152" s="164"/>
      <c r="K152" s="238"/>
      <c r="L152" s="238"/>
      <c r="M152" s="238"/>
    </row>
    <row r="153" spans="2:13" x14ac:dyDescent="0.25">
      <c r="B153" s="164"/>
      <c r="C153" s="164"/>
      <c r="D153" s="164"/>
      <c r="E153" s="164"/>
      <c r="F153" s="164"/>
      <c r="G153" s="164"/>
      <c r="H153" s="164"/>
      <c r="I153" s="164"/>
      <c r="J153" s="164"/>
      <c r="K153" s="238"/>
      <c r="L153" s="238"/>
      <c r="M153" s="238"/>
    </row>
    <row r="154" spans="2:13" x14ac:dyDescent="0.25">
      <c r="B154" s="164"/>
      <c r="C154" s="164"/>
      <c r="D154" s="164"/>
      <c r="E154" s="164"/>
      <c r="F154" s="164"/>
      <c r="G154" s="164"/>
      <c r="H154" s="164"/>
      <c r="I154" s="164"/>
      <c r="J154" s="164"/>
      <c r="K154" s="238"/>
      <c r="L154" s="238"/>
      <c r="M154" s="238"/>
    </row>
    <row r="155" spans="2:13" x14ac:dyDescent="0.25">
      <c r="B155" s="164"/>
      <c r="C155" s="164"/>
      <c r="D155" s="164"/>
      <c r="E155" s="164"/>
      <c r="F155" s="164"/>
      <c r="G155" s="164"/>
      <c r="H155" s="164"/>
      <c r="I155" s="164"/>
      <c r="J155" s="164"/>
      <c r="K155" s="238"/>
      <c r="L155" s="238"/>
      <c r="M155" s="238"/>
    </row>
    <row r="156" spans="2:13" x14ac:dyDescent="0.25">
      <c r="B156" s="164"/>
      <c r="C156" s="164"/>
      <c r="D156" s="164"/>
      <c r="E156" s="164"/>
      <c r="F156" s="164"/>
      <c r="G156" s="164"/>
      <c r="H156" s="164"/>
      <c r="I156" s="164"/>
      <c r="J156" s="164"/>
      <c r="K156" s="238"/>
      <c r="L156" s="238"/>
      <c r="M156" s="238"/>
    </row>
    <row r="157" spans="2:13" x14ac:dyDescent="0.25">
      <c r="B157" s="164"/>
      <c r="C157" s="164"/>
      <c r="D157" s="164"/>
      <c r="E157" s="164"/>
      <c r="F157" s="164"/>
      <c r="G157" s="164"/>
      <c r="H157" s="164"/>
      <c r="I157" s="164"/>
      <c r="J157" s="164"/>
      <c r="K157" s="238"/>
      <c r="L157" s="238"/>
      <c r="M157" s="238"/>
    </row>
    <row r="158" spans="2:13" x14ac:dyDescent="0.25">
      <c r="B158" s="164"/>
      <c r="C158" s="164"/>
      <c r="D158" s="164"/>
      <c r="E158" s="164"/>
      <c r="F158" s="164"/>
      <c r="G158" s="164"/>
      <c r="H158" s="164"/>
      <c r="I158" s="164"/>
      <c r="J158" s="164"/>
      <c r="K158" s="238"/>
      <c r="L158" s="238"/>
      <c r="M158" s="238"/>
    </row>
    <row r="159" spans="2:13" x14ac:dyDescent="0.25">
      <c r="B159" s="164"/>
      <c r="C159" s="164"/>
      <c r="D159" s="164"/>
      <c r="E159" s="164"/>
      <c r="F159" s="164"/>
      <c r="G159" s="164"/>
      <c r="H159" s="164"/>
      <c r="I159" s="164"/>
      <c r="J159" s="164"/>
      <c r="K159" s="238"/>
      <c r="L159" s="238"/>
      <c r="M159" s="238"/>
    </row>
    <row r="160" spans="2:13" x14ac:dyDescent="0.25">
      <c r="B160" s="164"/>
      <c r="C160" s="164"/>
      <c r="D160" s="164"/>
      <c r="E160" s="164"/>
      <c r="F160" s="164"/>
      <c r="G160" s="164"/>
      <c r="H160" s="164"/>
      <c r="I160" s="164"/>
      <c r="J160" s="164"/>
      <c r="K160" s="238"/>
      <c r="L160" s="238"/>
      <c r="M160" s="238"/>
    </row>
    <row r="161" spans="2:13" x14ac:dyDescent="0.25">
      <c r="B161" s="164"/>
      <c r="C161" s="164"/>
      <c r="D161" s="164"/>
      <c r="E161" s="164"/>
      <c r="F161" s="164"/>
      <c r="G161" s="164"/>
      <c r="H161" s="164"/>
      <c r="I161" s="164"/>
      <c r="J161" s="164"/>
      <c r="K161" s="238"/>
      <c r="L161" s="238"/>
      <c r="M161" s="238"/>
    </row>
    <row r="162" spans="2:13" x14ac:dyDescent="0.25">
      <c r="B162" s="164"/>
      <c r="C162" s="164"/>
      <c r="D162" s="164"/>
      <c r="E162" s="164"/>
      <c r="F162" s="164"/>
      <c r="G162" s="164"/>
      <c r="H162" s="164"/>
      <c r="I162" s="164"/>
      <c r="J162" s="164"/>
      <c r="K162" s="238"/>
      <c r="L162" s="238"/>
      <c r="M162" s="238"/>
    </row>
    <row r="163" spans="2:13" x14ac:dyDescent="0.25">
      <c r="B163" s="164"/>
      <c r="C163" s="164"/>
      <c r="D163" s="164"/>
      <c r="E163" s="164"/>
      <c r="F163" s="164"/>
      <c r="G163" s="164"/>
      <c r="H163" s="164"/>
      <c r="I163" s="164"/>
      <c r="J163" s="164"/>
      <c r="K163" s="238"/>
      <c r="L163" s="238"/>
      <c r="M163" s="238"/>
    </row>
    <row r="164" spans="2:13" x14ac:dyDescent="0.25">
      <c r="B164" s="164"/>
      <c r="C164" s="164"/>
      <c r="D164" s="164"/>
      <c r="E164" s="164"/>
      <c r="F164" s="164"/>
      <c r="G164" s="164"/>
      <c r="H164" s="164"/>
      <c r="I164" s="164"/>
      <c r="J164" s="164"/>
      <c r="K164" s="238"/>
      <c r="L164" s="238"/>
      <c r="M164" s="238"/>
    </row>
    <row r="165" spans="2:13" x14ac:dyDescent="0.25">
      <c r="B165" s="164"/>
      <c r="C165" s="164"/>
      <c r="D165" s="164"/>
      <c r="E165" s="164"/>
      <c r="F165" s="164"/>
      <c r="G165" s="164"/>
      <c r="H165" s="164"/>
      <c r="I165" s="164"/>
      <c r="J165" s="164"/>
      <c r="K165" s="238"/>
      <c r="L165" s="238"/>
      <c r="M165" s="238"/>
    </row>
    <row r="166" spans="2:13" x14ac:dyDescent="0.25">
      <c r="B166" s="164"/>
      <c r="C166" s="164"/>
      <c r="D166" s="164"/>
      <c r="E166" s="164"/>
      <c r="F166" s="164"/>
      <c r="G166" s="164"/>
      <c r="H166" s="164"/>
      <c r="I166" s="164"/>
      <c r="J166" s="164"/>
      <c r="K166" s="238"/>
      <c r="L166" s="238"/>
      <c r="M166" s="238"/>
    </row>
    <row r="167" spans="2:13" x14ac:dyDescent="0.25">
      <c r="B167" s="164"/>
      <c r="C167" s="164"/>
      <c r="D167" s="164"/>
      <c r="E167" s="164"/>
      <c r="F167" s="164"/>
      <c r="G167" s="164"/>
      <c r="H167" s="164"/>
      <c r="I167" s="164"/>
      <c r="J167" s="164"/>
      <c r="K167" s="238"/>
      <c r="L167" s="238"/>
      <c r="M167" s="238"/>
    </row>
    <row r="168" spans="2:13" x14ac:dyDescent="0.25">
      <c r="B168" s="164"/>
      <c r="C168" s="164"/>
      <c r="D168" s="164"/>
      <c r="E168" s="164"/>
      <c r="F168" s="164"/>
      <c r="G168" s="164"/>
      <c r="H168" s="164"/>
      <c r="I168" s="164"/>
      <c r="J168" s="164"/>
      <c r="K168" s="238"/>
      <c r="L168" s="238"/>
      <c r="M168" s="238"/>
    </row>
    <row r="169" spans="2:13" x14ac:dyDescent="0.25">
      <c r="B169" s="164"/>
      <c r="C169" s="164"/>
      <c r="D169" s="164"/>
      <c r="E169" s="164"/>
      <c r="F169" s="164"/>
      <c r="G169" s="164"/>
      <c r="H169" s="164"/>
      <c r="I169" s="164"/>
      <c r="J169" s="164"/>
      <c r="K169" s="238"/>
      <c r="L169" s="238"/>
      <c r="M169" s="238"/>
    </row>
    <row r="170" spans="2:13" x14ac:dyDescent="0.25">
      <c r="B170" s="164"/>
      <c r="C170" s="164"/>
      <c r="D170" s="164"/>
      <c r="E170" s="164"/>
      <c r="F170" s="164"/>
      <c r="G170" s="164"/>
      <c r="H170" s="164"/>
      <c r="I170" s="164"/>
      <c r="J170" s="164"/>
      <c r="K170" s="238"/>
      <c r="L170" s="238"/>
      <c r="M170" s="238"/>
    </row>
    <row r="171" spans="2:13" x14ac:dyDescent="0.25">
      <c r="B171" s="164"/>
      <c r="C171" s="164"/>
      <c r="D171" s="164"/>
      <c r="E171" s="164"/>
      <c r="F171" s="164"/>
      <c r="G171" s="164"/>
      <c r="H171" s="164"/>
      <c r="I171" s="164"/>
      <c r="J171" s="164"/>
      <c r="K171" s="238"/>
      <c r="L171" s="238"/>
      <c r="M171" s="238"/>
    </row>
    <row r="172" spans="2:13" x14ac:dyDescent="0.25">
      <c r="B172" s="164"/>
      <c r="C172" s="164"/>
      <c r="D172" s="164"/>
      <c r="E172" s="164"/>
      <c r="F172" s="164"/>
      <c r="G172" s="164"/>
      <c r="H172" s="164"/>
      <c r="I172" s="164"/>
      <c r="J172" s="164"/>
      <c r="K172" s="238"/>
      <c r="L172" s="238"/>
      <c r="M172" s="238"/>
    </row>
    <row r="173" spans="2:13" x14ac:dyDescent="0.25">
      <c r="B173" s="164"/>
      <c r="C173" s="164"/>
      <c r="D173" s="164"/>
      <c r="E173" s="164"/>
      <c r="F173" s="164"/>
      <c r="G173" s="164"/>
      <c r="H173" s="164"/>
      <c r="I173" s="164"/>
      <c r="J173" s="164"/>
      <c r="K173" s="238"/>
      <c r="L173" s="238"/>
      <c r="M173" s="238"/>
    </row>
    <row r="174" spans="2:13" x14ac:dyDescent="0.25">
      <c r="B174" s="164"/>
      <c r="C174" s="164"/>
      <c r="D174" s="164"/>
      <c r="E174" s="164"/>
      <c r="F174" s="164"/>
      <c r="G174" s="164"/>
      <c r="H174" s="164"/>
      <c r="I174" s="164"/>
      <c r="J174" s="164"/>
      <c r="K174" s="238"/>
      <c r="L174" s="238"/>
      <c r="M174" s="238"/>
    </row>
    <row r="175" spans="2:13" x14ac:dyDescent="0.25">
      <c r="B175" s="164"/>
      <c r="C175" s="164"/>
      <c r="D175" s="164"/>
      <c r="E175" s="164"/>
      <c r="F175" s="164"/>
      <c r="G175" s="164"/>
      <c r="H175" s="164"/>
      <c r="I175" s="164"/>
      <c r="J175" s="164"/>
      <c r="K175" s="238"/>
      <c r="L175" s="238"/>
      <c r="M175" s="238"/>
    </row>
    <row r="176" spans="2:13" x14ac:dyDescent="0.25">
      <c r="B176" s="164"/>
      <c r="C176" s="164"/>
      <c r="D176" s="164"/>
      <c r="E176" s="164"/>
      <c r="F176" s="164"/>
      <c r="G176" s="164"/>
      <c r="H176" s="164"/>
      <c r="I176" s="164"/>
      <c r="J176" s="164"/>
      <c r="K176" s="238"/>
      <c r="L176" s="238"/>
      <c r="M176" s="238"/>
    </row>
    <row r="177" spans="2:13" x14ac:dyDescent="0.25">
      <c r="B177" s="164"/>
      <c r="C177" s="164"/>
      <c r="D177" s="164"/>
      <c r="E177" s="164"/>
      <c r="F177" s="164"/>
      <c r="G177" s="164"/>
      <c r="H177" s="164"/>
      <c r="I177" s="164"/>
      <c r="J177" s="164"/>
      <c r="K177" s="238"/>
      <c r="L177" s="238"/>
      <c r="M177" s="238"/>
    </row>
    <row r="178" spans="2:13" x14ac:dyDescent="0.25">
      <c r="B178" s="164"/>
      <c r="C178" s="164"/>
      <c r="D178" s="164"/>
      <c r="E178" s="164"/>
      <c r="F178" s="164"/>
      <c r="G178" s="164"/>
      <c r="H178" s="164"/>
      <c r="I178" s="164"/>
      <c r="J178" s="164"/>
      <c r="K178" s="238"/>
      <c r="L178" s="238"/>
      <c r="M178" s="238"/>
    </row>
    <row r="179" spans="2:13" x14ac:dyDescent="0.25">
      <c r="B179" s="164"/>
      <c r="C179" s="164"/>
      <c r="D179" s="164"/>
      <c r="E179" s="164"/>
      <c r="F179" s="164"/>
      <c r="G179" s="164"/>
      <c r="H179" s="164"/>
      <c r="I179" s="164"/>
      <c r="J179" s="164"/>
      <c r="K179" s="238"/>
      <c r="L179" s="238"/>
      <c r="M179" s="238"/>
    </row>
    <row r="180" spans="2:13" x14ac:dyDescent="0.25">
      <c r="B180" s="164"/>
      <c r="C180" s="164"/>
      <c r="D180" s="164"/>
      <c r="E180" s="164"/>
      <c r="F180" s="164"/>
      <c r="G180" s="164"/>
      <c r="H180" s="164"/>
      <c r="I180" s="164"/>
      <c r="J180" s="164"/>
      <c r="K180" s="238"/>
      <c r="L180" s="238"/>
      <c r="M180" s="238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92" customWidth="1"/>
    <col min="2" max="2" width="14.26953125" style="85" customWidth="1"/>
    <col min="3" max="3" width="15.453125" style="85" customWidth="1"/>
    <col min="4" max="4" width="10.26953125" style="43" customWidth="1"/>
    <col min="5" max="16384" width="9.1796875" style="192"/>
  </cols>
  <sheetData>
    <row r="1" spans="1:19" x14ac:dyDescent="0.3">
      <c r="A1" s="258" t="str">
        <f>"Державний борг України за станом на " &amp; TEXT(DREPORTDATE,"dd.MM.yyyy")</f>
        <v>Державний борг України за станом на 31.08.2023</v>
      </c>
      <c r="B1" s="259"/>
      <c r="C1" s="259"/>
      <c r="D1" s="259"/>
    </row>
    <row r="2" spans="1:19" x14ac:dyDescent="0.3">
      <c r="A2" s="258" t="str">
        <f>"Гарантований державою борг України за станом на " &amp; TEXT(DREPORTDATE,"dd.MM.yyyy")</f>
        <v>Гарантований державою борг України за станом на 31.08.2023</v>
      </c>
      <c r="B2" s="259"/>
      <c r="C2" s="259"/>
      <c r="D2" s="259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3" s="3"/>
      <c r="C3" s="3"/>
      <c r="D3" s="3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8.5" x14ac:dyDescent="0.45">
      <c r="A4" s="1" t="s">
        <v>159</v>
      </c>
      <c r="B4" s="1"/>
      <c r="C4" s="1"/>
      <c r="D4" s="1"/>
    </row>
    <row r="5" spans="1:19" x14ac:dyDescent="0.3">
      <c r="B5" s="76"/>
      <c r="C5" s="76"/>
      <c r="D5" s="30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9" s="68" customFormat="1" x14ac:dyDescent="0.3">
      <c r="B6" s="213"/>
      <c r="C6" s="213"/>
      <c r="D6" s="68" t="str">
        <f>VALVAL</f>
        <v>млрд. одиниць</v>
      </c>
    </row>
    <row r="7" spans="1:19" s="174" customFormat="1" x14ac:dyDescent="0.25">
      <c r="A7" s="139"/>
      <c r="B7" s="88" t="s">
        <v>160</v>
      </c>
      <c r="C7" s="88" t="s">
        <v>163</v>
      </c>
      <c r="D7" s="49" t="s">
        <v>182</v>
      </c>
    </row>
    <row r="8" spans="1:19" s="16" customFormat="1" ht="14.5" x14ac:dyDescent="0.25">
      <c r="A8" s="15" t="s">
        <v>146</v>
      </c>
      <c r="B8" s="72">
        <f>B$9+B$17</f>
        <v>133.92790119986</v>
      </c>
      <c r="C8" s="72">
        <f>C$9+C$17</f>
        <v>4897.5558478063194</v>
      </c>
      <c r="D8" s="239">
        <f>D$9+D$17</f>
        <v>1.0000009999999999</v>
      </c>
    </row>
    <row r="9" spans="1:19" s="36" customFormat="1" ht="14.5" x14ac:dyDescent="0.25">
      <c r="A9" s="145" t="s">
        <v>62</v>
      </c>
      <c r="B9" s="27">
        <f>SUM(B$10:B$16)</f>
        <v>124.57923860486001</v>
      </c>
      <c r="C9" s="27">
        <f>SUM(C$10:C$16)</f>
        <v>4555.6883448342796</v>
      </c>
      <c r="D9" s="219">
        <f>SUM(D$10:D$16)</f>
        <v>0.93019699999999994</v>
      </c>
    </row>
    <row r="10" spans="1:19" s="231" customFormat="1" outlineLevel="1" x14ac:dyDescent="0.25">
      <c r="A10" s="94" t="s">
        <v>79</v>
      </c>
      <c r="B10" s="186">
        <v>40.225337220189999</v>
      </c>
      <c r="C10" s="186">
        <v>1470.9842666587001</v>
      </c>
      <c r="D10" s="138">
        <v>0.30035099999999998</v>
      </c>
    </row>
    <row r="11" spans="1:19" s="101" customFormat="1" outlineLevel="1" x14ac:dyDescent="0.25">
      <c r="A11" s="129" t="s">
        <v>167</v>
      </c>
      <c r="B11" s="62">
        <v>4.5206995389999997E-2</v>
      </c>
      <c r="C11" s="62">
        <v>1.6531565315000001</v>
      </c>
      <c r="D11" s="233">
        <v>3.3799999999999998E-4</v>
      </c>
    </row>
    <row r="12" spans="1:19" outlineLevel="1" x14ac:dyDescent="0.3">
      <c r="A12" s="222" t="s">
        <v>151</v>
      </c>
      <c r="B12" s="100">
        <v>22.708855390090001</v>
      </c>
      <c r="C12" s="100">
        <v>830.431049218</v>
      </c>
      <c r="D12" s="41">
        <v>0.16955999999999999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outlineLevel="1" x14ac:dyDescent="0.3">
      <c r="A13" s="222" t="s">
        <v>12</v>
      </c>
      <c r="B13" s="100">
        <v>1.56578183095</v>
      </c>
      <c r="C13" s="100">
        <v>57.258449463470001</v>
      </c>
      <c r="D13" s="41">
        <v>1.1691E-2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outlineLevel="1" x14ac:dyDescent="0.3">
      <c r="A14" s="222" t="s">
        <v>162</v>
      </c>
      <c r="B14" s="100">
        <v>49.09446292498</v>
      </c>
      <c r="C14" s="100">
        <v>1795.31577691849</v>
      </c>
      <c r="D14" s="41">
        <v>0.36657400000000001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outlineLevel="1" x14ac:dyDescent="0.3">
      <c r="A15" s="222" t="s">
        <v>121</v>
      </c>
      <c r="B15" s="100">
        <v>6.74200779346</v>
      </c>
      <c r="C15" s="100">
        <v>246.54578619578001</v>
      </c>
      <c r="D15" s="41">
        <v>5.0340999999999997E-2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outlineLevel="1" x14ac:dyDescent="0.3">
      <c r="A16" s="222" t="s">
        <v>177</v>
      </c>
      <c r="B16" s="100">
        <v>4.1975864498000002</v>
      </c>
      <c r="C16" s="100">
        <v>153.49985984834001</v>
      </c>
      <c r="D16" s="41">
        <v>3.1342000000000002E-2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ht="14.5" x14ac:dyDescent="0.35">
      <c r="A17" s="42" t="s">
        <v>14</v>
      </c>
      <c r="B17" s="75">
        <f>SUM(B$18:B$25)</f>
        <v>9.3486625950000004</v>
      </c>
      <c r="C17" s="75">
        <f>SUM(C$18:C$25)</f>
        <v>341.86750297204003</v>
      </c>
      <c r="D17" s="7">
        <f>SUM(D$18:D$25)</f>
        <v>6.9804000000000019E-2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outlineLevel="1" x14ac:dyDescent="0.3">
      <c r="A18" s="222" t="s">
        <v>79</v>
      </c>
      <c r="B18" s="100">
        <v>0.24542945587000001</v>
      </c>
      <c r="C18" s="100">
        <v>8.9750116000000002</v>
      </c>
      <c r="D18" s="41">
        <v>1.833E-3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outlineLevel="1" x14ac:dyDescent="0.3">
      <c r="A19" s="222" t="s">
        <v>167</v>
      </c>
      <c r="B19" s="100">
        <v>1.7081504321800001</v>
      </c>
      <c r="C19" s="100">
        <v>62.464669894300002</v>
      </c>
      <c r="D19" s="41">
        <v>1.2754E-2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outlineLevel="1" x14ac:dyDescent="0.3">
      <c r="A20" s="222" t="s">
        <v>109</v>
      </c>
      <c r="B20" s="100">
        <v>2.6105729999999998E-5</v>
      </c>
      <c r="C20" s="100">
        <v>9.5465000000000003E-4</v>
      </c>
      <c r="D20" s="41">
        <v>0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outlineLevel="1" x14ac:dyDescent="0.3">
      <c r="A21" s="222" t="s">
        <v>151</v>
      </c>
      <c r="B21" s="100">
        <v>1.5249999999999999</v>
      </c>
      <c r="C21" s="100">
        <v>55.767114999999997</v>
      </c>
      <c r="D21" s="41">
        <v>1.1387E-2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outlineLevel="1" x14ac:dyDescent="0.3">
      <c r="A22" s="222" t="s">
        <v>12</v>
      </c>
      <c r="B22" s="100">
        <v>1.0213971495</v>
      </c>
      <c r="C22" s="100">
        <v>37.351063801210003</v>
      </c>
      <c r="D22" s="41">
        <v>7.626E-3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outlineLevel="1" x14ac:dyDescent="0.3">
      <c r="A23" s="222" t="s">
        <v>162</v>
      </c>
      <c r="B23" s="100">
        <v>4.7190839651700003</v>
      </c>
      <c r="C23" s="100">
        <v>172.570293889</v>
      </c>
      <c r="D23" s="41">
        <v>3.5236000000000003E-2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outlineLevel="1" x14ac:dyDescent="0.3">
      <c r="A24" s="222" t="s">
        <v>121</v>
      </c>
      <c r="B24" s="100">
        <v>2.1260552499999998E-2</v>
      </c>
      <c r="C24" s="100">
        <v>0.77746864024999995</v>
      </c>
      <c r="D24" s="41">
        <v>1.5899999999999999E-4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outlineLevel="1" x14ac:dyDescent="0.3">
      <c r="A25" s="222" t="s">
        <v>177</v>
      </c>
      <c r="B25" s="100">
        <v>0.10831493405000001</v>
      </c>
      <c r="C25" s="100">
        <v>3.9609254972799999</v>
      </c>
      <c r="D25" s="41">
        <v>8.0900000000000004E-4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x14ac:dyDescent="0.3">
      <c r="B26" s="76"/>
      <c r="C26" s="76"/>
      <c r="D26" s="3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x14ac:dyDescent="0.3">
      <c r="B27" s="76"/>
      <c r="C27" s="76"/>
      <c r="D27" s="30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x14ac:dyDescent="0.3">
      <c r="B28" s="76"/>
      <c r="C28" s="76"/>
      <c r="D28" s="30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x14ac:dyDescent="0.3">
      <c r="B29" s="76"/>
      <c r="C29" s="76"/>
      <c r="D29" s="3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x14ac:dyDescent="0.3">
      <c r="B30" s="76"/>
      <c r="C30" s="76"/>
      <c r="D30" s="30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x14ac:dyDescent="0.3">
      <c r="B31" s="76"/>
      <c r="C31" s="76"/>
      <c r="D31" s="30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x14ac:dyDescent="0.3">
      <c r="B32" s="76"/>
      <c r="C32" s="76"/>
      <c r="D32" s="30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76"/>
      <c r="C33" s="76"/>
      <c r="D33" s="30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76"/>
      <c r="C34" s="76"/>
      <c r="D34" s="30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76"/>
      <c r="C35" s="76"/>
      <c r="D35" s="30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76"/>
      <c r="C36" s="76"/>
      <c r="D36" s="3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92" bestFit="1" customWidth="1"/>
    <col min="2" max="3" width="13.54296875" style="192" bestFit="1" customWidth="1"/>
    <col min="4" max="4" width="14" style="192" bestFit="1" customWidth="1"/>
    <col min="5" max="7" width="14.54296875" style="192" bestFit="1" customWidth="1"/>
    <col min="8" max="16384" width="9.1796875" style="192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A4" s="190" t="str">
        <f>$A$2 &amp; " (" &amp;G4 &amp; ")"</f>
        <v>Державний та гарантований державою борг України за останні 5 років (млрд. грн)</v>
      </c>
      <c r="G4" s="68" t="str">
        <f>VALUAH</f>
        <v>млрд. грн</v>
      </c>
    </row>
    <row r="5" spans="1:19" s="174" customFormat="1" x14ac:dyDescent="0.25">
      <c r="A5" s="139"/>
      <c r="B5" s="223">
        <v>43465</v>
      </c>
      <c r="C5" s="223">
        <v>43830</v>
      </c>
      <c r="D5" s="223">
        <v>44196</v>
      </c>
      <c r="E5" s="223">
        <v>44561</v>
      </c>
      <c r="F5" s="223">
        <v>44926</v>
      </c>
      <c r="G5" s="223">
        <v>45169</v>
      </c>
    </row>
    <row r="6" spans="1:19" s="16" customFormat="1" x14ac:dyDescent="0.25">
      <c r="A6" s="105" t="s">
        <v>146</v>
      </c>
      <c r="B6" s="161">
        <f t="shared" ref="B6:G6" si="0">SUM(B$7+ B$8)</f>
        <v>2168.4215676641802</v>
      </c>
      <c r="C6" s="161">
        <f t="shared" si="0"/>
        <v>1998.29589995677</v>
      </c>
      <c r="D6" s="161">
        <f t="shared" si="0"/>
        <v>2551.8817251684204</v>
      </c>
      <c r="E6" s="161">
        <f t="shared" si="0"/>
        <v>2672.0602100677202</v>
      </c>
      <c r="F6" s="161">
        <f t="shared" si="0"/>
        <v>4075.4500576400706</v>
      </c>
      <c r="G6" s="161">
        <f t="shared" si="0"/>
        <v>4897.5558478063203</v>
      </c>
    </row>
    <row r="7" spans="1:19" s="189" customFormat="1" x14ac:dyDescent="0.25">
      <c r="A7" s="103" t="s">
        <v>47</v>
      </c>
      <c r="B7" s="225">
        <v>771.41054367665004</v>
      </c>
      <c r="C7" s="225">
        <v>838.84791941263995</v>
      </c>
      <c r="D7" s="225">
        <v>1032.9472373353101</v>
      </c>
      <c r="E7" s="225">
        <v>1111.5978612510701</v>
      </c>
      <c r="F7" s="225">
        <v>1461.8881836600101</v>
      </c>
      <c r="G7" s="225">
        <v>1544.0780593345</v>
      </c>
    </row>
    <row r="8" spans="1:19" s="189" customFormat="1" x14ac:dyDescent="0.25">
      <c r="A8" s="103" t="s">
        <v>56</v>
      </c>
      <c r="B8" s="225">
        <v>1397.0110239875301</v>
      </c>
      <c r="C8" s="225">
        <v>1159.4479805441299</v>
      </c>
      <c r="D8" s="225">
        <v>1518.9344878331101</v>
      </c>
      <c r="E8" s="225">
        <v>1560.4623488166501</v>
      </c>
      <c r="F8" s="225">
        <v>2613.5618739800602</v>
      </c>
      <c r="G8" s="225">
        <v>3353.4777884718201</v>
      </c>
    </row>
    <row r="9" spans="1:19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9" x14ac:dyDescent="0.3">
      <c r="A10" s="190" t="str">
        <f>$A$2 &amp; " (" &amp;G10 &amp; ")"</f>
        <v>Державний та гарантований державою борг України за останні 5 років (млрд. дол. США)</v>
      </c>
      <c r="B10" s="182"/>
      <c r="C10" s="182"/>
      <c r="D10" s="182"/>
      <c r="E10" s="182"/>
      <c r="F10" s="182"/>
      <c r="G10" s="68" t="str">
        <f>VALUSD</f>
        <v>млрд. дол. США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s="22" customFormat="1" x14ac:dyDescent="0.3">
      <c r="A11" s="139"/>
      <c r="B11" s="223">
        <v>43465</v>
      </c>
      <c r="C11" s="223">
        <v>43830</v>
      </c>
      <c r="D11" s="223">
        <v>44196</v>
      </c>
      <c r="E11" s="223">
        <v>44561</v>
      </c>
      <c r="F11" s="223">
        <v>44926</v>
      </c>
      <c r="G11" s="223">
        <v>45169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1:19" s="113" customFormat="1" x14ac:dyDescent="0.3">
      <c r="A12" s="105" t="s">
        <v>146</v>
      </c>
      <c r="B12" s="161">
        <f t="shared" ref="B12:G12" si="1">SUM(B$13+ B$14)</f>
        <v>78.315547975930002</v>
      </c>
      <c r="C12" s="161">
        <f t="shared" si="1"/>
        <v>84.365406859519993</v>
      </c>
      <c r="D12" s="161">
        <f t="shared" si="1"/>
        <v>90.253504033989998</v>
      </c>
      <c r="E12" s="161">
        <f t="shared" si="1"/>
        <v>97.955884555140003</v>
      </c>
      <c r="F12" s="161">
        <f t="shared" si="1"/>
        <v>111.44670722021999</v>
      </c>
      <c r="G12" s="161">
        <f t="shared" si="1"/>
        <v>133.92790119986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9" s="61" customFormat="1" x14ac:dyDescent="0.3">
      <c r="A13" s="230" t="s">
        <v>47</v>
      </c>
      <c r="B13" s="126">
        <v>27.860560115839998</v>
      </c>
      <c r="C13" s="126">
        <v>35.415048399980002</v>
      </c>
      <c r="D13" s="126">
        <v>36.532691437769998</v>
      </c>
      <c r="E13" s="126">
        <v>40.750410996870002</v>
      </c>
      <c r="F13" s="126">
        <v>39.976596962199999</v>
      </c>
      <c r="G13" s="126">
        <v>42.224150209359998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s="61" customFormat="1" x14ac:dyDescent="0.3">
      <c r="A14" s="230" t="s">
        <v>56</v>
      </c>
      <c r="B14" s="126">
        <v>50.45498786009</v>
      </c>
      <c r="C14" s="126">
        <v>48.950358459539999</v>
      </c>
      <c r="D14" s="126">
        <v>53.72081259622</v>
      </c>
      <c r="E14" s="126">
        <v>57.20547355827</v>
      </c>
      <c r="F14" s="126">
        <v>71.47011025802</v>
      </c>
      <c r="G14" s="126">
        <v>91.703750990499998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s="109" customFormat="1" x14ac:dyDescent="0.3">
      <c r="G16" s="169" t="s">
        <v>182</v>
      </c>
    </row>
    <row r="17" spans="1:19" s="22" customFormat="1" x14ac:dyDescent="0.3">
      <c r="A17" s="139"/>
      <c r="B17" s="223">
        <v>43465</v>
      </c>
      <c r="C17" s="223">
        <v>43830</v>
      </c>
      <c r="D17" s="223">
        <v>44196</v>
      </c>
      <c r="E17" s="223">
        <v>44561</v>
      </c>
      <c r="F17" s="223">
        <v>44926</v>
      </c>
      <c r="G17" s="223">
        <v>45169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  <row r="18" spans="1:19" s="113" customFormat="1" x14ac:dyDescent="0.3">
      <c r="A18" s="105" t="s">
        <v>146</v>
      </c>
      <c r="B18" s="161">
        <f t="shared" ref="B18:G18" si="2">SUM(B$19+ B$20)</f>
        <v>1</v>
      </c>
      <c r="C18" s="161">
        <f t="shared" si="2"/>
        <v>1</v>
      </c>
      <c r="D18" s="161">
        <f t="shared" si="2"/>
        <v>1</v>
      </c>
      <c r="E18" s="161">
        <f t="shared" si="2"/>
        <v>1</v>
      </c>
      <c r="F18" s="161">
        <f t="shared" si="2"/>
        <v>1</v>
      </c>
      <c r="G18" s="161">
        <f t="shared" si="2"/>
        <v>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9" s="61" customFormat="1" x14ac:dyDescent="0.3">
      <c r="A19" s="230" t="s">
        <v>47</v>
      </c>
      <c r="B19" s="80">
        <v>0.35574699999999998</v>
      </c>
      <c r="C19" s="80">
        <v>0.41978199999999999</v>
      </c>
      <c r="D19" s="80">
        <v>0.404779</v>
      </c>
      <c r="E19" s="80">
        <v>0.41600799999999999</v>
      </c>
      <c r="F19" s="80">
        <v>0.35870600000000002</v>
      </c>
      <c r="G19" s="80">
        <v>0.31527500000000003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s="61" customFormat="1" x14ac:dyDescent="0.3">
      <c r="A20" s="230" t="s">
        <v>56</v>
      </c>
      <c r="B20" s="80">
        <v>0.64425299999999996</v>
      </c>
      <c r="C20" s="80">
        <v>0.58021800000000001</v>
      </c>
      <c r="D20" s="80">
        <v>0.595221</v>
      </c>
      <c r="E20" s="80">
        <v>0.58399199999999996</v>
      </c>
      <c r="F20" s="80">
        <v>0.64129400000000003</v>
      </c>
      <c r="G20" s="80">
        <v>0.68472500000000003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9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s="109" customFormat="1" x14ac:dyDescent="0.3"/>
    <row r="26" spans="1:19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92" bestFit="1" customWidth="1"/>
    <col min="2" max="7" width="11.7265625" style="192" customWidth="1"/>
    <col min="8" max="16384" width="9.1796875" style="192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4" spans="1:19" s="68" customFormat="1" x14ac:dyDescent="0.3">
      <c r="G4" s="169" t="s">
        <v>99</v>
      </c>
    </row>
    <row r="5" spans="1:19" s="174" customFormat="1" x14ac:dyDescent="0.25">
      <c r="A5" s="90"/>
      <c r="B5" s="223">
        <f>YT_ALL!B5</f>
        <v>43465</v>
      </c>
      <c r="C5" s="223">
        <f>YT_ALL!C5</f>
        <v>43830</v>
      </c>
      <c r="D5" s="223">
        <f>YT_ALL!D5</f>
        <v>44196</v>
      </c>
      <c r="E5" s="223">
        <f>YT_ALL!E5</f>
        <v>44561</v>
      </c>
      <c r="F5" s="223">
        <f>YT_ALL!F5</f>
        <v>44926</v>
      </c>
      <c r="G5" s="223">
        <f>YT_ALL!G5</f>
        <v>45169</v>
      </c>
    </row>
    <row r="6" spans="1:19" s="16" customFormat="1" x14ac:dyDescent="0.25">
      <c r="A6" s="105" t="s">
        <v>146</v>
      </c>
      <c r="B6" s="161">
        <f t="shared" ref="B6:G6" si="0">SUM(B$7+ B$8)</f>
        <v>2168.4215676641802</v>
      </c>
      <c r="C6" s="161">
        <f t="shared" si="0"/>
        <v>1998.29589995677</v>
      </c>
      <c r="D6" s="161">
        <f t="shared" si="0"/>
        <v>2551.8817251684204</v>
      </c>
      <c r="E6" s="161">
        <f t="shared" si="0"/>
        <v>2672.0602100677202</v>
      </c>
      <c r="F6" s="161">
        <f t="shared" si="0"/>
        <v>4075.4500576400706</v>
      </c>
      <c r="G6" s="161">
        <f t="shared" si="0"/>
        <v>4897.5558478063203</v>
      </c>
    </row>
    <row r="7" spans="1:19" s="189" customFormat="1" x14ac:dyDescent="0.25">
      <c r="A7" s="137" t="str">
        <f>YT_ALL!A7</f>
        <v>Внутрішній борг</v>
      </c>
      <c r="B7" s="225">
        <f>YT_ALL!B7/DMLMLR</f>
        <v>771.41054367665004</v>
      </c>
      <c r="C7" s="225">
        <f>YT_ALL!C7/DMLMLR</f>
        <v>838.84791941263995</v>
      </c>
      <c r="D7" s="225">
        <f>YT_ALL!D7/DMLMLR</f>
        <v>1032.9472373353101</v>
      </c>
      <c r="E7" s="225">
        <f>YT_ALL!E7/DMLMLR</f>
        <v>1111.5978612510701</v>
      </c>
      <c r="F7" s="225">
        <f>YT_ALL!F7/DMLMLR</f>
        <v>1461.8881836600101</v>
      </c>
      <c r="G7" s="225">
        <f>YT_ALL!G7/DMLMLR</f>
        <v>1544.0780593345</v>
      </c>
    </row>
    <row r="8" spans="1:19" s="189" customFormat="1" x14ac:dyDescent="0.25">
      <c r="A8" s="137" t="str">
        <f>YT_ALL!A8</f>
        <v>Зовнішній борг</v>
      </c>
      <c r="B8" s="225">
        <f>YT_ALL!B8/DMLMLR</f>
        <v>1397.0110239875301</v>
      </c>
      <c r="C8" s="225">
        <f>YT_ALL!C8/DMLMLR</f>
        <v>1159.4479805441299</v>
      </c>
      <c r="D8" s="225">
        <f>YT_ALL!D8/DMLMLR</f>
        <v>1518.9344878331101</v>
      </c>
      <c r="E8" s="225">
        <f>YT_ALL!E8/DMLMLR</f>
        <v>1560.4623488166501</v>
      </c>
      <c r="F8" s="225">
        <f>YT_ALL!F8/DMLMLR</f>
        <v>2613.5618739800602</v>
      </c>
      <c r="G8" s="225">
        <f>YT_ALL!G8/DMLMLR</f>
        <v>3353.4777884718201</v>
      </c>
    </row>
    <row r="9" spans="1:19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9" x14ac:dyDescent="0.3">
      <c r="B10" s="182"/>
      <c r="C10" s="182"/>
      <c r="D10" s="182"/>
      <c r="E10" s="182"/>
      <c r="F10" s="182"/>
      <c r="G10" s="169" t="s">
        <v>95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s="22" customFormat="1" x14ac:dyDescent="0.3">
      <c r="A11" s="194"/>
      <c r="B11" s="223">
        <f>YT_ALL!B11</f>
        <v>43465</v>
      </c>
      <c r="C11" s="223">
        <f>YT_ALL!C11</f>
        <v>43830</v>
      </c>
      <c r="D11" s="223">
        <f>YT_ALL!D11</f>
        <v>44196</v>
      </c>
      <c r="E11" s="223">
        <f>YT_ALL!E11</f>
        <v>44561</v>
      </c>
      <c r="F11" s="223">
        <f>YT_ALL!F11</f>
        <v>44926</v>
      </c>
      <c r="G11" s="223">
        <f>YT_ALL!G11</f>
        <v>45169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1:19" s="113" customFormat="1" x14ac:dyDescent="0.3">
      <c r="A12" s="105" t="s">
        <v>146</v>
      </c>
      <c r="B12" s="161">
        <f t="shared" ref="B12:G12" si="1">SUM(B$13+ B$14)</f>
        <v>78.315547975930002</v>
      </c>
      <c r="C12" s="161">
        <f t="shared" si="1"/>
        <v>84.365406859519993</v>
      </c>
      <c r="D12" s="161">
        <f t="shared" si="1"/>
        <v>90.253504033989998</v>
      </c>
      <c r="E12" s="161">
        <f t="shared" si="1"/>
        <v>97.955884555140003</v>
      </c>
      <c r="F12" s="161">
        <f t="shared" si="1"/>
        <v>111.44670722021999</v>
      </c>
      <c r="G12" s="161">
        <f t="shared" si="1"/>
        <v>133.92790119986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9" s="61" customFormat="1" x14ac:dyDescent="0.3">
      <c r="A13" s="137" t="str">
        <f>YT_ALL!A13</f>
        <v>Внутрішній борг</v>
      </c>
      <c r="B13" s="225">
        <f>YT_ALL!B13/DMLMLR</f>
        <v>27.860560115839998</v>
      </c>
      <c r="C13" s="225">
        <f>YT_ALL!C13/DMLMLR</f>
        <v>35.415048399980002</v>
      </c>
      <c r="D13" s="225">
        <f>YT_ALL!D13/DMLMLR</f>
        <v>36.532691437769998</v>
      </c>
      <c r="E13" s="225">
        <f>YT_ALL!E13/DMLMLR</f>
        <v>40.750410996870002</v>
      </c>
      <c r="F13" s="225">
        <f>YT_ALL!F13/DMLMLR</f>
        <v>39.976596962199999</v>
      </c>
      <c r="G13" s="225">
        <f>YT_ALL!G13/DMLMLR</f>
        <v>42.224150209359998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s="61" customFormat="1" x14ac:dyDescent="0.3">
      <c r="A14" s="137" t="str">
        <f>YT_ALL!A14</f>
        <v>Зовнішній борг</v>
      </c>
      <c r="B14" s="225">
        <f>YT_ALL!B14/DMLMLR</f>
        <v>50.45498786009</v>
      </c>
      <c r="C14" s="225">
        <f>YT_ALL!C14/DMLMLR</f>
        <v>48.950358459539999</v>
      </c>
      <c r="D14" s="225">
        <f>YT_ALL!D14/DMLMLR</f>
        <v>53.72081259622</v>
      </c>
      <c r="E14" s="225">
        <f>YT_ALL!E14/DMLMLR</f>
        <v>57.20547355827</v>
      </c>
      <c r="F14" s="225">
        <f>YT_ALL!F14/DMLMLR</f>
        <v>71.47011025802</v>
      </c>
      <c r="G14" s="225">
        <f>YT_ALL!G14/DMLMLR</f>
        <v>91.703750990499998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s="109" customFormat="1" x14ac:dyDescent="0.3">
      <c r="G16" s="169" t="s">
        <v>182</v>
      </c>
    </row>
    <row r="17" spans="1:19" s="22" customFormat="1" x14ac:dyDescent="0.3">
      <c r="A17" s="194"/>
      <c r="B17" s="223">
        <f>YT_ALL!B17</f>
        <v>43465</v>
      </c>
      <c r="C17" s="223">
        <f>YT_ALL!C17</f>
        <v>43830</v>
      </c>
      <c r="D17" s="223">
        <f>YT_ALL!D17</f>
        <v>44196</v>
      </c>
      <c r="E17" s="223">
        <f>YT_ALL!E17</f>
        <v>44561</v>
      </c>
      <c r="F17" s="223">
        <f>YT_ALL!F17</f>
        <v>44926</v>
      </c>
      <c r="G17" s="223">
        <f>YT_ALL!G17</f>
        <v>45169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  <row r="18" spans="1:19" s="113" customFormat="1" x14ac:dyDescent="0.3">
      <c r="A18" s="105" t="s">
        <v>146</v>
      </c>
      <c r="B18" s="161">
        <f t="shared" ref="B18:G18" si="2">SUM(B$19+ B$20)</f>
        <v>1</v>
      </c>
      <c r="C18" s="161">
        <f t="shared" si="2"/>
        <v>1</v>
      </c>
      <c r="D18" s="161">
        <f t="shared" si="2"/>
        <v>1</v>
      </c>
      <c r="E18" s="161">
        <f t="shared" si="2"/>
        <v>1</v>
      </c>
      <c r="F18" s="161">
        <f t="shared" si="2"/>
        <v>1</v>
      </c>
      <c r="G18" s="161">
        <f t="shared" si="2"/>
        <v>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9" s="61" customFormat="1" x14ac:dyDescent="0.3">
      <c r="A19" s="137" t="str">
        <f>YT_ALL!A19</f>
        <v>Внутрішній борг</v>
      </c>
      <c r="B19" s="195">
        <f>YT_ALL!B19</f>
        <v>0.35574699999999998</v>
      </c>
      <c r="C19" s="195">
        <f>YT_ALL!C19</f>
        <v>0.41978199999999999</v>
      </c>
      <c r="D19" s="195">
        <f>YT_ALL!D19</f>
        <v>0.404779</v>
      </c>
      <c r="E19" s="195">
        <f>YT_ALL!E19</f>
        <v>0.41600799999999999</v>
      </c>
      <c r="F19" s="195">
        <f>YT_ALL!F19</f>
        <v>0.35870600000000002</v>
      </c>
      <c r="G19" s="195">
        <f>YT_ALL!G19</f>
        <v>0.31527500000000003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s="61" customFormat="1" x14ac:dyDescent="0.3">
      <c r="A20" s="137" t="str">
        <f>YT_ALL!A20</f>
        <v>Зовнішній борг</v>
      </c>
      <c r="B20" s="195">
        <f>YT_ALL!B20</f>
        <v>0.64425299999999996</v>
      </c>
      <c r="C20" s="195">
        <f>YT_ALL!C20</f>
        <v>0.58021800000000001</v>
      </c>
      <c r="D20" s="195">
        <f>YT_ALL!D20</f>
        <v>0.595221</v>
      </c>
      <c r="E20" s="195">
        <f>YT_ALL!E20</f>
        <v>0.58399199999999996</v>
      </c>
      <c r="F20" s="195">
        <f>YT_ALL!F20</f>
        <v>0.64129400000000003</v>
      </c>
      <c r="G20" s="195">
        <f>YT_ALL!G20</f>
        <v>0.68472500000000003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A21" s="74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9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s="109" customFormat="1" x14ac:dyDescent="0.3"/>
    <row r="26" spans="1:19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92" bestFit="1" customWidth="1"/>
    <col min="2" max="7" width="11.7265625" style="192" customWidth="1"/>
    <col min="8" max="16384" width="9.1796875" style="192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4" spans="1:19" s="68" customFormat="1" x14ac:dyDescent="0.3">
      <c r="G4" s="169" t="s">
        <v>99</v>
      </c>
    </row>
    <row r="5" spans="1:19" s="174" customFormat="1" x14ac:dyDescent="0.25">
      <c r="A5" s="90"/>
      <c r="B5" s="223">
        <f>YT_ALL!B5</f>
        <v>43465</v>
      </c>
      <c r="C5" s="223">
        <f>YT_ALL!C5</f>
        <v>43830</v>
      </c>
      <c r="D5" s="223">
        <f>YT_ALL!D5</f>
        <v>44196</v>
      </c>
      <c r="E5" s="223">
        <f>YT_ALL!E5</f>
        <v>44561</v>
      </c>
      <c r="F5" s="223">
        <f>YT_ALL!F5</f>
        <v>44926</v>
      </c>
      <c r="G5" s="223">
        <f>YT_ALL!G5</f>
        <v>45169</v>
      </c>
    </row>
    <row r="6" spans="1:19" s="16" customFormat="1" x14ac:dyDescent="0.25">
      <c r="A6" s="105" t="s">
        <v>146</v>
      </c>
      <c r="B6" s="161">
        <f t="shared" ref="B6:G6" si="0">SUM(B$7+ B$8)</f>
        <v>2168.4215676641797</v>
      </c>
      <c r="C6" s="161">
        <f t="shared" si="0"/>
        <v>1998.29589995677</v>
      </c>
      <c r="D6" s="161">
        <f t="shared" si="0"/>
        <v>2551.88172516842</v>
      </c>
      <c r="E6" s="161">
        <f t="shared" si="0"/>
        <v>2672.0602100677197</v>
      </c>
      <c r="F6" s="161">
        <f t="shared" si="0"/>
        <v>4075.4500576400696</v>
      </c>
      <c r="G6" s="161">
        <f t="shared" si="0"/>
        <v>4897.5558478063194</v>
      </c>
    </row>
    <row r="7" spans="1:19" s="189" customFormat="1" x14ac:dyDescent="0.25">
      <c r="A7" s="137" t="str">
        <f>YK_ALL!A7</f>
        <v>Державний борг</v>
      </c>
      <c r="B7" s="225">
        <f>YK_ALL!B7/DMLMLR</f>
        <v>1860.2910955853999</v>
      </c>
      <c r="C7" s="225">
        <f>YK_ALL!C7/DMLMLR</f>
        <v>1761.36913148087</v>
      </c>
      <c r="D7" s="225">
        <f>YK_ALL!D7/DMLMLR</f>
        <v>2259.2315015926201</v>
      </c>
      <c r="E7" s="225">
        <f>YK_ALL!E7/DMLMLR</f>
        <v>2362.7201507571899</v>
      </c>
      <c r="F7" s="225">
        <f>YK_ALL!F7/DMLMLR</f>
        <v>3715.1336317660898</v>
      </c>
      <c r="G7" s="225">
        <f>YK_ALL!G7/DMLMLR</f>
        <v>4555.6883448342796</v>
      </c>
    </row>
    <row r="8" spans="1:19" s="189" customFormat="1" x14ac:dyDescent="0.25">
      <c r="A8" s="137" t="str">
        <f>YK_ALL!A8</f>
        <v>Гарантований державою борг</v>
      </c>
      <c r="B8" s="225">
        <f>YK_ALL!B8/DMLMLR</f>
        <v>308.13047207877997</v>
      </c>
      <c r="C8" s="225">
        <f>YK_ALL!C8/DMLMLR</f>
        <v>236.92676847589999</v>
      </c>
      <c r="D8" s="225">
        <f>YK_ALL!D8/DMLMLR</f>
        <v>292.6502235758</v>
      </c>
      <c r="E8" s="225">
        <f>YK_ALL!E8/DMLMLR</f>
        <v>309.34005931053002</v>
      </c>
      <c r="F8" s="225">
        <f>YK_ALL!F8/DMLMLR</f>
        <v>360.31642587397999</v>
      </c>
      <c r="G8" s="225">
        <f>YK_ALL!G8/DMLMLR</f>
        <v>341.86750297203997</v>
      </c>
    </row>
    <row r="9" spans="1:19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9" x14ac:dyDescent="0.3">
      <c r="B10" s="182"/>
      <c r="C10" s="182"/>
      <c r="D10" s="182"/>
      <c r="E10" s="182"/>
      <c r="F10" s="182"/>
      <c r="G10" s="169" t="s">
        <v>95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s="22" customFormat="1" x14ac:dyDescent="0.3">
      <c r="A11" s="194"/>
      <c r="B11" s="223">
        <f>YT_ALL!B11</f>
        <v>43465</v>
      </c>
      <c r="C11" s="223">
        <f>YT_ALL!C11</f>
        <v>43830</v>
      </c>
      <c r="D11" s="223">
        <f>YT_ALL!D11</f>
        <v>44196</v>
      </c>
      <c r="E11" s="223">
        <f>YT_ALL!E11</f>
        <v>44561</v>
      </c>
      <c r="F11" s="223">
        <f>YT_ALL!F11</f>
        <v>44926</v>
      </c>
      <c r="G11" s="223">
        <f>YT_ALL!G11</f>
        <v>45169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1:19" s="113" customFormat="1" x14ac:dyDescent="0.3">
      <c r="A12" s="105" t="s">
        <v>146</v>
      </c>
      <c r="B12" s="161">
        <f t="shared" ref="B12:G12" si="1">SUM(B$13+ B$14)</f>
        <v>78.315547975930002</v>
      </c>
      <c r="C12" s="161">
        <f t="shared" si="1"/>
        <v>84.365406859520007</v>
      </c>
      <c r="D12" s="161">
        <f t="shared" si="1"/>
        <v>90.253504033989998</v>
      </c>
      <c r="E12" s="161">
        <f t="shared" si="1"/>
        <v>97.955884555140003</v>
      </c>
      <c r="F12" s="161">
        <f t="shared" si="1"/>
        <v>111.44670722022001</v>
      </c>
      <c r="G12" s="161">
        <f t="shared" si="1"/>
        <v>133.92790119986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9" s="61" customFormat="1" x14ac:dyDescent="0.3">
      <c r="A13" s="137" t="str">
        <f>YK_ALL!A13</f>
        <v>Державний борг</v>
      </c>
      <c r="B13" s="225">
        <f>YK_ALL!B13/DMLMLR</f>
        <v>67.186989245079999</v>
      </c>
      <c r="C13" s="225">
        <f>YK_ALL!C13/DMLMLR</f>
        <v>74.362672420240003</v>
      </c>
      <c r="D13" s="225">
        <f>YK_ALL!D13/DMLMLR</f>
        <v>79.903217077660003</v>
      </c>
      <c r="E13" s="225">
        <f>YK_ALL!E13/DMLMLR</f>
        <v>86.615691312519999</v>
      </c>
      <c r="F13" s="225">
        <f>YK_ALL!F13/DMLMLR</f>
        <v>101.59354286955001</v>
      </c>
      <c r="G13" s="225">
        <f>YK_ALL!G13/DMLMLR</f>
        <v>124.57923860486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s="61" customFormat="1" x14ac:dyDescent="0.3">
      <c r="A14" s="137" t="str">
        <f>YK_ALL!A14</f>
        <v>Гарантований державою борг</v>
      </c>
      <c r="B14" s="225">
        <f>YK_ALL!B14/DMLMLR</f>
        <v>11.128558730849999</v>
      </c>
      <c r="C14" s="225">
        <f>YK_ALL!C14/DMLMLR</f>
        <v>10.002734439279999</v>
      </c>
      <c r="D14" s="225">
        <f>YK_ALL!D14/DMLMLR</f>
        <v>10.350286956330001</v>
      </c>
      <c r="E14" s="225">
        <f>YK_ALL!E14/DMLMLR</f>
        <v>11.34019324262</v>
      </c>
      <c r="F14" s="225">
        <f>YK_ALL!F14/DMLMLR</f>
        <v>9.8531643506699993</v>
      </c>
      <c r="G14" s="225">
        <f>YK_ALL!G14/DMLMLR</f>
        <v>9.3486625950000004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s="109" customFormat="1" x14ac:dyDescent="0.3">
      <c r="G16" s="169" t="s">
        <v>182</v>
      </c>
    </row>
    <row r="17" spans="1:19" s="22" customFormat="1" x14ac:dyDescent="0.3">
      <c r="A17" s="194"/>
      <c r="B17" s="223">
        <f>YT_ALL!B17</f>
        <v>43465</v>
      </c>
      <c r="C17" s="223">
        <f>YT_ALL!C17</f>
        <v>43830</v>
      </c>
      <c r="D17" s="223">
        <f>YT_ALL!D17</f>
        <v>44196</v>
      </c>
      <c r="E17" s="223">
        <f>YT_ALL!E17</f>
        <v>44561</v>
      </c>
      <c r="F17" s="223">
        <f>YT_ALL!F17</f>
        <v>44926</v>
      </c>
      <c r="G17" s="223">
        <f>YT_ALL!G17</f>
        <v>45169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  <row r="18" spans="1:19" s="113" customFormat="1" x14ac:dyDescent="0.3">
      <c r="A18" s="105" t="s">
        <v>146</v>
      </c>
      <c r="B18" s="161">
        <f t="shared" ref="B18:G18" si="2">SUM(B$19+ B$20)</f>
        <v>1</v>
      </c>
      <c r="C18" s="161">
        <f t="shared" si="2"/>
        <v>1</v>
      </c>
      <c r="D18" s="161">
        <f t="shared" si="2"/>
        <v>1</v>
      </c>
      <c r="E18" s="161">
        <f t="shared" si="2"/>
        <v>1</v>
      </c>
      <c r="F18" s="161">
        <f t="shared" si="2"/>
        <v>1</v>
      </c>
      <c r="G18" s="161">
        <f t="shared" si="2"/>
        <v>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9" s="61" customFormat="1" x14ac:dyDescent="0.3">
      <c r="A19" s="137" t="str">
        <f>YK_ALL!A19</f>
        <v>Державний борг</v>
      </c>
      <c r="B19" s="225">
        <f>YK_ALL!B19</f>
        <v>0.85790100000000002</v>
      </c>
      <c r="C19" s="225">
        <f>YK_ALL!C19</f>
        <v>0.881436</v>
      </c>
      <c r="D19" s="225">
        <f>YK_ALL!D19</f>
        <v>0.88532</v>
      </c>
      <c r="E19" s="225">
        <f>YK_ALL!E19</f>
        <v>0.88423200000000002</v>
      </c>
      <c r="F19" s="225">
        <f>YK_ALL!F19</f>
        <v>0.91158899999999998</v>
      </c>
      <c r="G19" s="225">
        <f>YK_ALL!G19</f>
        <v>0.93019600000000002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s="61" customFormat="1" x14ac:dyDescent="0.3">
      <c r="A20" s="137" t="str">
        <f>YK_ALL!A20</f>
        <v>Гарантований державою борг</v>
      </c>
      <c r="B20" s="225">
        <f>YK_ALL!B20</f>
        <v>0.142099</v>
      </c>
      <c r="C20" s="225">
        <f>YK_ALL!C20</f>
        <v>0.118564</v>
      </c>
      <c r="D20" s="225">
        <f>YK_ALL!D20</f>
        <v>0.11468</v>
      </c>
      <c r="E20" s="225">
        <f>YK_ALL!E20</f>
        <v>0.115768</v>
      </c>
      <c r="F20" s="225">
        <f>YK_ALL!F20</f>
        <v>8.8411000000000003E-2</v>
      </c>
      <c r="G20" s="225">
        <f>YK_ALL!G20</f>
        <v>6.9804000000000005E-2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A21" s="74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9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s="109" customFormat="1" x14ac:dyDescent="0.3"/>
    <row r="26" spans="1:19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92" bestFit="1" customWidth="1"/>
    <col min="2" max="3" width="13.54296875" style="192" bestFit="1" customWidth="1"/>
    <col min="4" max="4" width="14" style="192" bestFit="1" customWidth="1"/>
    <col min="5" max="7" width="14.54296875" style="192" bestFit="1" customWidth="1"/>
    <col min="8" max="16384" width="9.1796875" style="192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G4" s="68" t="str">
        <f>VALUAH</f>
        <v>млрд. грн</v>
      </c>
    </row>
    <row r="5" spans="1:19" s="174" customFormat="1" x14ac:dyDescent="0.25">
      <c r="A5" s="139"/>
      <c r="B5" s="223">
        <v>43465</v>
      </c>
      <c r="C5" s="223">
        <v>43830</v>
      </c>
      <c r="D5" s="223">
        <v>44196</v>
      </c>
      <c r="E5" s="223">
        <v>44561</v>
      </c>
      <c r="F5" s="223">
        <v>44926</v>
      </c>
      <c r="G5" s="223">
        <v>45169</v>
      </c>
    </row>
    <row r="6" spans="1:19" s="16" customFormat="1" x14ac:dyDescent="0.25">
      <c r="A6" s="105" t="s">
        <v>146</v>
      </c>
      <c r="B6" s="161">
        <f t="shared" ref="B6:G6" si="0">SUM(B$7+ B$8)</f>
        <v>2168.4215676641797</v>
      </c>
      <c r="C6" s="161">
        <f t="shared" si="0"/>
        <v>1998.29589995677</v>
      </c>
      <c r="D6" s="161">
        <f t="shared" si="0"/>
        <v>2551.88172516842</v>
      </c>
      <c r="E6" s="161">
        <f t="shared" si="0"/>
        <v>2672.0602100677197</v>
      </c>
      <c r="F6" s="161">
        <f t="shared" si="0"/>
        <v>4075.4500576400696</v>
      </c>
      <c r="G6" s="161">
        <f t="shared" si="0"/>
        <v>4897.5558478063194</v>
      </c>
    </row>
    <row r="7" spans="1:19" s="189" customFormat="1" x14ac:dyDescent="0.25">
      <c r="A7" s="103" t="s">
        <v>62</v>
      </c>
      <c r="B7" s="225">
        <v>1860.2910955853999</v>
      </c>
      <c r="C7" s="225">
        <v>1761.36913148087</v>
      </c>
      <c r="D7" s="225">
        <v>2259.2315015926201</v>
      </c>
      <c r="E7" s="225">
        <v>2362.7201507571899</v>
      </c>
      <c r="F7" s="225">
        <v>3715.1336317660898</v>
      </c>
      <c r="G7" s="225">
        <v>4555.6883448342796</v>
      </c>
    </row>
    <row r="8" spans="1:19" s="189" customFormat="1" x14ac:dyDescent="0.25">
      <c r="A8" s="103" t="s">
        <v>14</v>
      </c>
      <c r="B8" s="225">
        <v>308.13047207877997</v>
      </c>
      <c r="C8" s="225">
        <v>236.92676847589999</v>
      </c>
      <c r="D8" s="225">
        <v>292.6502235758</v>
      </c>
      <c r="E8" s="225">
        <v>309.34005931053002</v>
      </c>
      <c r="F8" s="225">
        <v>360.31642587397999</v>
      </c>
      <c r="G8" s="225">
        <v>341.86750297203997</v>
      </c>
    </row>
    <row r="9" spans="1:19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9" x14ac:dyDescent="0.3">
      <c r="B10" s="182"/>
      <c r="C10" s="182"/>
      <c r="D10" s="182"/>
      <c r="E10" s="182"/>
      <c r="F10" s="182"/>
      <c r="G10" s="68" t="str">
        <f>VALUSD</f>
        <v>млрд. дол. США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s="22" customFormat="1" x14ac:dyDescent="0.3">
      <c r="A11" s="139"/>
      <c r="B11" s="223">
        <v>43465</v>
      </c>
      <c r="C11" s="223">
        <v>43830</v>
      </c>
      <c r="D11" s="223">
        <v>44196</v>
      </c>
      <c r="E11" s="223">
        <v>44561</v>
      </c>
      <c r="F11" s="223">
        <v>44926</v>
      </c>
      <c r="G11" s="223">
        <v>45169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1:19" s="113" customFormat="1" x14ac:dyDescent="0.3">
      <c r="A12" s="105" t="s">
        <v>146</v>
      </c>
      <c r="B12" s="161">
        <f t="shared" ref="B12:G12" si="1">SUM(B$13+ B$14)</f>
        <v>78.315547975930002</v>
      </c>
      <c r="C12" s="161">
        <f t="shared" si="1"/>
        <v>84.365406859520007</v>
      </c>
      <c r="D12" s="161">
        <f t="shared" si="1"/>
        <v>90.253504033989998</v>
      </c>
      <c r="E12" s="161">
        <f t="shared" si="1"/>
        <v>97.955884555140003</v>
      </c>
      <c r="F12" s="161">
        <f t="shared" si="1"/>
        <v>111.44670722022001</v>
      </c>
      <c r="G12" s="161">
        <f t="shared" si="1"/>
        <v>133.92790119986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9" s="61" customFormat="1" x14ac:dyDescent="0.3">
      <c r="A13" s="103" t="s">
        <v>62</v>
      </c>
      <c r="B13" s="126">
        <v>67.186989245079999</v>
      </c>
      <c r="C13" s="126">
        <v>74.362672420240003</v>
      </c>
      <c r="D13" s="126">
        <v>79.903217077660003</v>
      </c>
      <c r="E13" s="126">
        <v>86.615691312519999</v>
      </c>
      <c r="F13" s="126">
        <v>101.59354286955001</v>
      </c>
      <c r="G13" s="126">
        <v>124.57923860486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s="61" customFormat="1" x14ac:dyDescent="0.3">
      <c r="A14" s="103" t="s">
        <v>14</v>
      </c>
      <c r="B14" s="126">
        <v>11.128558730849999</v>
      </c>
      <c r="C14" s="126">
        <v>10.002734439279999</v>
      </c>
      <c r="D14" s="126">
        <v>10.350286956330001</v>
      </c>
      <c r="E14" s="126">
        <v>11.34019324262</v>
      </c>
      <c r="F14" s="126">
        <v>9.8531643506699993</v>
      </c>
      <c r="G14" s="126">
        <v>9.3486625950000004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s="109" customFormat="1" x14ac:dyDescent="0.3">
      <c r="G16" s="169" t="s">
        <v>182</v>
      </c>
    </row>
    <row r="17" spans="1:19" s="22" customFormat="1" x14ac:dyDescent="0.3">
      <c r="A17" s="139"/>
      <c r="B17" s="223">
        <v>43465</v>
      </c>
      <c r="C17" s="223">
        <v>43830</v>
      </c>
      <c r="D17" s="223">
        <v>44196</v>
      </c>
      <c r="E17" s="223">
        <v>44561</v>
      </c>
      <c r="F17" s="223">
        <v>44926</v>
      </c>
      <c r="G17" s="223">
        <v>45169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  <row r="18" spans="1:19" s="113" customFormat="1" x14ac:dyDescent="0.3">
      <c r="A18" s="105" t="s">
        <v>146</v>
      </c>
      <c r="B18" s="161">
        <f t="shared" ref="B18:G18" si="2">SUM(B$19+ B$20)</f>
        <v>1</v>
      </c>
      <c r="C18" s="161">
        <f t="shared" si="2"/>
        <v>1</v>
      </c>
      <c r="D18" s="161">
        <f t="shared" si="2"/>
        <v>1</v>
      </c>
      <c r="E18" s="161">
        <f t="shared" si="2"/>
        <v>1</v>
      </c>
      <c r="F18" s="161">
        <f t="shared" si="2"/>
        <v>1</v>
      </c>
      <c r="G18" s="161">
        <f t="shared" si="2"/>
        <v>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9" s="61" customFormat="1" x14ac:dyDescent="0.3">
      <c r="A19" s="103" t="s">
        <v>62</v>
      </c>
      <c r="B19" s="80">
        <v>0.85790100000000002</v>
      </c>
      <c r="C19" s="80">
        <v>0.881436</v>
      </c>
      <c r="D19" s="80">
        <v>0.88532</v>
      </c>
      <c r="E19" s="80">
        <v>0.88423200000000002</v>
      </c>
      <c r="F19" s="80">
        <v>0.91158899999999998</v>
      </c>
      <c r="G19" s="80">
        <v>0.93019600000000002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s="61" customFormat="1" x14ac:dyDescent="0.3">
      <c r="A20" s="103" t="s">
        <v>14</v>
      </c>
      <c r="B20" s="80">
        <v>0.142099</v>
      </c>
      <c r="C20" s="80">
        <v>0.118564</v>
      </c>
      <c r="D20" s="80">
        <v>0.11468</v>
      </c>
      <c r="E20" s="80">
        <v>0.115768</v>
      </c>
      <c r="F20" s="80">
        <v>8.8411000000000003E-2</v>
      </c>
      <c r="G20" s="80">
        <v>6.9804000000000005E-2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9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s="109" customFormat="1" x14ac:dyDescent="0.3"/>
    <row r="26" spans="1:19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9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9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9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9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B17" sqref="B17"/>
    </sheetView>
  </sheetViews>
  <sheetFormatPr defaultColWidth="9.1796875" defaultRowHeight="13" outlineLevelRow="3" x14ac:dyDescent="0.3"/>
  <cols>
    <col min="1" max="1" width="52" style="192" customWidth="1"/>
    <col min="2" max="7" width="16.26953125" style="85" customWidth="1"/>
    <col min="8" max="16384" width="9.1796875" style="192"/>
  </cols>
  <sheetData>
    <row r="2" spans="1:19" ht="18.5" x14ac:dyDescent="0.45">
      <c r="A2" s="5" t="s">
        <v>347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B4" s="213"/>
      <c r="C4" s="213"/>
      <c r="D4" s="213"/>
      <c r="E4" s="213"/>
      <c r="F4" s="213"/>
      <c r="G4" s="68" t="s">
        <v>307</v>
      </c>
    </row>
    <row r="5" spans="1:19" s="174" customFormat="1" x14ac:dyDescent="0.25">
      <c r="A5" s="139"/>
      <c r="B5" s="223">
        <v>43465</v>
      </c>
      <c r="C5" s="223">
        <v>43830</v>
      </c>
      <c r="D5" s="223">
        <v>44196</v>
      </c>
      <c r="E5" s="223">
        <v>44561</v>
      </c>
      <c r="F5" s="223">
        <v>44926</v>
      </c>
      <c r="G5" s="223">
        <v>45169</v>
      </c>
    </row>
    <row r="6" spans="1:19" s="16" customFormat="1" ht="15.5" x14ac:dyDescent="0.25">
      <c r="A6" s="78" t="s">
        <v>216</v>
      </c>
      <c r="B6" s="226">
        <f t="shared" ref="B6:G6" si="0">B$7+B$84</f>
        <v>2168.4215676641797</v>
      </c>
      <c r="C6" s="226">
        <f t="shared" si="0"/>
        <v>1998.29589995677</v>
      </c>
      <c r="D6" s="226">
        <f t="shared" si="0"/>
        <v>2551.8817251684204</v>
      </c>
      <c r="E6" s="226">
        <f t="shared" si="0"/>
        <v>2672.0602100677197</v>
      </c>
      <c r="F6" s="226">
        <f t="shared" si="0"/>
        <v>4075.4500576400706</v>
      </c>
      <c r="G6" s="226">
        <f t="shared" si="0"/>
        <v>4897.5558478063194</v>
      </c>
    </row>
    <row r="7" spans="1:19" s="36" customFormat="1" ht="14.5" x14ac:dyDescent="0.25">
      <c r="A7" s="166" t="s">
        <v>217</v>
      </c>
      <c r="B7" s="143">
        <f t="shared" ref="B7:G7" si="1">B$8+B$47</f>
        <v>1860.2910955853999</v>
      </c>
      <c r="C7" s="143">
        <f t="shared" si="1"/>
        <v>1761.36913148087</v>
      </c>
      <c r="D7" s="143">
        <f t="shared" si="1"/>
        <v>2259.2315015926201</v>
      </c>
      <c r="E7" s="143">
        <f t="shared" si="1"/>
        <v>2362.7201507571899</v>
      </c>
      <c r="F7" s="143">
        <f t="shared" si="1"/>
        <v>3715.1336317660907</v>
      </c>
      <c r="G7" s="143">
        <f t="shared" si="1"/>
        <v>4555.6883448342796</v>
      </c>
    </row>
    <row r="8" spans="1:19" s="231" customFormat="1" ht="14.5" outlineLevel="1" x14ac:dyDescent="0.25">
      <c r="A8" s="97" t="s">
        <v>218</v>
      </c>
      <c r="B8" s="134">
        <f t="shared" ref="B8:G8" si="2">B$9+B$45</f>
        <v>761.09019182404984</v>
      </c>
      <c r="C8" s="134">
        <f t="shared" si="2"/>
        <v>829.49510481237996</v>
      </c>
      <c r="D8" s="134">
        <f t="shared" si="2"/>
        <v>1000.7098766559003</v>
      </c>
      <c r="E8" s="134">
        <f t="shared" si="2"/>
        <v>1062.5590347498203</v>
      </c>
      <c r="F8" s="134">
        <f t="shared" si="2"/>
        <v>1389.6902523549404</v>
      </c>
      <c r="G8" s="134">
        <f t="shared" si="2"/>
        <v>1472.6374231902003</v>
      </c>
    </row>
    <row r="9" spans="1:19" s="101" customFormat="1" outlineLevel="2" x14ac:dyDescent="0.25">
      <c r="A9" s="94" t="s">
        <v>219</v>
      </c>
      <c r="B9" s="62">
        <f t="shared" ref="B9:G9" si="3">SUM(B$10:B$44)</f>
        <v>758.84189894138979</v>
      </c>
      <c r="C9" s="62">
        <f t="shared" si="3"/>
        <v>827.37906445219994</v>
      </c>
      <c r="D9" s="62">
        <f t="shared" si="3"/>
        <v>998.72608881820031</v>
      </c>
      <c r="E9" s="62">
        <f t="shared" si="3"/>
        <v>1060.7074994346003</v>
      </c>
      <c r="F9" s="62">
        <f t="shared" si="3"/>
        <v>1387.9709695622005</v>
      </c>
      <c r="G9" s="62">
        <f t="shared" si="3"/>
        <v>1470.9842666587003</v>
      </c>
    </row>
    <row r="10" spans="1:19" s="189" customFormat="1" outlineLevel="3" x14ac:dyDescent="0.3">
      <c r="A10" s="55" t="s">
        <v>348</v>
      </c>
      <c r="B10" s="225">
        <v>11.731711274649999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</row>
    <row r="11" spans="1:19" outlineLevel="3" x14ac:dyDescent="0.3">
      <c r="A11" s="232" t="s">
        <v>220</v>
      </c>
      <c r="B11" s="196">
        <v>62.650438999999999</v>
      </c>
      <c r="C11" s="196">
        <v>72.721914999999996</v>
      </c>
      <c r="D11" s="196">
        <v>71.771915000000007</v>
      </c>
      <c r="E11" s="196">
        <v>81.333449999999999</v>
      </c>
      <c r="F11" s="196">
        <v>81.333449999999999</v>
      </c>
      <c r="G11" s="196">
        <v>63.096680999999997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outlineLevel="3" x14ac:dyDescent="0.3">
      <c r="A12" s="55" t="s">
        <v>221</v>
      </c>
      <c r="B12" s="196">
        <v>19.033000000000001</v>
      </c>
      <c r="C12" s="196">
        <v>19.033000000000001</v>
      </c>
      <c r="D12" s="196">
        <v>19.033000000000001</v>
      </c>
      <c r="E12" s="196">
        <v>17.533000000000001</v>
      </c>
      <c r="F12" s="196">
        <v>17.533000000000001</v>
      </c>
      <c r="G12" s="196">
        <v>17.533000000000001</v>
      </c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outlineLevel="3" x14ac:dyDescent="0.3">
      <c r="A13" s="55" t="s">
        <v>222</v>
      </c>
      <c r="B13" s="196">
        <v>19.159217458000001</v>
      </c>
      <c r="C13" s="196">
        <v>37.771855741800003</v>
      </c>
      <c r="D13" s="196">
        <v>55.628160976399997</v>
      </c>
      <c r="E13" s="196">
        <v>95.914618630199996</v>
      </c>
      <c r="F13" s="196">
        <v>53.805816397400001</v>
      </c>
      <c r="G13" s="196">
        <v>73.374790963500004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outlineLevel="3" x14ac:dyDescent="0.3">
      <c r="A14" s="55" t="s">
        <v>223</v>
      </c>
      <c r="B14" s="196">
        <v>36.5</v>
      </c>
      <c r="C14" s="196">
        <v>36.5</v>
      </c>
      <c r="D14" s="196">
        <v>36.5</v>
      </c>
      <c r="E14" s="196">
        <v>36.5</v>
      </c>
      <c r="F14" s="196">
        <v>50</v>
      </c>
      <c r="G14" s="196">
        <v>50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outlineLevel="3" x14ac:dyDescent="0.3">
      <c r="A15" s="55" t="s">
        <v>224</v>
      </c>
      <c r="B15" s="196">
        <v>28.700001</v>
      </c>
      <c r="C15" s="196">
        <v>28.700001</v>
      </c>
      <c r="D15" s="196">
        <v>28.700001</v>
      </c>
      <c r="E15" s="196">
        <v>28.700001</v>
      </c>
      <c r="F15" s="196">
        <v>28.700001</v>
      </c>
      <c r="G15" s="196">
        <v>28.700001</v>
      </c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outlineLevel="3" x14ac:dyDescent="0.3">
      <c r="A16" s="55" t="s">
        <v>225</v>
      </c>
      <c r="B16" s="196">
        <v>46.9</v>
      </c>
      <c r="C16" s="196">
        <v>46.9</v>
      </c>
      <c r="D16" s="196">
        <v>46.9</v>
      </c>
      <c r="E16" s="196">
        <v>46.9</v>
      </c>
      <c r="F16" s="196">
        <v>46.9</v>
      </c>
      <c r="G16" s="196">
        <v>46.9</v>
      </c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outlineLevel="3" x14ac:dyDescent="0.3">
      <c r="A17" s="55" t="s">
        <v>226</v>
      </c>
      <c r="B17" s="196">
        <v>93.438657000000006</v>
      </c>
      <c r="C17" s="196">
        <v>93.438657000000006</v>
      </c>
      <c r="D17" s="196">
        <v>100.278657</v>
      </c>
      <c r="E17" s="196">
        <v>117.101957</v>
      </c>
      <c r="F17" s="196">
        <v>237.101957</v>
      </c>
      <c r="G17" s="196">
        <v>237.101957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outlineLevel="3" x14ac:dyDescent="0.3">
      <c r="A18" s="55" t="s">
        <v>227</v>
      </c>
      <c r="B18" s="196">
        <v>12.097744</v>
      </c>
      <c r="C18" s="196">
        <v>12.097744</v>
      </c>
      <c r="D18" s="196">
        <v>12.097744</v>
      </c>
      <c r="E18" s="196">
        <v>12.097744</v>
      </c>
      <c r="F18" s="196">
        <v>12.097744</v>
      </c>
      <c r="G18" s="196">
        <v>12.097744</v>
      </c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outlineLevel="3" x14ac:dyDescent="0.3">
      <c r="A19" s="55" t="s">
        <v>228</v>
      </c>
      <c r="B19" s="196">
        <v>12.097744</v>
      </c>
      <c r="C19" s="196">
        <v>12.097744</v>
      </c>
      <c r="D19" s="196">
        <v>12.097744</v>
      </c>
      <c r="E19" s="196">
        <v>12.097744</v>
      </c>
      <c r="F19" s="196">
        <v>27.097743999999999</v>
      </c>
      <c r="G19" s="196">
        <v>27.097743999999999</v>
      </c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outlineLevel="3" x14ac:dyDescent="0.3">
      <c r="A20" s="55" t="s">
        <v>229</v>
      </c>
      <c r="B20" s="196">
        <v>37.421561873549997</v>
      </c>
      <c r="C20" s="196">
        <v>31.401890643400002</v>
      </c>
      <c r="D20" s="196">
        <v>42.233933071199999</v>
      </c>
      <c r="E20" s="196">
        <v>80.791961688200004</v>
      </c>
      <c r="F20" s="196">
        <v>69.614992801400007</v>
      </c>
      <c r="G20" s="196">
        <v>61.946638860699998</v>
      </c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outlineLevel="3" x14ac:dyDescent="0.3">
      <c r="A21" s="55" t="s">
        <v>230</v>
      </c>
      <c r="B21" s="196">
        <v>12.097744</v>
      </c>
      <c r="C21" s="196">
        <v>12.097744</v>
      </c>
      <c r="D21" s="196">
        <v>12.097744</v>
      </c>
      <c r="E21" s="196">
        <v>12.097744</v>
      </c>
      <c r="F21" s="196">
        <v>12.097744</v>
      </c>
      <c r="G21" s="196">
        <v>12.097744</v>
      </c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outlineLevel="3" x14ac:dyDescent="0.3">
      <c r="A22" s="55" t="s">
        <v>231</v>
      </c>
      <c r="B22" s="196">
        <v>12.097744</v>
      </c>
      <c r="C22" s="196">
        <v>12.097744</v>
      </c>
      <c r="D22" s="196">
        <v>12.097744</v>
      </c>
      <c r="E22" s="196">
        <v>12.097744</v>
      </c>
      <c r="F22" s="196">
        <v>12.097744</v>
      </c>
      <c r="G22" s="196">
        <v>12.097744</v>
      </c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outlineLevel="3" x14ac:dyDescent="0.3">
      <c r="A23" s="55" t="s">
        <v>232</v>
      </c>
      <c r="B23" s="196">
        <v>19.184152653999998</v>
      </c>
      <c r="C23" s="196">
        <v>47.236592873600003</v>
      </c>
      <c r="D23" s="196">
        <v>102.290142528</v>
      </c>
      <c r="E23" s="196">
        <v>61.134827581400003</v>
      </c>
      <c r="F23" s="196">
        <v>60.071426971400001</v>
      </c>
      <c r="G23" s="196">
        <v>153.94857368480001</v>
      </c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outlineLevel="3" x14ac:dyDescent="0.3">
      <c r="A24" s="55" t="s">
        <v>233</v>
      </c>
      <c r="B24" s="196">
        <v>12.097744</v>
      </c>
      <c r="C24" s="196">
        <v>12.097744</v>
      </c>
      <c r="D24" s="196">
        <v>12.097744</v>
      </c>
      <c r="E24" s="196">
        <v>12.097744</v>
      </c>
      <c r="F24" s="196">
        <v>12.097744</v>
      </c>
      <c r="G24" s="196">
        <v>12.097744</v>
      </c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outlineLevel="3" x14ac:dyDescent="0.3">
      <c r="A25" s="55" t="s">
        <v>234</v>
      </c>
      <c r="B25" s="196">
        <v>12.097744</v>
      </c>
      <c r="C25" s="196">
        <v>12.097744</v>
      </c>
      <c r="D25" s="196">
        <v>12.097744</v>
      </c>
      <c r="E25" s="196">
        <v>12.097744</v>
      </c>
      <c r="F25" s="196">
        <v>12.097744</v>
      </c>
      <c r="G25" s="196">
        <v>12.097744</v>
      </c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outlineLevel="3" x14ac:dyDescent="0.3">
      <c r="A26" s="55" t="s">
        <v>235</v>
      </c>
      <c r="B26" s="196">
        <v>12.097744</v>
      </c>
      <c r="C26" s="196">
        <v>12.097744</v>
      </c>
      <c r="D26" s="196">
        <v>12.097744</v>
      </c>
      <c r="E26" s="196">
        <v>12.097744</v>
      </c>
      <c r="F26" s="196">
        <v>12.097744</v>
      </c>
      <c r="G26" s="196">
        <v>12.097744</v>
      </c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outlineLevel="3" x14ac:dyDescent="0.3">
      <c r="A27" s="55" t="s">
        <v>236</v>
      </c>
      <c r="B27" s="196">
        <v>12.097744</v>
      </c>
      <c r="C27" s="196">
        <v>12.097744</v>
      </c>
      <c r="D27" s="196">
        <v>12.097744</v>
      </c>
      <c r="E27" s="196">
        <v>12.097744</v>
      </c>
      <c r="F27" s="196">
        <v>12.097744</v>
      </c>
      <c r="G27" s="196">
        <v>12.097744</v>
      </c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outlineLevel="3" x14ac:dyDescent="0.3">
      <c r="A28" s="55" t="s">
        <v>237</v>
      </c>
      <c r="B28" s="196">
        <v>12.097744</v>
      </c>
      <c r="C28" s="196">
        <v>12.097744</v>
      </c>
      <c r="D28" s="196">
        <v>12.097744</v>
      </c>
      <c r="E28" s="196">
        <v>12.097744</v>
      </c>
      <c r="F28" s="196">
        <v>12.097744</v>
      </c>
      <c r="G28" s="196">
        <v>12.097744</v>
      </c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outlineLevel="3" x14ac:dyDescent="0.3">
      <c r="A29" s="55" t="s">
        <v>238</v>
      </c>
      <c r="B29" s="196">
        <v>12.097744</v>
      </c>
      <c r="C29" s="196">
        <v>12.097744</v>
      </c>
      <c r="D29" s="196">
        <v>12.097744</v>
      </c>
      <c r="E29" s="196">
        <v>12.097744</v>
      </c>
      <c r="F29" s="196">
        <v>12.097744</v>
      </c>
      <c r="G29" s="196">
        <v>12.097744</v>
      </c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outlineLevel="3" x14ac:dyDescent="0.3">
      <c r="A30" s="55" t="s">
        <v>239</v>
      </c>
      <c r="B30" s="196">
        <v>12.097744</v>
      </c>
      <c r="C30" s="196">
        <v>12.097744</v>
      </c>
      <c r="D30" s="196">
        <v>12.097744</v>
      </c>
      <c r="E30" s="196">
        <v>12.097744</v>
      </c>
      <c r="F30" s="196">
        <v>12.097744</v>
      </c>
      <c r="G30" s="196">
        <v>12.097744</v>
      </c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outlineLevel="3" x14ac:dyDescent="0.3">
      <c r="A31" s="55" t="s">
        <v>240</v>
      </c>
      <c r="B31" s="196">
        <v>12.097744</v>
      </c>
      <c r="C31" s="196">
        <v>12.097744</v>
      </c>
      <c r="D31" s="196">
        <v>12.097744</v>
      </c>
      <c r="E31" s="196">
        <v>12.097744</v>
      </c>
      <c r="F31" s="196">
        <v>12.097744</v>
      </c>
      <c r="G31" s="196">
        <v>12.097744</v>
      </c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outlineLevel="3" x14ac:dyDescent="0.3">
      <c r="A32" s="55" t="s">
        <v>241</v>
      </c>
      <c r="B32" s="196">
        <v>12.097744</v>
      </c>
      <c r="C32" s="196">
        <v>12.097744</v>
      </c>
      <c r="D32" s="196">
        <v>12.097744</v>
      </c>
      <c r="E32" s="196">
        <v>12.097744</v>
      </c>
      <c r="F32" s="196">
        <v>12.097744</v>
      </c>
      <c r="G32" s="196">
        <v>12.097744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3" x14ac:dyDescent="0.3">
      <c r="A33" s="55" t="s">
        <v>242</v>
      </c>
      <c r="B33" s="196">
        <v>12.097744</v>
      </c>
      <c r="C33" s="196">
        <v>12.097744</v>
      </c>
      <c r="D33" s="196">
        <v>12.097744</v>
      </c>
      <c r="E33" s="196">
        <v>12.097744</v>
      </c>
      <c r="F33" s="196">
        <v>12.097744</v>
      </c>
      <c r="G33" s="196">
        <v>12.097744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3" x14ac:dyDescent="0.3">
      <c r="A34" s="55" t="s">
        <v>349</v>
      </c>
      <c r="B34" s="196">
        <v>6.6407129999999999</v>
      </c>
      <c r="C34" s="196">
        <v>0</v>
      </c>
      <c r="D34" s="196">
        <v>33.438972800999998</v>
      </c>
      <c r="E34" s="196">
        <v>1.1224285348</v>
      </c>
      <c r="F34" s="196">
        <v>0</v>
      </c>
      <c r="G34" s="196">
        <v>0</v>
      </c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3" x14ac:dyDescent="0.3">
      <c r="A35" s="55" t="s">
        <v>243</v>
      </c>
      <c r="B35" s="196">
        <v>62.88869382435</v>
      </c>
      <c r="C35" s="196">
        <v>79.853823193400004</v>
      </c>
      <c r="D35" s="196">
        <v>61.000111877599998</v>
      </c>
      <c r="E35" s="196">
        <v>91.468603000000002</v>
      </c>
      <c r="F35" s="196">
        <v>41.488599000000001</v>
      </c>
      <c r="G35" s="196">
        <v>90.248632000000001</v>
      </c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3" x14ac:dyDescent="0.3">
      <c r="A36" s="55" t="s">
        <v>244</v>
      </c>
      <c r="B36" s="196">
        <v>12.097751000000001</v>
      </c>
      <c r="C36" s="196">
        <v>12.097751000000001</v>
      </c>
      <c r="D36" s="196">
        <v>12.097751000000001</v>
      </c>
      <c r="E36" s="196">
        <v>12.097751000000001</v>
      </c>
      <c r="F36" s="196">
        <v>262.09775100000002</v>
      </c>
      <c r="G36" s="196">
        <v>262.09775100000002</v>
      </c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3" x14ac:dyDescent="0.3">
      <c r="A37" s="55" t="s">
        <v>245</v>
      </c>
      <c r="B37" s="196">
        <v>0.03</v>
      </c>
      <c r="C37" s="196">
        <v>7.03</v>
      </c>
      <c r="D37" s="196">
        <v>18.918331999999999</v>
      </c>
      <c r="E37" s="196">
        <v>42.151356999999997</v>
      </c>
      <c r="F37" s="196">
        <v>49.921956999999999</v>
      </c>
      <c r="G37" s="196">
        <v>37.788384000000001</v>
      </c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outlineLevel="3" x14ac:dyDescent="0.3">
      <c r="A38" s="55" t="s">
        <v>246</v>
      </c>
      <c r="B38" s="196">
        <v>39.370320200000002</v>
      </c>
      <c r="C38" s="196">
        <v>46.557594000000002</v>
      </c>
      <c r="D38" s="196">
        <v>57.979410999999999</v>
      </c>
      <c r="E38" s="196">
        <v>51.468836000000003</v>
      </c>
      <c r="F38" s="196">
        <v>67.473926000000006</v>
      </c>
      <c r="G38" s="196">
        <v>46.069235999999997</v>
      </c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outlineLevel="3" x14ac:dyDescent="0.3">
      <c r="A39" s="55" t="s">
        <v>247</v>
      </c>
      <c r="B39" s="196">
        <v>8.97352198956</v>
      </c>
      <c r="C39" s="196">
        <v>0</v>
      </c>
      <c r="D39" s="196">
        <v>11.184692</v>
      </c>
      <c r="E39" s="196">
        <v>26.571145999999999</v>
      </c>
      <c r="F39" s="196">
        <v>46.997578392000001</v>
      </c>
      <c r="G39" s="196">
        <v>14.2198463844</v>
      </c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outlineLevel="3" x14ac:dyDescent="0.3">
      <c r="A40" s="55" t="s">
        <v>248</v>
      </c>
      <c r="B40" s="196">
        <v>5.8000999999999996</v>
      </c>
      <c r="C40" s="196">
        <v>39.665255999999999</v>
      </c>
      <c r="D40" s="196">
        <v>46.880406999999998</v>
      </c>
      <c r="E40" s="196">
        <v>41.080407000000001</v>
      </c>
      <c r="F40" s="196">
        <v>41.080407000000001</v>
      </c>
      <c r="G40" s="196">
        <v>41.080407000000001</v>
      </c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outlineLevel="3" x14ac:dyDescent="0.3">
      <c r="A41" s="55" t="s">
        <v>249</v>
      </c>
      <c r="B41" s="196">
        <v>17.873328999999998</v>
      </c>
      <c r="C41" s="196">
        <v>23.602312000000001</v>
      </c>
      <c r="D41" s="196">
        <v>17.245816000000001</v>
      </c>
      <c r="E41" s="196">
        <v>23.968738999999999</v>
      </c>
      <c r="F41" s="196">
        <v>21.481691000000001</v>
      </c>
      <c r="G41" s="196">
        <v>17.781690999999999</v>
      </c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outlineLevel="3" x14ac:dyDescent="0.3">
      <c r="A42" s="55" t="s">
        <v>250</v>
      </c>
      <c r="B42" s="196">
        <v>17.5</v>
      </c>
      <c r="C42" s="196">
        <v>17.5</v>
      </c>
      <c r="D42" s="196">
        <v>17.5</v>
      </c>
      <c r="E42" s="196">
        <v>17.5</v>
      </c>
      <c r="F42" s="196">
        <v>10</v>
      </c>
      <c r="G42" s="196">
        <v>2.5</v>
      </c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outlineLevel="3" x14ac:dyDescent="0.3">
      <c r="A43" s="55" t="s">
        <v>338</v>
      </c>
      <c r="B43" s="196">
        <v>24.18031366728</v>
      </c>
      <c r="C43" s="196">
        <v>0</v>
      </c>
      <c r="D43" s="196">
        <v>31.776369563999999</v>
      </c>
      <c r="E43" s="196">
        <v>0</v>
      </c>
      <c r="F43" s="196">
        <v>0</v>
      </c>
      <c r="G43" s="196">
        <v>29.2282607653</v>
      </c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outlineLevel="3" x14ac:dyDescent="0.3">
      <c r="A44" s="262" t="s">
        <v>252</v>
      </c>
      <c r="B44" s="196">
        <v>19.399999999999999</v>
      </c>
      <c r="C44" s="196">
        <v>18</v>
      </c>
      <c r="D44" s="196">
        <v>18</v>
      </c>
      <c r="E44" s="196">
        <v>18</v>
      </c>
      <c r="F44" s="196">
        <v>18</v>
      </c>
      <c r="G44" s="196">
        <v>13</v>
      </c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outlineLevel="2" x14ac:dyDescent="0.3">
      <c r="A45" s="222" t="s">
        <v>253</v>
      </c>
      <c r="B45" s="100">
        <f t="shared" ref="B45:G45" si="4">SUM(B$46:B$46)</f>
        <v>2.2482928826599999</v>
      </c>
      <c r="C45" s="100">
        <f t="shared" si="4"/>
        <v>2.11604036018</v>
      </c>
      <c r="D45" s="100">
        <f t="shared" si="4"/>
        <v>1.9837878377</v>
      </c>
      <c r="E45" s="100">
        <f t="shared" si="4"/>
        <v>1.85153531522</v>
      </c>
      <c r="F45" s="100">
        <f t="shared" si="4"/>
        <v>1.7192827927400001</v>
      </c>
      <c r="G45" s="100">
        <f t="shared" si="4"/>
        <v>1.6531565315000001</v>
      </c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outlineLevel="3" x14ac:dyDescent="0.3">
      <c r="A46" s="55" t="s">
        <v>254</v>
      </c>
      <c r="B46" s="196">
        <v>2.2482928826599999</v>
      </c>
      <c r="C46" s="196">
        <v>2.11604036018</v>
      </c>
      <c r="D46" s="196">
        <v>1.9837878377</v>
      </c>
      <c r="E46" s="196">
        <v>1.85153531522</v>
      </c>
      <c r="F46" s="196">
        <v>1.7192827927400001</v>
      </c>
      <c r="G46" s="196">
        <v>1.6531565315000001</v>
      </c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4.5" outlineLevel="1" x14ac:dyDescent="0.35">
      <c r="A47" s="135" t="s">
        <v>255</v>
      </c>
      <c r="B47" s="198">
        <f t="shared" ref="B47:G47" si="5">B$48+B$56+B$67+B$72+B$82</f>
        <v>1099.2009037613502</v>
      </c>
      <c r="C47" s="198">
        <f t="shared" si="5"/>
        <v>931.87402666849005</v>
      </c>
      <c r="D47" s="198">
        <f t="shared" si="5"/>
        <v>1258.5216249367199</v>
      </c>
      <c r="E47" s="198">
        <f t="shared" si="5"/>
        <v>1300.1611160073699</v>
      </c>
      <c r="F47" s="198">
        <f t="shared" si="5"/>
        <v>2325.4433794111501</v>
      </c>
      <c r="G47" s="198">
        <f t="shared" si="5"/>
        <v>3083.0509216440796</v>
      </c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outlineLevel="2" x14ac:dyDescent="0.3">
      <c r="A48" s="222" t="s">
        <v>256</v>
      </c>
      <c r="B48" s="100">
        <f t="shared" ref="B48:G48" si="6">SUM(B$49:B$55)</f>
        <v>370.82150240570002</v>
      </c>
      <c r="C48" s="100">
        <f t="shared" si="6"/>
        <v>292.19705520395001</v>
      </c>
      <c r="D48" s="100">
        <f t="shared" si="6"/>
        <v>443.31220499020998</v>
      </c>
      <c r="E48" s="100">
        <f t="shared" si="6"/>
        <v>463.16791086648999</v>
      </c>
      <c r="F48" s="100">
        <f t="shared" si="6"/>
        <v>1100.2564081594501</v>
      </c>
      <c r="G48" s="100">
        <f t="shared" si="6"/>
        <v>1795.31577691849</v>
      </c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outlineLevel="3" x14ac:dyDescent="0.3">
      <c r="A49" s="55" t="s">
        <v>102</v>
      </c>
      <c r="B49" s="196">
        <v>0</v>
      </c>
      <c r="C49" s="196">
        <v>0</v>
      </c>
      <c r="D49" s="196">
        <v>0</v>
      </c>
      <c r="E49" s="196">
        <v>6.1845200000000003E-2</v>
      </c>
      <c r="F49" s="196">
        <v>7.7901999999999999E-2</v>
      </c>
      <c r="G49" s="196">
        <v>0.19652429169999999</v>
      </c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outlineLevel="3" x14ac:dyDescent="0.3">
      <c r="A50" s="55" t="s">
        <v>257</v>
      </c>
      <c r="B50" s="196">
        <v>15.99855313998</v>
      </c>
      <c r="C50" s="196">
        <v>11.9812827548</v>
      </c>
      <c r="D50" s="196">
        <v>13.69347224048</v>
      </c>
      <c r="E50" s="196">
        <v>10.537976948860001</v>
      </c>
      <c r="F50" s="196">
        <v>9.4549938057599991</v>
      </c>
      <c r="G50" s="196">
        <v>8.1677238039900004</v>
      </c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outlineLevel="3" x14ac:dyDescent="0.3">
      <c r="A51" s="55" t="s">
        <v>258</v>
      </c>
      <c r="B51" s="196">
        <v>18.849402313100001</v>
      </c>
      <c r="C51" s="196">
        <v>18.590715185450001</v>
      </c>
      <c r="D51" s="196">
        <v>26.985065628059999</v>
      </c>
      <c r="E51" s="196">
        <v>27.704960040149999</v>
      </c>
      <c r="F51" s="196">
        <v>98.126692472870005</v>
      </c>
      <c r="G51" s="196">
        <v>99.761493659739997</v>
      </c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outlineLevel="3" x14ac:dyDescent="0.3">
      <c r="A52" s="55" t="s">
        <v>259</v>
      </c>
      <c r="B52" s="196">
        <v>104.97379678</v>
      </c>
      <c r="C52" s="196">
        <v>87.456819999999993</v>
      </c>
      <c r="D52" s="196">
        <v>132.357876</v>
      </c>
      <c r="E52" s="196">
        <v>136.36866599999999</v>
      </c>
      <c r="F52" s="196">
        <v>452.22111000000001</v>
      </c>
      <c r="G52" s="196">
        <v>939.448983</v>
      </c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outlineLevel="3" x14ac:dyDescent="0.3">
      <c r="A53" s="55" t="s">
        <v>260</v>
      </c>
      <c r="B53" s="196">
        <v>135.05662434153999</v>
      </c>
      <c r="C53" s="196">
        <v>116.13319515038</v>
      </c>
      <c r="D53" s="196">
        <v>149.66078664104</v>
      </c>
      <c r="E53" s="196">
        <v>167.90406736776001</v>
      </c>
      <c r="F53" s="196">
        <v>303.46587855233997</v>
      </c>
      <c r="G53" s="196">
        <v>387.76145907712998</v>
      </c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outlineLevel="3" x14ac:dyDescent="0.3">
      <c r="A54" s="55" t="s">
        <v>261</v>
      </c>
      <c r="B54" s="196">
        <v>95.545237728559997</v>
      </c>
      <c r="C54" s="196">
        <v>57.493439262499997</v>
      </c>
      <c r="D54" s="196">
        <v>119.56959310429001</v>
      </c>
      <c r="E54" s="196">
        <v>119.00280760606</v>
      </c>
      <c r="F54" s="196">
        <v>234.07269763165999</v>
      </c>
      <c r="G54" s="196">
        <v>356.28486934642001</v>
      </c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outlineLevel="3" x14ac:dyDescent="0.3">
      <c r="A55" s="55" t="s">
        <v>262</v>
      </c>
      <c r="B55" s="196">
        <v>0.39788810252000001</v>
      </c>
      <c r="C55" s="196">
        <v>0.54160285082000004</v>
      </c>
      <c r="D55" s="196">
        <v>1.0454113763399999</v>
      </c>
      <c r="E55" s="196">
        <v>1.5875877036599999</v>
      </c>
      <c r="F55" s="196">
        <v>2.8371336968200001</v>
      </c>
      <c r="G55" s="196">
        <v>3.6947237395100001</v>
      </c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outlineLevel="2" x14ac:dyDescent="0.3">
      <c r="A56" s="222" t="s">
        <v>263</v>
      </c>
      <c r="B56" s="100">
        <f t="shared" ref="B56:G56" si="7">SUM(B$57:B$66)</f>
        <v>47.931220623000002</v>
      </c>
      <c r="C56" s="100">
        <f t="shared" si="7"/>
        <v>38.587261669610001</v>
      </c>
      <c r="D56" s="100">
        <f t="shared" si="7"/>
        <v>43.896592746549999</v>
      </c>
      <c r="E56" s="100">
        <f t="shared" si="7"/>
        <v>40.750160885679996</v>
      </c>
      <c r="F56" s="100">
        <f t="shared" si="7"/>
        <v>182.66076849184003</v>
      </c>
      <c r="G56" s="100">
        <f t="shared" si="7"/>
        <v>246.54578619578001</v>
      </c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outlineLevel="3" x14ac:dyDescent="0.3">
      <c r="A57" s="55" t="s">
        <v>264</v>
      </c>
      <c r="B57" s="196">
        <v>0</v>
      </c>
      <c r="C57" s="196">
        <v>0</v>
      </c>
      <c r="D57" s="196">
        <v>0</v>
      </c>
      <c r="E57" s="196">
        <v>0.55899540264000003</v>
      </c>
      <c r="F57" s="196">
        <v>0.80847284054000002</v>
      </c>
      <c r="G57" s="196">
        <v>0.85046474879</v>
      </c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outlineLevel="3" x14ac:dyDescent="0.3">
      <c r="A58" s="55" t="s">
        <v>265</v>
      </c>
      <c r="B58" s="196">
        <v>0</v>
      </c>
      <c r="C58" s="196">
        <v>0</v>
      </c>
      <c r="D58" s="196">
        <v>0</v>
      </c>
      <c r="E58" s="196">
        <v>0</v>
      </c>
      <c r="F58" s="196">
        <v>7.7901999999999996</v>
      </c>
      <c r="G58" s="196">
        <v>7.9580599999999997</v>
      </c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outlineLevel="3" x14ac:dyDescent="0.3">
      <c r="A59" s="55" t="s">
        <v>266</v>
      </c>
      <c r="B59" s="196">
        <v>8.1307875999999997</v>
      </c>
      <c r="C59" s="196">
        <v>3.6202200000000002</v>
      </c>
      <c r="D59" s="196">
        <v>0</v>
      </c>
      <c r="E59" s="196">
        <v>0</v>
      </c>
      <c r="F59" s="196">
        <v>66.835792851359997</v>
      </c>
      <c r="G59" s="196">
        <v>131.65326785136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outlineLevel="3" x14ac:dyDescent="0.3">
      <c r="A60" s="55" t="s">
        <v>267</v>
      </c>
      <c r="B60" s="196">
        <v>0</v>
      </c>
      <c r="C60" s="196">
        <v>0</v>
      </c>
      <c r="D60" s="196">
        <v>0</v>
      </c>
      <c r="E60" s="196">
        <v>0</v>
      </c>
      <c r="F60" s="196">
        <v>7.7901999999999996</v>
      </c>
      <c r="G60" s="196">
        <v>7.9580599999999997</v>
      </c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outlineLevel="3" x14ac:dyDescent="0.3">
      <c r="A61" s="55" t="s">
        <v>268</v>
      </c>
      <c r="B61" s="196">
        <v>7.1863010601399999</v>
      </c>
      <c r="C61" s="196">
        <v>6.4320433100400001</v>
      </c>
      <c r="D61" s="196">
        <v>8.9906458514699992</v>
      </c>
      <c r="E61" s="196">
        <v>7.8206807494600001</v>
      </c>
      <c r="F61" s="196">
        <v>21.460113920649999</v>
      </c>
      <c r="G61" s="196">
        <v>22.234048034859999</v>
      </c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outlineLevel="3" x14ac:dyDescent="0.3">
      <c r="A62" s="55" t="s">
        <v>269</v>
      </c>
      <c r="B62" s="196">
        <v>0</v>
      </c>
      <c r="C62" s="196">
        <v>0.15374539101000001</v>
      </c>
      <c r="D62" s="196">
        <v>0.40721180357999998</v>
      </c>
      <c r="E62" s="196">
        <v>1.1414699260300001</v>
      </c>
      <c r="F62" s="196">
        <v>1.94019993968</v>
      </c>
      <c r="G62" s="196">
        <v>2.6912268363499998</v>
      </c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outlineLevel="3" x14ac:dyDescent="0.3">
      <c r="A63" s="55" t="s">
        <v>270</v>
      </c>
      <c r="B63" s="196">
        <v>16.775096997630001</v>
      </c>
      <c r="C63" s="196">
        <v>14.350423071130001</v>
      </c>
      <c r="D63" s="196">
        <v>17.13033209916</v>
      </c>
      <c r="E63" s="196">
        <v>16.526657320249999</v>
      </c>
      <c r="F63" s="196">
        <v>22.155300602000001</v>
      </c>
      <c r="G63" s="196">
        <v>22.155300602000001</v>
      </c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outlineLevel="3" x14ac:dyDescent="0.3">
      <c r="A64" s="55" t="s">
        <v>271</v>
      </c>
      <c r="B64" s="196">
        <v>0.13144382978999999</v>
      </c>
      <c r="C64" s="196">
        <v>7.8694291629999996E-2</v>
      </c>
      <c r="D64" s="196">
        <v>5.364996859E-2</v>
      </c>
      <c r="E64" s="196">
        <v>1.2890436159999999E-2</v>
      </c>
      <c r="F64" s="196">
        <v>1.7280656490000001E-2</v>
      </c>
      <c r="G64" s="196">
        <v>1.7280656490000001E-2</v>
      </c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outlineLevel="3" x14ac:dyDescent="0.3">
      <c r="A65" s="55" t="s">
        <v>272</v>
      </c>
      <c r="B65" s="196">
        <v>0</v>
      </c>
      <c r="C65" s="196">
        <v>0.58780514750000001</v>
      </c>
      <c r="D65" s="196">
        <v>0.78617442469999999</v>
      </c>
      <c r="E65" s="196">
        <v>1.08277249519</v>
      </c>
      <c r="F65" s="196">
        <v>17.370752550180001</v>
      </c>
      <c r="G65" s="196">
        <v>17.703124471740001</v>
      </c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outlineLevel="3" x14ac:dyDescent="0.3">
      <c r="A66" s="55" t="s">
        <v>273</v>
      </c>
      <c r="B66" s="196">
        <v>15.70759113544</v>
      </c>
      <c r="C66" s="196">
        <v>13.3643304583</v>
      </c>
      <c r="D66" s="196">
        <v>16.52857859905</v>
      </c>
      <c r="E66" s="196">
        <v>13.60669455595</v>
      </c>
      <c r="F66" s="196">
        <v>36.492455130940002</v>
      </c>
      <c r="G66" s="196">
        <v>33.324952994189999</v>
      </c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outlineLevel="2" x14ac:dyDescent="0.3">
      <c r="A67" s="222" t="s">
        <v>274</v>
      </c>
      <c r="B67" s="100">
        <f t="shared" ref="B67:G67" si="8">SUM(B$68:B$71)</f>
        <v>11.079828836580001</v>
      </c>
      <c r="C67" s="100">
        <f t="shared" si="8"/>
        <v>33.342212997930005</v>
      </c>
      <c r="D67" s="100">
        <f t="shared" si="8"/>
        <v>61.086282690360008</v>
      </c>
      <c r="E67" s="100">
        <f t="shared" si="8"/>
        <v>50.739152857089998</v>
      </c>
      <c r="F67" s="100">
        <f t="shared" si="8"/>
        <v>60.379535033480003</v>
      </c>
      <c r="G67" s="100">
        <f t="shared" si="8"/>
        <v>57.258449463470001</v>
      </c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outlineLevel="3" x14ac:dyDescent="0.3">
      <c r="A68" s="55" t="s">
        <v>58</v>
      </c>
      <c r="B68" s="196">
        <v>0</v>
      </c>
      <c r="C68" s="196">
        <v>6.6055000000000001</v>
      </c>
      <c r="D68" s="196">
        <v>17.369800000000001</v>
      </c>
      <c r="E68" s="196">
        <v>20.099689999999999</v>
      </c>
      <c r="F68" s="196">
        <v>25.318149999999999</v>
      </c>
      <c r="G68" s="196">
        <v>25.863695</v>
      </c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outlineLevel="3" x14ac:dyDescent="0.3">
      <c r="A69" s="55" t="s">
        <v>76</v>
      </c>
      <c r="B69" s="196">
        <v>1.6215184999999999E-3</v>
      </c>
      <c r="C69" s="196">
        <v>1.3509357200000001E-3</v>
      </c>
      <c r="D69" s="196">
        <v>1.77620796E-3</v>
      </c>
      <c r="E69" s="196">
        <v>1.5810478E-3</v>
      </c>
      <c r="F69" s="196">
        <v>1.99153347E-3</v>
      </c>
      <c r="G69" s="196">
        <v>2.0344462100000001E-3</v>
      </c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outlineLevel="3" x14ac:dyDescent="0.3">
      <c r="A70" s="55" t="s">
        <v>165</v>
      </c>
      <c r="B70" s="196">
        <v>0</v>
      </c>
      <c r="C70" s="196">
        <v>4.3171068115700004</v>
      </c>
      <c r="D70" s="196">
        <v>6.5858728443199999</v>
      </c>
      <c r="E70" s="196">
        <v>8.11366189644</v>
      </c>
      <c r="F70" s="196">
        <v>11.098013129230001</v>
      </c>
      <c r="G70" s="196">
        <v>10.049643833319999</v>
      </c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outlineLevel="3" x14ac:dyDescent="0.3">
      <c r="A71" s="55" t="s">
        <v>46</v>
      </c>
      <c r="B71" s="196">
        <v>11.07820731808</v>
      </c>
      <c r="C71" s="196">
        <v>22.418255250640001</v>
      </c>
      <c r="D71" s="196">
        <v>37.128833638080003</v>
      </c>
      <c r="E71" s="196">
        <v>22.52421991285</v>
      </c>
      <c r="F71" s="196">
        <v>23.961380370779999</v>
      </c>
      <c r="G71" s="196">
        <v>21.343076183939999</v>
      </c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outlineLevel="2" x14ac:dyDescent="0.3">
      <c r="A72" s="222" t="s">
        <v>275</v>
      </c>
      <c r="B72" s="100">
        <f t="shared" ref="B72:G72" si="9">SUM(B$73:B$81)</f>
        <v>622.07978618407003</v>
      </c>
      <c r="C72" s="100">
        <f t="shared" si="9"/>
        <v>527.52570759700006</v>
      </c>
      <c r="D72" s="100">
        <f t="shared" si="9"/>
        <v>660.21868208960007</v>
      </c>
      <c r="E72" s="100">
        <f t="shared" si="9"/>
        <v>625.00446546599994</v>
      </c>
      <c r="F72" s="100">
        <f t="shared" si="9"/>
        <v>828.54262421800001</v>
      </c>
      <c r="G72" s="100">
        <f t="shared" si="9"/>
        <v>830.431049218</v>
      </c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outlineLevel="3" x14ac:dyDescent="0.3">
      <c r="A73" s="55" t="s">
        <v>276</v>
      </c>
      <c r="B73" s="196">
        <v>83.064791999999997</v>
      </c>
      <c r="C73" s="196">
        <v>71.058599999999998</v>
      </c>
      <c r="D73" s="196">
        <v>84.823800000000006</v>
      </c>
      <c r="E73" s="196">
        <v>81.834599999999995</v>
      </c>
      <c r="F73" s="196">
        <v>109.7058</v>
      </c>
      <c r="G73" s="196">
        <v>109.7058</v>
      </c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outlineLevel="3" x14ac:dyDescent="0.3">
      <c r="A74" s="55" t="s">
        <v>350</v>
      </c>
      <c r="B74" s="196">
        <v>27.688264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outlineLevel="3" x14ac:dyDescent="0.3">
      <c r="A75" s="55" t="s">
        <v>277</v>
      </c>
      <c r="B75" s="196">
        <v>345.19714618406999</v>
      </c>
      <c r="C75" s="196">
        <v>279.63773759700001</v>
      </c>
      <c r="D75" s="196">
        <v>244.17311208960001</v>
      </c>
      <c r="E75" s="196">
        <v>208.99547546599999</v>
      </c>
      <c r="F75" s="196">
        <v>276.48165421800002</v>
      </c>
      <c r="G75" s="196">
        <v>276.48165421800002</v>
      </c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outlineLevel="3" x14ac:dyDescent="0.3">
      <c r="A76" s="55" t="s">
        <v>351</v>
      </c>
      <c r="B76" s="196">
        <v>27.688264</v>
      </c>
      <c r="C76" s="196">
        <v>23.686199999999999</v>
      </c>
      <c r="D76" s="196">
        <v>28.2746</v>
      </c>
      <c r="E76" s="196">
        <v>0</v>
      </c>
      <c r="F76" s="196">
        <v>0</v>
      </c>
      <c r="G76" s="196">
        <v>0</v>
      </c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outlineLevel="3" x14ac:dyDescent="0.3">
      <c r="A77" s="55" t="s">
        <v>278</v>
      </c>
      <c r="B77" s="196">
        <v>83.064791999999997</v>
      </c>
      <c r="C77" s="196">
        <v>71.058599999999998</v>
      </c>
      <c r="D77" s="196">
        <v>84.823800000000006</v>
      </c>
      <c r="E77" s="196">
        <v>81.834599999999995</v>
      </c>
      <c r="F77" s="196">
        <v>109.7058</v>
      </c>
      <c r="G77" s="196">
        <v>109.7058</v>
      </c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outlineLevel="3" x14ac:dyDescent="0.3">
      <c r="A78" s="55" t="s">
        <v>279</v>
      </c>
      <c r="B78" s="196">
        <v>55.376528</v>
      </c>
      <c r="C78" s="196">
        <v>55.662570000000002</v>
      </c>
      <c r="D78" s="196">
        <v>66.445310000000006</v>
      </c>
      <c r="E78" s="196">
        <v>64.103769999999997</v>
      </c>
      <c r="F78" s="196">
        <v>85.936210000000003</v>
      </c>
      <c r="G78" s="196">
        <v>85.936210000000003</v>
      </c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outlineLevel="3" x14ac:dyDescent="0.3">
      <c r="A79" s="55" t="s">
        <v>280</v>
      </c>
      <c r="B79" s="196">
        <v>0</v>
      </c>
      <c r="C79" s="196">
        <v>26.422000000000001</v>
      </c>
      <c r="D79" s="196">
        <v>34.739600000000003</v>
      </c>
      <c r="E79" s="196">
        <v>30.922599999999999</v>
      </c>
      <c r="F79" s="196">
        <v>38.951000000000001</v>
      </c>
      <c r="G79" s="196">
        <v>39.790300000000002</v>
      </c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outlineLevel="3" x14ac:dyDescent="0.3">
      <c r="A80" s="55" t="s">
        <v>281</v>
      </c>
      <c r="B80" s="196">
        <v>0</v>
      </c>
      <c r="C80" s="196">
        <v>0</v>
      </c>
      <c r="D80" s="196">
        <v>116.93846000000001</v>
      </c>
      <c r="E80" s="196">
        <v>109.57657</v>
      </c>
      <c r="F80" s="196">
        <v>143.76711</v>
      </c>
      <c r="G80" s="196">
        <v>144.81623500000001</v>
      </c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outlineLevel="3" x14ac:dyDescent="0.3">
      <c r="A81" s="55" t="s">
        <v>282</v>
      </c>
      <c r="B81" s="196">
        <v>0</v>
      </c>
      <c r="C81" s="196">
        <v>0</v>
      </c>
      <c r="D81" s="196">
        <v>0</v>
      </c>
      <c r="E81" s="196">
        <v>47.736849999999997</v>
      </c>
      <c r="F81" s="196">
        <v>63.995049999999999</v>
      </c>
      <c r="G81" s="196">
        <v>63.995049999999999</v>
      </c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outlineLevel="2" x14ac:dyDescent="0.3">
      <c r="A82" s="222" t="s">
        <v>283</v>
      </c>
      <c r="B82" s="100">
        <f t="shared" ref="B82:G82" si="10">SUM(B$83:B$83)</f>
        <v>47.288565712</v>
      </c>
      <c r="C82" s="100">
        <f t="shared" si="10"/>
        <v>40.221789200000003</v>
      </c>
      <c r="D82" s="100">
        <f t="shared" si="10"/>
        <v>50.007862420000002</v>
      </c>
      <c r="E82" s="100">
        <f t="shared" si="10"/>
        <v>120.49942593211</v>
      </c>
      <c r="F82" s="100">
        <f t="shared" si="10"/>
        <v>153.60404350837999</v>
      </c>
      <c r="G82" s="100">
        <f t="shared" si="10"/>
        <v>153.49985984834001</v>
      </c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outlineLevel="3" x14ac:dyDescent="0.3">
      <c r="A83" s="55" t="s">
        <v>261</v>
      </c>
      <c r="B83" s="196">
        <v>47.288565712</v>
      </c>
      <c r="C83" s="196">
        <v>40.221789200000003</v>
      </c>
      <c r="D83" s="196">
        <v>50.007862420000002</v>
      </c>
      <c r="E83" s="196">
        <v>120.49942593211</v>
      </c>
      <c r="F83" s="196">
        <v>153.60404350837999</v>
      </c>
      <c r="G83" s="196">
        <v>153.49985984834001</v>
      </c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ht="14.5" x14ac:dyDescent="0.35">
      <c r="A84" s="35" t="s">
        <v>284</v>
      </c>
      <c r="B84" s="70">
        <f t="shared" ref="B84:G84" si="11">B$85+B$103</f>
        <v>308.13047207878003</v>
      </c>
      <c r="C84" s="70">
        <f t="shared" si="11"/>
        <v>236.92676847590002</v>
      </c>
      <c r="D84" s="70">
        <f t="shared" si="11"/>
        <v>292.65022357580006</v>
      </c>
      <c r="E84" s="70">
        <f t="shared" si="11"/>
        <v>309.34005931053002</v>
      </c>
      <c r="F84" s="70">
        <f t="shared" si="11"/>
        <v>360.31642587398005</v>
      </c>
      <c r="G84" s="70">
        <f t="shared" si="11"/>
        <v>341.86750297204003</v>
      </c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ht="14.5" outlineLevel="1" x14ac:dyDescent="0.35">
      <c r="A85" s="135" t="s">
        <v>285</v>
      </c>
      <c r="B85" s="198">
        <f t="shared" ref="B85:G85" si="12">B$86+B$93+B$101</f>
        <v>10.320351852600002</v>
      </c>
      <c r="C85" s="198">
        <f t="shared" si="12"/>
        <v>9.3528146002600003</v>
      </c>
      <c r="D85" s="198">
        <f t="shared" si="12"/>
        <v>32.237360679409996</v>
      </c>
      <c r="E85" s="198">
        <f t="shared" si="12"/>
        <v>49.038826501249993</v>
      </c>
      <c r="F85" s="198">
        <f t="shared" si="12"/>
        <v>72.19793130507</v>
      </c>
      <c r="G85" s="198">
        <f t="shared" si="12"/>
        <v>71.440636144300001</v>
      </c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outlineLevel="2" x14ac:dyDescent="0.3">
      <c r="A86" s="222" t="s">
        <v>286</v>
      </c>
      <c r="B86" s="100">
        <f t="shared" ref="B86:G86" si="13">SUM(B$87:B$92)</f>
        <v>6.0000115999999997</v>
      </c>
      <c r="C86" s="100">
        <f t="shared" si="13"/>
        <v>4.1880116000000003</v>
      </c>
      <c r="D86" s="100">
        <f t="shared" si="13"/>
        <v>24.3868166</v>
      </c>
      <c r="E86" s="100">
        <f t="shared" si="13"/>
        <v>16.928416599999998</v>
      </c>
      <c r="F86" s="100">
        <f t="shared" si="13"/>
        <v>11.847416600000001</v>
      </c>
      <c r="G86" s="100">
        <f t="shared" si="13"/>
        <v>8.9750116000000002</v>
      </c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outlineLevel="3" x14ac:dyDescent="0.3">
      <c r="A87" s="55" t="s">
        <v>287</v>
      </c>
      <c r="B87" s="196">
        <v>1.1600000000000001E-5</v>
      </c>
      <c r="C87" s="196">
        <v>1.1600000000000001E-5</v>
      </c>
      <c r="D87" s="196">
        <v>1.1600000000000001E-5</v>
      </c>
      <c r="E87" s="196">
        <v>1.1600000000000001E-5</v>
      </c>
      <c r="F87" s="196">
        <v>1.1600000000000001E-5</v>
      </c>
      <c r="G87" s="196">
        <v>1.1600000000000001E-5</v>
      </c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outlineLevel="3" x14ac:dyDescent="0.3">
      <c r="A88" s="55" t="s">
        <v>288</v>
      </c>
      <c r="B88" s="196">
        <v>1</v>
      </c>
      <c r="C88" s="196">
        <v>2.1880000000000002</v>
      </c>
      <c r="D88" s="196">
        <v>3.4750000000000001</v>
      </c>
      <c r="E88" s="196">
        <v>3.4750000000000001</v>
      </c>
      <c r="F88" s="196">
        <v>3.4750000000000001</v>
      </c>
      <c r="G88" s="196">
        <v>3.4750000000000001</v>
      </c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outlineLevel="3" x14ac:dyDescent="0.3">
      <c r="A89" s="55" t="s">
        <v>352</v>
      </c>
      <c r="B89" s="196">
        <v>3</v>
      </c>
      <c r="C89" s="196">
        <v>2</v>
      </c>
      <c r="D89" s="196">
        <v>1.6763999999999999</v>
      </c>
      <c r="E89" s="196">
        <v>0</v>
      </c>
      <c r="F89" s="196">
        <v>0</v>
      </c>
      <c r="G89" s="196">
        <v>0</v>
      </c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outlineLevel="3" x14ac:dyDescent="0.3">
      <c r="A90" s="55" t="s">
        <v>353</v>
      </c>
      <c r="B90" s="196">
        <v>0</v>
      </c>
      <c r="C90" s="196">
        <v>0</v>
      </c>
      <c r="D90" s="196">
        <v>14.363</v>
      </c>
      <c r="E90" s="196">
        <v>8.5809999999999995</v>
      </c>
      <c r="F90" s="196">
        <v>3.5</v>
      </c>
      <c r="G90" s="196">
        <v>3.5</v>
      </c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outlineLevel="3" x14ac:dyDescent="0.3">
      <c r="A91" s="55" t="s">
        <v>354</v>
      </c>
      <c r="B91" s="196">
        <v>0</v>
      </c>
      <c r="C91" s="196">
        <v>0</v>
      </c>
      <c r="D91" s="196">
        <v>2.8724050000000001</v>
      </c>
      <c r="E91" s="196">
        <v>2.8724050000000001</v>
      </c>
      <c r="F91" s="196">
        <v>2.8724050000000001</v>
      </c>
      <c r="G91" s="196">
        <v>0</v>
      </c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outlineLevel="3" x14ac:dyDescent="0.3">
      <c r="A92" s="55" t="s">
        <v>355</v>
      </c>
      <c r="B92" s="196">
        <v>2</v>
      </c>
      <c r="C92" s="196">
        <v>0</v>
      </c>
      <c r="D92" s="196">
        <v>2</v>
      </c>
      <c r="E92" s="196">
        <v>2</v>
      </c>
      <c r="F92" s="196">
        <v>2</v>
      </c>
      <c r="G92" s="196">
        <v>2</v>
      </c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1:17" outlineLevel="2" x14ac:dyDescent="0.3">
      <c r="A93" s="276" t="s">
        <v>253</v>
      </c>
      <c r="B93" s="100">
        <f t="shared" ref="B93:G93" si="14">SUM(B$94:B$100)</f>
        <v>4.3193856026000006</v>
      </c>
      <c r="C93" s="100">
        <f t="shared" si="14"/>
        <v>5.1638483502600003</v>
      </c>
      <c r="D93" s="100">
        <f t="shared" si="14"/>
        <v>7.8495894294099999</v>
      </c>
      <c r="E93" s="100">
        <f t="shared" si="14"/>
        <v>32.109455251249997</v>
      </c>
      <c r="F93" s="100">
        <f t="shared" si="14"/>
        <v>60.34956005507</v>
      </c>
      <c r="G93" s="100">
        <f t="shared" si="14"/>
        <v>62.464669894300002</v>
      </c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1:17" outlineLevel="3" x14ac:dyDescent="0.3">
      <c r="A94" s="55" t="s">
        <v>292</v>
      </c>
      <c r="B94" s="196">
        <v>7.410936102E-2</v>
      </c>
      <c r="C94" s="196">
        <v>5.8776299900000002E-2</v>
      </c>
      <c r="D94" s="196">
        <v>1.0434432387999999</v>
      </c>
      <c r="E94" s="196">
        <v>4.3504301776699998</v>
      </c>
      <c r="F94" s="196">
        <v>4.2835835077600004</v>
      </c>
      <c r="G94" s="196">
        <v>3.8683632289299998</v>
      </c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1:17" outlineLevel="3" x14ac:dyDescent="0.3">
      <c r="A95" s="55" t="s">
        <v>293</v>
      </c>
      <c r="B95" s="196">
        <v>0</v>
      </c>
      <c r="C95" s="196">
        <v>0</v>
      </c>
      <c r="D95" s="196">
        <v>0</v>
      </c>
      <c r="E95" s="196">
        <v>0.3546166</v>
      </c>
      <c r="F95" s="196">
        <v>0.47539179999999998</v>
      </c>
      <c r="G95" s="196">
        <v>0.47539179999999998</v>
      </c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1:17" outlineLevel="3" x14ac:dyDescent="0.3">
      <c r="A96" s="55" t="s">
        <v>294</v>
      </c>
      <c r="B96" s="196">
        <v>0</v>
      </c>
      <c r="C96" s="196">
        <v>0</v>
      </c>
      <c r="D96" s="196">
        <v>0</v>
      </c>
      <c r="E96" s="196">
        <v>0.27278200000000002</v>
      </c>
      <c r="F96" s="196">
        <v>0.36568600000000001</v>
      </c>
      <c r="G96" s="196">
        <v>0.36568600000000001</v>
      </c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1:17" outlineLevel="3" x14ac:dyDescent="0.3">
      <c r="A97" s="55" t="s">
        <v>295</v>
      </c>
      <c r="B97" s="196">
        <v>0</v>
      </c>
      <c r="C97" s="196">
        <v>0</v>
      </c>
      <c r="D97" s="196">
        <v>0</v>
      </c>
      <c r="E97" s="196">
        <v>0.38189479999999998</v>
      </c>
      <c r="F97" s="196">
        <v>0.51196039999999998</v>
      </c>
      <c r="G97" s="196">
        <v>0.51196039999999998</v>
      </c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1:17" outlineLevel="3" x14ac:dyDescent="0.3">
      <c r="A98" s="55" t="s">
        <v>296</v>
      </c>
      <c r="B98" s="196">
        <v>0.96711474375999995</v>
      </c>
      <c r="C98" s="196">
        <v>1.75162567326</v>
      </c>
      <c r="D98" s="196">
        <v>1.9796968365100001</v>
      </c>
      <c r="E98" s="196">
        <v>10.60962944519</v>
      </c>
      <c r="F98" s="196">
        <v>12.3806687687</v>
      </c>
      <c r="G98" s="196">
        <v>12.090961014419999</v>
      </c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1:17" outlineLevel="3" x14ac:dyDescent="0.3">
      <c r="A99" s="55" t="s">
        <v>297</v>
      </c>
      <c r="B99" s="196">
        <v>3.2781614978200002</v>
      </c>
      <c r="C99" s="196">
        <v>3.3534463771</v>
      </c>
      <c r="D99" s="196">
        <v>4.8264493541000002</v>
      </c>
      <c r="E99" s="196">
        <v>12.514342159670001</v>
      </c>
      <c r="F99" s="196">
        <v>13.93794200916</v>
      </c>
      <c r="G99" s="196">
        <v>13.611156294840001</v>
      </c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1:17" outlineLevel="3" x14ac:dyDescent="0.3">
      <c r="A100" s="55" t="s">
        <v>298</v>
      </c>
      <c r="B100" s="196">
        <v>0</v>
      </c>
      <c r="C100" s="196">
        <v>0</v>
      </c>
      <c r="D100" s="196">
        <v>0</v>
      </c>
      <c r="E100" s="196">
        <v>3.62576006872</v>
      </c>
      <c r="F100" s="196">
        <v>28.394327569449999</v>
      </c>
      <c r="G100" s="196">
        <v>31.541151156110001</v>
      </c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1:17" outlineLevel="2" x14ac:dyDescent="0.3">
      <c r="A101" s="222" t="s">
        <v>283</v>
      </c>
      <c r="B101" s="100">
        <f t="shared" ref="B101:G101" si="15">SUM(B$102:B$102)</f>
        <v>9.5465000000000003E-4</v>
      </c>
      <c r="C101" s="100">
        <f t="shared" si="15"/>
        <v>9.5465000000000003E-4</v>
      </c>
      <c r="D101" s="100">
        <f t="shared" si="15"/>
        <v>9.5465000000000003E-4</v>
      </c>
      <c r="E101" s="100">
        <f t="shared" si="15"/>
        <v>9.5465000000000003E-4</v>
      </c>
      <c r="F101" s="100">
        <f t="shared" si="15"/>
        <v>9.5465000000000003E-4</v>
      </c>
      <c r="G101" s="100">
        <f t="shared" si="15"/>
        <v>9.5465000000000003E-4</v>
      </c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1:17" outlineLevel="3" x14ac:dyDescent="0.3">
      <c r="A102" s="55" t="s">
        <v>299</v>
      </c>
      <c r="B102" s="196">
        <v>9.5465000000000003E-4</v>
      </c>
      <c r="C102" s="196">
        <v>9.5465000000000003E-4</v>
      </c>
      <c r="D102" s="196">
        <v>9.5465000000000003E-4</v>
      </c>
      <c r="E102" s="196">
        <v>9.5465000000000003E-4</v>
      </c>
      <c r="F102" s="196">
        <v>9.5465000000000003E-4</v>
      </c>
      <c r="G102" s="196">
        <v>9.5465000000000003E-4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1:17" ht="14.5" outlineLevel="1" x14ac:dyDescent="0.35">
      <c r="A103" s="135" t="s">
        <v>255</v>
      </c>
      <c r="B103" s="198">
        <f t="shared" ref="B103:G103" si="16">B$104+B$111+B$114+B$122+B$125</f>
        <v>297.81012022618</v>
      </c>
      <c r="C103" s="198">
        <f t="shared" si="16"/>
        <v>227.57395387564003</v>
      </c>
      <c r="D103" s="198">
        <f t="shared" si="16"/>
        <v>260.41286289639004</v>
      </c>
      <c r="E103" s="198">
        <f t="shared" si="16"/>
        <v>260.30123280928001</v>
      </c>
      <c r="F103" s="198">
        <f t="shared" si="16"/>
        <v>288.11849456891002</v>
      </c>
      <c r="G103" s="198">
        <f t="shared" si="16"/>
        <v>270.42686682774001</v>
      </c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1:17" outlineLevel="2" x14ac:dyDescent="0.3">
      <c r="A104" s="222" t="s">
        <v>256</v>
      </c>
      <c r="B104" s="100">
        <f t="shared" ref="B104:G104" si="17">SUM(B$105:B$110)</f>
        <v>236.99304515757001</v>
      </c>
      <c r="C104" s="100">
        <f t="shared" si="17"/>
        <v>190.85308737639002</v>
      </c>
      <c r="D104" s="100">
        <f t="shared" si="17"/>
        <v>221.66375747764999</v>
      </c>
      <c r="E104" s="100">
        <f t="shared" si="17"/>
        <v>186.07907643070001</v>
      </c>
      <c r="F104" s="100">
        <f t="shared" si="17"/>
        <v>191.11922103929001</v>
      </c>
      <c r="G104" s="100">
        <f t="shared" si="17"/>
        <v>172.570293889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outlineLevel="3" x14ac:dyDescent="0.3">
      <c r="A105" s="55" t="s">
        <v>300</v>
      </c>
      <c r="B105" s="196">
        <v>3.1714137999999998</v>
      </c>
      <c r="C105" s="196">
        <v>2.6421999999999999</v>
      </c>
      <c r="D105" s="196">
        <v>6.9479199999999999</v>
      </c>
      <c r="E105" s="196">
        <v>9.2767800000000005</v>
      </c>
      <c r="F105" s="196">
        <v>11.6853</v>
      </c>
      <c r="G105" s="196">
        <v>11.93709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1:17" outlineLevel="3" x14ac:dyDescent="0.3">
      <c r="A106" s="55" t="s">
        <v>257</v>
      </c>
      <c r="B106" s="196">
        <v>5.7115437652300001</v>
      </c>
      <c r="C106" s="196">
        <v>7.9946693819899997</v>
      </c>
      <c r="D106" s="196">
        <v>10.432493553680001</v>
      </c>
      <c r="E106" s="196">
        <v>9.2797913305699993</v>
      </c>
      <c r="F106" s="196">
        <v>22.055347128849998</v>
      </c>
      <c r="G106" s="196">
        <v>36.783663822260003</v>
      </c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1:17" outlineLevel="3" x14ac:dyDescent="0.3">
      <c r="A107" s="55" t="s">
        <v>258</v>
      </c>
      <c r="B107" s="196">
        <v>1.553992762</v>
      </c>
      <c r="C107" s="196">
        <v>1.4470008299999999</v>
      </c>
      <c r="D107" s="196">
        <v>1.9025141940000001</v>
      </c>
      <c r="E107" s="196">
        <v>1.685745539</v>
      </c>
      <c r="F107" s="196">
        <v>4.0027995150000004</v>
      </c>
      <c r="G107" s="196">
        <v>4.0054905495000002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1:17" outlineLevel="3" x14ac:dyDescent="0.3">
      <c r="A108" s="55" t="s">
        <v>260</v>
      </c>
      <c r="B108" s="196">
        <v>12.655384744099999</v>
      </c>
      <c r="C108" s="196">
        <v>10.8254236629</v>
      </c>
      <c r="D108" s="196">
        <v>12.66957612263</v>
      </c>
      <c r="E108" s="196">
        <v>12.77248679523</v>
      </c>
      <c r="F108" s="196">
        <v>17.16922751996</v>
      </c>
      <c r="G108" s="196">
        <v>17.958023768490001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1:17" outlineLevel="3" x14ac:dyDescent="0.3">
      <c r="A109" s="55" t="s">
        <v>261</v>
      </c>
      <c r="B109" s="196">
        <v>213.90071008624</v>
      </c>
      <c r="C109" s="196">
        <v>167.94379350150001</v>
      </c>
      <c r="D109" s="196">
        <v>189.71125360734001</v>
      </c>
      <c r="E109" s="196">
        <v>153.0642727659</v>
      </c>
      <c r="F109" s="196">
        <v>136.20086235975</v>
      </c>
      <c r="G109" s="196">
        <v>101.88034123302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1:17" outlineLevel="3" x14ac:dyDescent="0.3">
      <c r="A110" s="55" t="s">
        <v>262</v>
      </c>
      <c r="B110" s="196">
        <v>0</v>
      </c>
      <c r="C110" s="196">
        <v>0</v>
      </c>
      <c r="D110" s="196">
        <v>0</v>
      </c>
      <c r="E110" s="196">
        <v>0</v>
      </c>
      <c r="F110" s="196">
        <v>5.6845157299999999E-3</v>
      </c>
      <c r="G110" s="196">
        <v>5.6845157299999999E-3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1:17" outlineLevel="2" x14ac:dyDescent="0.3">
      <c r="A111" s="222" t="s">
        <v>301</v>
      </c>
      <c r="B111" s="100">
        <f t="shared" ref="B111:G111" si="18">SUM(B$112:B$113)</f>
        <v>1.3494962667799999</v>
      </c>
      <c r="C111" s="100">
        <f t="shared" si="18"/>
        <v>0</v>
      </c>
      <c r="D111" s="100">
        <f t="shared" si="18"/>
        <v>0</v>
      </c>
      <c r="E111" s="100">
        <f t="shared" si="18"/>
        <v>0</v>
      </c>
      <c r="F111" s="100">
        <f t="shared" si="18"/>
        <v>0</v>
      </c>
      <c r="G111" s="100">
        <f t="shared" si="18"/>
        <v>0.77746864024999995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1:17" outlineLevel="3" x14ac:dyDescent="0.3">
      <c r="A112" s="55" t="s">
        <v>356</v>
      </c>
      <c r="B112" s="196">
        <v>1.3494962667799999</v>
      </c>
      <c r="C112" s="196">
        <v>0</v>
      </c>
      <c r="D112" s="196">
        <v>0</v>
      </c>
      <c r="E112" s="196">
        <v>0</v>
      </c>
      <c r="F112" s="196">
        <v>0</v>
      </c>
      <c r="G112" s="196">
        <v>0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1:17" outlineLevel="3" x14ac:dyDescent="0.3">
      <c r="A113" s="55" t="s">
        <v>268</v>
      </c>
      <c r="B113" s="196">
        <v>0</v>
      </c>
      <c r="C113" s="196">
        <v>0</v>
      </c>
      <c r="D113" s="196">
        <v>0</v>
      </c>
      <c r="E113" s="196">
        <v>0</v>
      </c>
      <c r="F113" s="196">
        <v>0</v>
      </c>
      <c r="G113" s="196">
        <v>0.77746864024999995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1:17" outlineLevel="2" x14ac:dyDescent="0.3">
      <c r="A114" s="222" t="s">
        <v>274</v>
      </c>
      <c r="B114" s="100">
        <f t="shared" ref="B114:G114" si="19">SUM(B$115:B$121)</f>
        <v>56.331306893259999</v>
      </c>
      <c r="C114" s="100">
        <f t="shared" si="19"/>
        <v>34.05327729071</v>
      </c>
      <c r="D114" s="100">
        <f t="shared" si="19"/>
        <v>35.432484333830004</v>
      </c>
      <c r="E114" s="100">
        <f t="shared" si="19"/>
        <v>29.513522327330001</v>
      </c>
      <c r="F114" s="100">
        <f t="shared" si="19"/>
        <v>37.268544666909996</v>
      </c>
      <c r="G114" s="100">
        <f t="shared" si="19"/>
        <v>37.351063801209996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1:17" outlineLevel="3" x14ac:dyDescent="0.3">
      <c r="A115" s="55" t="s">
        <v>147</v>
      </c>
      <c r="B115" s="196">
        <v>2.21274739397</v>
      </c>
      <c r="C115" s="196">
        <v>3.43046205458</v>
      </c>
      <c r="D115" s="196">
        <v>4.9365827108299998</v>
      </c>
      <c r="E115" s="196">
        <v>4.4761919675000001</v>
      </c>
      <c r="F115" s="196">
        <v>6.8946523524199996</v>
      </c>
      <c r="G115" s="196">
        <v>7.18196880121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1:17" outlineLevel="3" x14ac:dyDescent="0.3">
      <c r="A116" s="55" t="s">
        <v>204</v>
      </c>
      <c r="B116" s="196">
        <v>12.53187946503</v>
      </c>
      <c r="C116" s="196">
        <v>0</v>
      </c>
      <c r="D116" s="196">
        <v>0</v>
      </c>
      <c r="E116" s="196">
        <v>0</v>
      </c>
      <c r="F116" s="196">
        <v>0</v>
      </c>
      <c r="G116" s="196">
        <v>0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1:17" outlineLevel="3" x14ac:dyDescent="0.3">
      <c r="A117" s="55" t="s">
        <v>46</v>
      </c>
      <c r="B117" s="196">
        <v>0.93949721320000001</v>
      </c>
      <c r="C117" s="196">
        <v>0.71897552226000006</v>
      </c>
      <c r="D117" s="196">
        <v>0.80757162299999996</v>
      </c>
      <c r="E117" s="196">
        <v>0.48695035983000001</v>
      </c>
      <c r="F117" s="196">
        <v>0.20479731448999999</v>
      </c>
      <c r="G117" s="196">
        <v>0</v>
      </c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outlineLevel="3" x14ac:dyDescent="0.3">
      <c r="A118" s="55" t="s">
        <v>119</v>
      </c>
      <c r="B118" s="196">
        <v>0.53914034188000004</v>
      </c>
      <c r="C118" s="196">
        <v>0.22458699762000001</v>
      </c>
      <c r="D118" s="196">
        <v>0</v>
      </c>
      <c r="E118" s="196">
        <v>0</v>
      </c>
      <c r="F118" s="196">
        <v>0</v>
      </c>
      <c r="G118" s="196">
        <v>0</v>
      </c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1:17" outlineLevel="3" x14ac:dyDescent="0.3">
      <c r="A119" s="55" t="s">
        <v>302</v>
      </c>
      <c r="B119" s="196">
        <v>0.92257295648000004</v>
      </c>
      <c r="C119" s="196">
        <v>0.48319847999999999</v>
      </c>
      <c r="D119" s="196">
        <v>0</v>
      </c>
      <c r="E119" s="196">
        <v>0</v>
      </c>
      <c r="F119" s="196">
        <v>0</v>
      </c>
      <c r="G119" s="196">
        <v>0</v>
      </c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1:17" outlineLevel="3" x14ac:dyDescent="0.3">
      <c r="A120" s="55" t="s">
        <v>357</v>
      </c>
      <c r="B120" s="196">
        <v>37.379156399999999</v>
      </c>
      <c r="C120" s="196">
        <v>28.423439999999999</v>
      </c>
      <c r="D120" s="196">
        <v>29.688330000000001</v>
      </c>
      <c r="E120" s="196">
        <v>24.550380000000001</v>
      </c>
      <c r="F120" s="196">
        <v>30.169094999999999</v>
      </c>
      <c r="G120" s="196">
        <v>30.169094999999999</v>
      </c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1:17" outlineLevel="3" x14ac:dyDescent="0.3">
      <c r="A121" s="55" t="s">
        <v>358</v>
      </c>
      <c r="B121" s="196">
        <v>1.8063131227</v>
      </c>
      <c r="C121" s="196">
        <v>0.77261423625000003</v>
      </c>
      <c r="D121" s="196">
        <v>0</v>
      </c>
      <c r="E121" s="196">
        <v>0</v>
      </c>
      <c r="F121" s="196">
        <v>0</v>
      </c>
      <c r="G121" s="196">
        <v>0</v>
      </c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1:17" outlineLevel="2" x14ac:dyDescent="0.3">
      <c r="A122" s="222" t="s">
        <v>303</v>
      </c>
      <c r="B122" s="100">
        <f t="shared" ref="B122:G122" si="20">SUM(B$123:B$124)</f>
        <v>0</v>
      </c>
      <c r="C122" s="100">
        <f t="shared" si="20"/>
        <v>0</v>
      </c>
      <c r="D122" s="100">
        <f t="shared" si="20"/>
        <v>0</v>
      </c>
      <c r="E122" s="100">
        <f t="shared" si="20"/>
        <v>41.599254999999999</v>
      </c>
      <c r="F122" s="100">
        <f t="shared" si="20"/>
        <v>55.767115000000004</v>
      </c>
      <c r="G122" s="100">
        <f t="shared" si="20"/>
        <v>55.767115000000004</v>
      </c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1:17" outlineLevel="3" x14ac:dyDescent="0.3">
      <c r="A123" s="55" t="s">
        <v>304</v>
      </c>
      <c r="B123" s="196">
        <v>0</v>
      </c>
      <c r="C123" s="196">
        <v>0</v>
      </c>
      <c r="D123" s="196">
        <v>0</v>
      </c>
      <c r="E123" s="196">
        <v>19.094740000000002</v>
      </c>
      <c r="F123" s="196">
        <v>25.598020000000002</v>
      </c>
      <c r="G123" s="196">
        <v>25.598020000000002</v>
      </c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1:17" outlineLevel="3" x14ac:dyDescent="0.3">
      <c r="A124" s="55" t="s">
        <v>305</v>
      </c>
      <c r="B124" s="196">
        <v>0</v>
      </c>
      <c r="C124" s="196">
        <v>0</v>
      </c>
      <c r="D124" s="196">
        <v>0</v>
      </c>
      <c r="E124" s="196">
        <v>22.504515000000001</v>
      </c>
      <c r="F124" s="196">
        <v>30.169094999999999</v>
      </c>
      <c r="G124" s="196">
        <v>30.169094999999999</v>
      </c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1:17" outlineLevel="2" x14ac:dyDescent="0.3">
      <c r="A125" s="222" t="s">
        <v>283</v>
      </c>
      <c r="B125" s="100">
        <f t="shared" ref="B125:G125" si="21">SUM(B$126:B$126)</f>
        <v>3.1362719085699999</v>
      </c>
      <c r="C125" s="100">
        <f t="shared" si="21"/>
        <v>2.6675892085399999</v>
      </c>
      <c r="D125" s="100">
        <f t="shared" si="21"/>
        <v>3.31662108491</v>
      </c>
      <c r="E125" s="100">
        <f t="shared" si="21"/>
        <v>3.1093790512499999</v>
      </c>
      <c r="F125" s="100">
        <f t="shared" si="21"/>
        <v>3.9636138627099999</v>
      </c>
      <c r="G125" s="100">
        <f t="shared" si="21"/>
        <v>3.9609254972799999</v>
      </c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1:17" outlineLevel="3" x14ac:dyDescent="0.3">
      <c r="A126" s="55" t="s">
        <v>261</v>
      </c>
      <c r="B126" s="196">
        <v>3.1362719085699999</v>
      </c>
      <c r="C126" s="196">
        <v>2.6675892085399999</v>
      </c>
      <c r="D126" s="196">
        <v>3.31662108491</v>
      </c>
      <c r="E126" s="196">
        <v>3.1093790512499999</v>
      </c>
      <c r="F126" s="196">
        <v>3.9636138627099999</v>
      </c>
      <c r="G126" s="196">
        <v>3.9609254972799999</v>
      </c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1:17" x14ac:dyDescent="0.3">
      <c r="B127" s="76"/>
      <c r="C127" s="76"/>
      <c r="D127" s="76"/>
      <c r="E127" s="76"/>
      <c r="F127" s="76"/>
      <c r="G127" s="76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1:17" x14ac:dyDescent="0.3">
      <c r="B128" s="76"/>
      <c r="C128" s="76"/>
      <c r="D128" s="76"/>
      <c r="E128" s="76"/>
      <c r="F128" s="76"/>
      <c r="G128" s="76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76"/>
      <c r="E129" s="76"/>
      <c r="F129" s="76"/>
      <c r="G129" s="76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76"/>
      <c r="E130" s="76"/>
      <c r="F130" s="76"/>
      <c r="G130" s="76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76"/>
      <c r="E131" s="76"/>
      <c r="F131" s="76"/>
      <c r="G131" s="76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76"/>
      <c r="E132" s="76"/>
      <c r="F132" s="76"/>
      <c r="G132" s="76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76"/>
      <c r="E133" s="76"/>
      <c r="F133" s="76"/>
      <c r="G133" s="76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76"/>
      <c r="E134" s="76"/>
      <c r="F134" s="76"/>
      <c r="G134" s="76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76"/>
      <c r="E135" s="76"/>
      <c r="F135" s="76"/>
      <c r="G135" s="76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76"/>
      <c r="E136" s="76"/>
      <c r="F136" s="76"/>
      <c r="G136" s="76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76"/>
      <c r="E137" s="76"/>
      <c r="F137" s="76"/>
      <c r="G137" s="76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76"/>
      <c r="E138" s="76"/>
      <c r="F138" s="76"/>
      <c r="G138" s="76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76"/>
      <c r="E139" s="76"/>
      <c r="F139" s="76"/>
      <c r="G139" s="76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76"/>
      <c r="E140" s="76"/>
      <c r="F140" s="76"/>
      <c r="G140" s="76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76"/>
      <c r="E141" s="76"/>
      <c r="F141" s="76"/>
      <c r="G141" s="76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76"/>
      <c r="E142" s="76"/>
      <c r="F142" s="76"/>
      <c r="G142" s="76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76"/>
      <c r="E143" s="76"/>
      <c r="F143" s="76"/>
      <c r="G143" s="76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76"/>
      <c r="E144" s="76"/>
      <c r="F144" s="76"/>
      <c r="G144" s="76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76"/>
      <c r="E145" s="76"/>
      <c r="F145" s="76"/>
      <c r="G145" s="76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76"/>
      <c r="E146" s="76"/>
      <c r="F146" s="76"/>
      <c r="G146" s="76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76"/>
      <c r="E147" s="76"/>
      <c r="F147" s="76"/>
      <c r="G147" s="76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76"/>
      <c r="E148" s="76"/>
      <c r="F148" s="76"/>
      <c r="G148" s="76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76"/>
      <c r="E149" s="76"/>
      <c r="F149" s="76"/>
      <c r="G149" s="76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76"/>
      <c r="E150" s="76"/>
      <c r="F150" s="76"/>
      <c r="G150" s="76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76"/>
      <c r="E151" s="76"/>
      <c r="F151" s="76"/>
      <c r="G151" s="76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76"/>
      <c r="E152" s="76"/>
      <c r="F152" s="76"/>
      <c r="G152" s="76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76"/>
      <c r="E153" s="76"/>
      <c r="F153" s="76"/>
      <c r="G153" s="76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76"/>
      <c r="E154" s="76"/>
      <c r="F154" s="76"/>
      <c r="G154" s="76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76"/>
      <c r="E155" s="76"/>
      <c r="F155" s="76"/>
      <c r="G155" s="76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76"/>
      <c r="E156" s="76"/>
      <c r="F156" s="76"/>
      <c r="G156" s="76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76"/>
      <c r="E157" s="76"/>
      <c r="F157" s="76"/>
      <c r="G157" s="76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76"/>
      <c r="E158" s="76"/>
      <c r="F158" s="76"/>
      <c r="G158" s="76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76"/>
      <c r="E159" s="76"/>
      <c r="F159" s="76"/>
      <c r="G159" s="76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76"/>
      <c r="E160" s="76"/>
      <c r="F160" s="76"/>
      <c r="G160" s="76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76"/>
      <c r="E161" s="76"/>
      <c r="F161" s="76"/>
      <c r="G161" s="76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76"/>
      <c r="E162" s="76"/>
      <c r="F162" s="76"/>
      <c r="G162" s="76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76"/>
      <c r="E163" s="76"/>
      <c r="F163" s="76"/>
      <c r="G163" s="76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76"/>
      <c r="E164" s="76"/>
      <c r="F164" s="76"/>
      <c r="G164" s="76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76"/>
      <c r="E165" s="76"/>
      <c r="F165" s="76"/>
      <c r="G165" s="76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76"/>
      <c r="E166" s="76"/>
      <c r="F166" s="76"/>
      <c r="G166" s="76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76"/>
      <c r="E167" s="76"/>
      <c r="F167" s="76"/>
      <c r="G167" s="76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76"/>
      <c r="E168" s="76"/>
      <c r="F168" s="76"/>
      <c r="G168" s="76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G5" sqref="G5"/>
    </sheetView>
  </sheetViews>
  <sheetFormatPr defaultColWidth="9.1796875" defaultRowHeight="13" outlineLevelRow="3" x14ac:dyDescent="0.3"/>
  <cols>
    <col min="1" max="1" width="52" style="192" customWidth="1"/>
    <col min="2" max="7" width="15.1796875" style="85" customWidth="1"/>
    <col min="8" max="16384" width="9.1796875" style="192"/>
  </cols>
  <sheetData>
    <row r="2" spans="1:19" ht="18.5" x14ac:dyDescent="0.45">
      <c r="A2" s="5" t="s">
        <v>347</v>
      </c>
      <c r="B2" s="3"/>
      <c r="C2" s="3"/>
      <c r="D2" s="3"/>
      <c r="E2" s="3"/>
      <c r="F2" s="3"/>
      <c r="G2" s="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B4" s="213"/>
      <c r="C4" s="213"/>
      <c r="D4" s="213"/>
      <c r="E4" s="213"/>
      <c r="F4" s="213"/>
      <c r="G4" s="68" t="s">
        <v>308</v>
      </c>
    </row>
    <row r="5" spans="1:19" s="174" customFormat="1" x14ac:dyDescent="0.25">
      <c r="A5" s="139"/>
      <c r="B5" s="223">
        <v>43465</v>
      </c>
      <c r="C5" s="223">
        <v>43830</v>
      </c>
      <c r="D5" s="223">
        <v>44196</v>
      </c>
      <c r="E5" s="223">
        <v>44561</v>
      </c>
      <c r="F5" s="223">
        <v>44926</v>
      </c>
      <c r="G5" s="223">
        <v>45169</v>
      </c>
    </row>
    <row r="6" spans="1:19" s="16" customFormat="1" ht="15.5" x14ac:dyDescent="0.25">
      <c r="A6" s="78" t="s">
        <v>216</v>
      </c>
      <c r="B6" s="226">
        <f t="shared" ref="B6:G6" si="0">B$7+B$84</f>
        <v>78.315547975930002</v>
      </c>
      <c r="C6" s="226">
        <f t="shared" si="0"/>
        <v>84.365406859520021</v>
      </c>
      <c r="D6" s="226">
        <f t="shared" si="0"/>
        <v>90.253504033989998</v>
      </c>
      <c r="E6" s="226">
        <f t="shared" si="0"/>
        <v>97.955884555140017</v>
      </c>
      <c r="F6" s="226">
        <f t="shared" si="0"/>
        <v>111.44670722021999</v>
      </c>
      <c r="G6" s="226">
        <f t="shared" si="0"/>
        <v>133.92790119985997</v>
      </c>
    </row>
    <row r="7" spans="1:19" s="36" customFormat="1" ht="14.5" x14ac:dyDescent="0.25">
      <c r="A7" s="166" t="s">
        <v>217</v>
      </c>
      <c r="B7" s="143">
        <f t="shared" ref="B7:G7" si="1">B$8+B$47</f>
        <v>67.186989245079999</v>
      </c>
      <c r="C7" s="143">
        <f t="shared" si="1"/>
        <v>74.362672420240017</v>
      </c>
      <c r="D7" s="143">
        <f t="shared" si="1"/>
        <v>79.903217077660003</v>
      </c>
      <c r="E7" s="143">
        <f t="shared" si="1"/>
        <v>86.615691312520013</v>
      </c>
      <c r="F7" s="143">
        <f t="shared" si="1"/>
        <v>101.59354286954999</v>
      </c>
      <c r="G7" s="143">
        <f t="shared" si="1"/>
        <v>124.57923860485997</v>
      </c>
    </row>
    <row r="8" spans="1:19" s="231" customFormat="1" ht="14.5" outlineLevel="1" x14ac:dyDescent="0.25">
      <c r="A8" s="97" t="s">
        <v>218</v>
      </c>
      <c r="B8" s="134">
        <f t="shared" ref="B8:G8" si="2">B$9+B$45</f>
        <v>27.487826315950002</v>
      </c>
      <c r="C8" s="134">
        <f t="shared" si="2"/>
        <v>35.020184952060006</v>
      </c>
      <c r="D8" s="134">
        <f t="shared" si="2"/>
        <v>35.392538767910004</v>
      </c>
      <c r="E8" s="134">
        <f t="shared" si="2"/>
        <v>38.952681436220011</v>
      </c>
      <c r="F8" s="134">
        <f t="shared" si="2"/>
        <v>38.00228207715999</v>
      </c>
      <c r="G8" s="134">
        <f t="shared" si="2"/>
        <v>40.270544215579982</v>
      </c>
    </row>
    <row r="9" spans="1:19" s="101" customFormat="1" outlineLevel="2" x14ac:dyDescent="0.25">
      <c r="A9" s="94" t="s">
        <v>219</v>
      </c>
      <c r="B9" s="62">
        <f t="shared" ref="B9:G9" si="3">SUM(B$10:B$44)</f>
        <v>27.406626104820003</v>
      </c>
      <c r="C9" s="62">
        <f t="shared" si="3"/>
        <v>34.930848530000006</v>
      </c>
      <c r="D9" s="62">
        <f t="shared" si="3"/>
        <v>35.322377285950004</v>
      </c>
      <c r="E9" s="62">
        <f t="shared" si="3"/>
        <v>38.884805428450008</v>
      </c>
      <c r="F9" s="62">
        <f t="shared" si="3"/>
        <v>37.955266801959986</v>
      </c>
      <c r="G9" s="62">
        <f t="shared" si="3"/>
        <v>40.225337220189985</v>
      </c>
    </row>
    <row r="10" spans="1:19" s="189" customFormat="1" outlineLevel="3" x14ac:dyDescent="0.3">
      <c r="A10" s="55" t="s">
        <v>348</v>
      </c>
      <c r="B10" s="225">
        <v>0.423707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</row>
    <row r="11" spans="1:19" outlineLevel="3" x14ac:dyDescent="0.3">
      <c r="A11" s="232" t="s">
        <v>220</v>
      </c>
      <c r="B11" s="196">
        <v>2.2627073694200002</v>
      </c>
      <c r="C11" s="196">
        <v>3.0702229567899999</v>
      </c>
      <c r="D11" s="196">
        <v>2.5383883414600001</v>
      </c>
      <c r="E11" s="196">
        <v>2.9816281866000001</v>
      </c>
      <c r="F11" s="196">
        <v>2.22413354628</v>
      </c>
      <c r="G11" s="196">
        <v>1.72543332259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outlineLevel="3" x14ac:dyDescent="0.3">
      <c r="A12" s="55" t="s">
        <v>221</v>
      </c>
      <c r="B12" s="196">
        <v>0.68740315390999995</v>
      </c>
      <c r="C12" s="196">
        <v>0.80354805750000002</v>
      </c>
      <c r="D12" s="196">
        <v>0.67314833805999996</v>
      </c>
      <c r="E12" s="196">
        <v>0.64274768862999998</v>
      </c>
      <c r="F12" s="196">
        <v>0.47945505163000002</v>
      </c>
      <c r="G12" s="196">
        <v>0.47945505163000002</v>
      </c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outlineLevel="3" x14ac:dyDescent="0.3">
      <c r="A13" s="55" t="s">
        <v>222</v>
      </c>
      <c r="B13" s="196">
        <v>0.69196167220000004</v>
      </c>
      <c r="C13" s="196">
        <v>1.59467773396</v>
      </c>
      <c r="D13" s="196">
        <v>1.96742521474</v>
      </c>
      <c r="E13" s="196">
        <v>3.5161637729300002</v>
      </c>
      <c r="F13" s="196">
        <v>1.47136659314</v>
      </c>
      <c r="G13" s="196">
        <v>2.0064971304200001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outlineLevel="3" x14ac:dyDescent="0.3">
      <c r="A14" s="55" t="s">
        <v>223</v>
      </c>
      <c r="B14" s="196">
        <v>1.3182480490299999</v>
      </c>
      <c r="C14" s="196">
        <v>1.54098166862</v>
      </c>
      <c r="D14" s="196">
        <v>1.29091127722</v>
      </c>
      <c r="E14" s="196">
        <v>1.3380648283200001</v>
      </c>
      <c r="F14" s="196">
        <v>1.36729325161</v>
      </c>
      <c r="G14" s="196">
        <v>1.36729325161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outlineLevel="3" x14ac:dyDescent="0.3">
      <c r="A15" s="55" t="s">
        <v>224</v>
      </c>
      <c r="B15" s="196">
        <v>1.0365402828900001</v>
      </c>
      <c r="C15" s="196">
        <v>1.2116760391900001</v>
      </c>
      <c r="D15" s="196">
        <v>1.01504534102</v>
      </c>
      <c r="E15" s="196">
        <v>1.05212224414</v>
      </c>
      <c r="F15" s="196">
        <v>0.78482635377999999</v>
      </c>
      <c r="G15" s="196">
        <v>0.78482635377999999</v>
      </c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outlineLevel="3" x14ac:dyDescent="0.3">
      <c r="A16" s="55" t="s">
        <v>225</v>
      </c>
      <c r="B16" s="196">
        <v>1.69385845206</v>
      </c>
      <c r="C16" s="196">
        <v>1.98005589748</v>
      </c>
      <c r="D16" s="196">
        <v>1.65873257264</v>
      </c>
      <c r="E16" s="196">
        <v>1.71932165613</v>
      </c>
      <c r="F16" s="196">
        <v>1.28252107002</v>
      </c>
      <c r="G16" s="196">
        <v>1.28252107002</v>
      </c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outlineLevel="3" x14ac:dyDescent="0.3">
      <c r="A17" s="55" t="s">
        <v>226</v>
      </c>
      <c r="B17" s="196">
        <v>3.3746665013200001</v>
      </c>
      <c r="C17" s="196">
        <v>3.9448563720599998</v>
      </c>
      <c r="D17" s="196">
        <v>3.5465986079</v>
      </c>
      <c r="E17" s="196">
        <v>4.2928769860499996</v>
      </c>
      <c r="F17" s="196">
        <v>6.4837581148799996</v>
      </c>
      <c r="G17" s="196">
        <v>6.4837581148799996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outlineLevel="3" x14ac:dyDescent="0.3">
      <c r="A18" s="55" t="s">
        <v>227</v>
      </c>
      <c r="B18" s="196">
        <v>0.43692677880000003</v>
      </c>
      <c r="C18" s="196">
        <v>0.51075073250000003</v>
      </c>
      <c r="D18" s="196">
        <v>0.42786614134000001</v>
      </c>
      <c r="E18" s="196">
        <v>0.44349495202</v>
      </c>
      <c r="F18" s="196">
        <v>0.33082327462</v>
      </c>
      <c r="G18" s="196">
        <v>0.33082327462</v>
      </c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outlineLevel="3" x14ac:dyDescent="0.3">
      <c r="A19" s="55" t="s">
        <v>228</v>
      </c>
      <c r="B19" s="196">
        <v>0.43692677880000003</v>
      </c>
      <c r="C19" s="196">
        <v>0.51075073250000003</v>
      </c>
      <c r="D19" s="196">
        <v>0.42786614134000001</v>
      </c>
      <c r="E19" s="196">
        <v>0.44349495202</v>
      </c>
      <c r="F19" s="196">
        <v>0.74101125010000002</v>
      </c>
      <c r="G19" s="196">
        <v>0.74101125010000002</v>
      </c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outlineLevel="3" x14ac:dyDescent="0.3">
      <c r="A20" s="55" t="s">
        <v>229</v>
      </c>
      <c r="B20" s="196">
        <v>1.3515315323999999</v>
      </c>
      <c r="C20" s="196">
        <v>1.3257462422599999</v>
      </c>
      <c r="D20" s="196">
        <v>1.4937057667</v>
      </c>
      <c r="E20" s="196">
        <v>2.9617775985099999</v>
      </c>
      <c r="F20" s="196">
        <v>1.90368219733</v>
      </c>
      <c r="G20" s="196">
        <v>1.6939844254800001</v>
      </c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outlineLevel="3" x14ac:dyDescent="0.3">
      <c r="A21" s="55" t="s">
        <v>230</v>
      </c>
      <c r="B21" s="196">
        <v>0.43692677880000003</v>
      </c>
      <c r="C21" s="196">
        <v>0.51075073250000003</v>
      </c>
      <c r="D21" s="196">
        <v>0.42786614134000001</v>
      </c>
      <c r="E21" s="196">
        <v>0.44349495202</v>
      </c>
      <c r="F21" s="196">
        <v>0.33082327462</v>
      </c>
      <c r="G21" s="196">
        <v>0.33082327462</v>
      </c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outlineLevel="3" x14ac:dyDescent="0.3">
      <c r="A22" s="55" t="s">
        <v>231</v>
      </c>
      <c r="B22" s="196">
        <v>0.43692677880000003</v>
      </c>
      <c r="C22" s="196">
        <v>0.51075073250000003</v>
      </c>
      <c r="D22" s="196">
        <v>0.42786614134000001</v>
      </c>
      <c r="E22" s="196">
        <v>0.44349495202</v>
      </c>
      <c r="F22" s="196">
        <v>0.33082327462</v>
      </c>
      <c r="G22" s="196">
        <v>0.33082327462</v>
      </c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outlineLevel="3" x14ac:dyDescent="0.3">
      <c r="A23" s="55" t="s">
        <v>232</v>
      </c>
      <c r="B23" s="196">
        <v>0.69286224135999996</v>
      </c>
      <c r="C23" s="196">
        <v>1.9942664029399999</v>
      </c>
      <c r="D23" s="196">
        <v>3.6177396860700002</v>
      </c>
      <c r="E23" s="196">
        <v>2.2411606184299999</v>
      </c>
      <c r="F23" s="196">
        <v>1.6427051342200001</v>
      </c>
      <c r="G23" s="196">
        <v>4.2098569178199998</v>
      </c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outlineLevel="3" x14ac:dyDescent="0.3">
      <c r="A24" s="55" t="s">
        <v>233</v>
      </c>
      <c r="B24" s="196">
        <v>0.43692677880000003</v>
      </c>
      <c r="C24" s="196">
        <v>0.51075073250000003</v>
      </c>
      <c r="D24" s="196">
        <v>0.42786614134000001</v>
      </c>
      <c r="E24" s="196">
        <v>0.44349495202</v>
      </c>
      <c r="F24" s="196">
        <v>0.33082327462</v>
      </c>
      <c r="G24" s="196">
        <v>0.33082327462</v>
      </c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outlineLevel="3" x14ac:dyDescent="0.3">
      <c r="A25" s="55" t="s">
        <v>234</v>
      </c>
      <c r="B25" s="196">
        <v>0.43692677880000003</v>
      </c>
      <c r="C25" s="196">
        <v>0.51075073250000003</v>
      </c>
      <c r="D25" s="196">
        <v>0.42786614134000001</v>
      </c>
      <c r="E25" s="196">
        <v>0.44349495202</v>
      </c>
      <c r="F25" s="196">
        <v>0.33082327462</v>
      </c>
      <c r="G25" s="196">
        <v>0.33082327462</v>
      </c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outlineLevel="3" x14ac:dyDescent="0.3">
      <c r="A26" s="55" t="s">
        <v>235</v>
      </c>
      <c r="B26" s="196">
        <v>0.43692677880000003</v>
      </c>
      <c r="C26" s="196">
        <v>0.51075073250000003</v>
      </c>
      <c r="D26" s="196">
        <v>0.42786614134000001</v>
      </c>
      <c r="E26" s="196">
        <v>0.44349495202</v>
      </c>
      <c r="F26" s="196">
        <v>0.33082327462</v>
      </c>
      <c r="G26" s="196">
        <v>0.33082327462</v>
      </c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outlineLevel="3" x14ac:dyDescent="0.3">
      <c r="A27" s="55" t="s">
        <v>236</v>
      </c>
      <c r="B27" s="196">
        <v>0.43692677880000003</v>
      </c>
      <c r="C27" s="196">
        <v>0.51075073250000003</v>
      </c>
      <c r="D27" s="196">
        <v>0.42786614134000001</v>
      </c>
      <c r="E27" s="196">
        <v>0.44349495202</v>
      </c>
      <c r="F27" s="196">
        <v>0.33082327462</v>
      </c>
      <c r="G27" s="196">
        <v>0.33082327462</v>
      </c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outlineLevel="3" x14ac:dyDescent="0.3">
      <c r="A28" s="55" t="s">
        <v>237</v>
      </c>
      <c r="B28" s="196">
        <v>0.43692677880000003</v>
      </c>
      <c r="C28" s="196">
        <v>0.51075073250000003</v>
      </c>
      <c r="D28" s="196">
        <v>0.42786614134000001</v>
      </c>
      <c r="E28" s="196">
        <v>0.44349495202</v>
      </c>
      <c r="F28" s="196">
        <v>0.33082327462</v>
      </c>
      <c r="G28" s="196">
        <v>0.33082327462</v>
      </c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outlineLevel="3" x14ac:dyDescent="0.3">
      <c r="A29" s="55" t="s">
        <v>238</v>
      </c>
      <c r="B29" s="196">
        <v>0.43692677880000003</v>
      </c>
      <c r="C29" s="196">
        <v>0.51075073250000003</v>
      </c>
      <c r="D29" s="196">
        <v>0.42786614134000001</v>
      </c>
      <c r="E29" s="196">
        <v>0.44349495202</v>
      </c>
      <c r="F29" s="196">
        <v>0.33082327462</v>
      </c>
      <c r="G29" s="196">
        <v>0.33082327462</v>
      </c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outlineLevel="3" x14ac:dyDescent="0.3">
      <c r="A30" s="55" t="s">
        <v>239</v>
      </c>
      <c r="B30" s="196">
        <v>0.43692677880000003</v>
      </c>
      <c r="C30" s="196">
        <v>0.51075073250000003</v>
      </c>
      <c r="D30" s="196">
        <v>0.42786614134000001</v>
      </c>
      <c r="E30" s="196">
        <v>0.44349495202</v>
      </c>
      <c r="F30" s="196">
        <v>0.33082327462</v>
      </c>
      <c r="G30" s="196">
        <v>0.33082327462</v>
      </c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outlineLevel="3" x14ac:dyDescent="0.3">
      <c r="A31" s="55" t="s">
        <v>240</v>
      </c>
      <c r="B31" s="196">
        <v>0.43692677880000003</v>
      </c>
      <c r="C31" s="196">
        <v>0.51075073250000003</v>
      </c>
      <c r="D31" s="196">
        <v>0.42786614134000001</v>
      </c>
      <c r="E31" s="196">
        <v>0.44349495202</v>
      </c>
      <c r="F31" s="196">
        <v>0.33082327462</v>
      </c>
      <c r="G31" s="196">
        <v>0.33082327462</v>
      </c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outlineLevel="3" x14ac:dyDescent="0.3">
      <c r="A32" s="55" t="s">
        <v>241</v>
      </c>
      <c r="B32" s="196">
        <v>0.43692677880000003</v>
      </c>
      <c r="C32" s="196">
        <v>0.51075073250000003</v>
      </c>
      <c r="D32" s="196">
        <v>0.42786614134000001</v>
      </c>
      <c r="E32" s="196">
        <v>0.44349495202</v>
      </c>
      <c r="F32" s="196">
        <v>0.33082327462</v>
      </c>
      <c r="G32" s="196">
        <v>0.33082327462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outlineLevel="3" x14ac:dyDescent="0.3">
      <c r="A33" s="55" t="s">
        <v>242</v>
      </c>
      <c r="B33" s="196">
        <v>0.43692677880000003</v>
      </c>
      <c r="C33" s="196">
        <v>0.51075073250000003</v>
      </c>
      <c r="D33" s="196">
        <v>0.42786614134000001</v>
      </c>
      <c r="E33" s="196">
        <v>0.44349495202</v>
      </c>
      <c r="F33" s="196">
        <v>0.33082327462</v>
      </c>
      <c r="G33" s="196">
        <v>0.33082327462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outlineLevel="3" x14ac:dyDescent="0.3">
      <c r="A34" s="55" t="s">
        <v>349</v>
      </c>
      <c r="B34" s="196">
        <v>0.23983854674999999</v>
      </c>
      <c r="C34" s="196">
        <v>0</v>
      </c>
      <c r="D34" s="196">
        <v>1.1826506051800001</v>
      </c>
      <c r="E34" s="196">
        <v>4.1147456020000001E-2</v>
      </c>
      <c r="F34" s="196">
        <v>0</v>
      </c>
      <c r="G34" s="196">
        <v>0</v>
      </c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outlineLevel="3" x14ac:dyDescent="0.3">
      <c r="A35" s="55" t="s">
        <v>243</v>
      </c>
      <c r="B35" s="196">
        <v>2.2713122724199999</v>
      </c>
      <c r="C35" s="196">
        <v>3.3713226771100002</v>
      </c>
      <c r="D35" s="196">
        <v>2.1574173242899999</v>
      </c>
      <c r="E35" s="196">
        <v>3.3531759060400002</v>
      </c>
      <c r="F35" s="196">
        <v>1.1345416286000001</v>
      </c>
      <c r="G35" s="196">
        <v>2.4679269099500001</v>
      </c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outlineLevel="3" x14ac:dyDescent="0.3">
      <c r="A36" s="55" t="s">
        <v>244</v>
      </c>
      <c r="B36" s="196">
        <v>0.43692703161000002</v>
      </c>
      <c r="C36" s="196">
        <v>0.51075102803000005</v>
      </c>
      <c r="D36" s="196">
        <v>0.42786638891000001</v>
      </c>
      <c r="E36" s="196">
        <v>0.44349520863000003</v>
      </c>
      <c r="F36" s="196">
        <v>7.1672897239999998</v>
      </c>
      <c r="G36" s="196">
        <v>7.1672897239999998</v>
      </c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outlineLevel="3" x14ac:dyDescent="0.3">
      <c r="A37" s="55" t="s">
        <v>245</v>
      </c>
      <c r="B37" s="196">
        <v>1.08349155E-3</v>
      </c>
      <c r="C37" s="196">
        <v>0.29679729124999998</v>
      </c>
      <c r="D37" s="196">
        <v>0.66909282536000003</v>
      </c>
      <c r="E37" s="196">
        <v>1.54523967858</v>
      </c>
      <c r="F37" s="196">
        <v>1.3651590982999999</v>
      </c>
      <c r="G37" s="196">
        <v>1.03335604868</v>
      </c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outlineLevel="3" x14ac:dyDescent="0.3">
      <c r="A38" s="55" t="s">
        <v>246</v>
      </c>
      <c r="B38" s="196">
        <v>1.4219136382299999</v>
      </c>
      <c r="C38" s="196">
        <v>1.9655999696199999</v>
      </c>
      <c r="D38" s="196">
        <v>2.0505828906499999</v>
      </c>
      <c r="E38" s="196">
        <v>1.88681203308</v>
      </c>
      <c r="F38" s="196">
        <v>1.8451328735700001</v>
      </c>
      <c r="G38" s="196">
        <v>1.25980310977</v>
      </c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outlineLevel="3" x14ac:dyDescent="0.3">
      <c r="A39" s="55" t="s">
        <v>247</v>
      </c>
      <c r="B39" s="196">
        <v>0.32409117412999999</v>
      </c>
      <c r="C39" s="196">
        <v>0</v>
      </c>
      <c r="D39" s="196">
        <v>0.39557383659000001</v>
      </c>
      <c r="E39" s="196">
        <v>0.97407988796</v>
      </c>
      <c r="F39" s="196">
        <v>1.28518943552</v>
      </c>
      <c r="G39" s="196">
        <v>0.38885399999999998</v>
      </c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outlineLevel="3" x14ac:dyDescent="0.3">
      <c r="A40" s="55" t="s">
        <v>248</v>
      </c>
      <c r="B40" s="196">
        <v>0.20947864409</v>
      </c>
      <c r="C40" s="196">
        <v>1.6746145857300001</v>
      </c>
      <c r="D40" s="196">
        <v>1.6580396185999999</v>
      </c>
      <c r="E40" s="196">
        <v>1.50597939013</v>
      </c>
      <c r="F40" s="196">
        <v>1.1233792652800001</v>
      </c>
      <c r="G40" s="196">
        <v>1.1233792652800001</v>
      </c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outlineLevel="3" x14ac:dyDescent="0.3">
      <c r="A41" s="55" t="s">
        <v>249</v>
      </c>
      <c r="B41" s="196">
        <v>0.64552002972</v>
      </c>
      <c r="C41" s="196">
        <v>0.99645835970999996</v>
      </c>
      <c r="D41" s="196">
        <v>0.60994022902</v>
      </c>
      <c r="E41" s="196">
        <v>0.87867744205999998</v>
      </c>
      <c r="F41" s="196">
        <v>0.58743542275000005</v>
      </c>
      <c r="G41" s="196">
        <v>0.48625572213000001</v>
      </c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outlineLevel="3" x14ac:dyDescent="0.3">
      <c r="A42" s="55" t="s">
        <v>250</v>
      </c>
      <c r="B42" s="196">
        <v>0.63203673581999997</v>
      </c>
      <c r="C42" s="196">
        <v>0.73882682741000005</v>
      </c>
      <c r="D42" s="196">
        <v>0.61893006440999998</v>
      </c>
      <c r="E42" s="196">
        <v>0.64153793137000004</v>
      </c>
      <c r="F42" s="196">
        <v>0.27345865032</v>
      </c>
      <c r="G42" s="196">
        <v>6.8364662579999999E-2</v>
      </c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outlineLevel="3" x14ac:dyDescent="0.3">
      <c r="A43" s="55" t="s">
        <v>338</v>
      </c>
      <c r="B43" s="196">
        <v>0.87330551556000002</v>
      </c>
      <c r="C43" s="196">
        <v>0</v>
      </c>
      <c r="D43" s="196">
        <v>1.1238485978199999</v>
      </c>
      <c r="E43" s="196">
        <v>0</v>
      </c>
      <c r="F43" s="196">
        <v>0</v>
      </c>
      <c r="G43" s="196">
        <v>0.799272074</v>
      </c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outlineLevel="3" x14ac:dyDescent="0.3">
      <c r="A44" s="262" t="s">
        <v>252</v>
      </c>
      <c r="B44" s="196">
        <v>0.70065786715</v>
      </c>
      <c r="C44" s="196">
        <v>0.75993616533999997</v>
      </c>
      <c r="D44" s="196">
        <v>0.63661378054999995</v>
      </c>
      <c r="E44" s="196">
        <v>0.65986758656</v>
      </c>
      <c r="F44" s="196">
        <v>0.49222557056999999</v>
      </c>
      <c r="G44" s="196">
        <v>0.35549624541000002</v>
      </c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outlineLevel="2" x14ac:dyDescent="0.3">
      <c r="A45" s="222" t="s">
        <v>253</v>
      </c>
      <c r="B45" s="100">
        <f t="shared" ref="B45:G45" si="4">SUM(B$46:B$46)</f>
        <v>8.1200211130000005E-2</v>
      </c>
      <c r="C45" s="100">
        <f t="shared" si="4"/>
        <v>8.9336422060000004E-2</v>
      </c>
      <c r="D45" s="100">
        <f t="shared" si="4"/>
        <v>7.0161481959999994E-2</v>
      </c>
      <c r="E45" s="100">
        <f t="shared" si="4"/>
        <v>6.7876007769999996E-2</v>
      </c>
      <c r="F45" s="100">
        <f t="shared" si="4"/>
        <v>4.7015275199999998E-2</v>
      </c>
      <c r="G45" s="100">
        <f t="shared" si="4"/>
        <v>4.5206995389999997E-2</v>
      </c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outlineLevel="3" x14ac:dyDescent="0.3">
      <c r="A46" s="55" t="s">
        <v>254</v>
      </c>
      <c r="B46" s="196">
        <v>8.1200211130000005E-2</v>
      </c>
      <c r="C46" s="196">
        <v>8.9336422060000004E-2</v>
      </c>
      <c r="D46" s="196">
        <v>7.0161481959999994E-2</v>
      </c>
      <c r="E46" s="196">
        <v>6.7876007769999996E-2</v>
      </c>
      <c r="F46" s="196">
        <v>4.7015275199999998E-2</v>
      </c>
      <c r="G46" s="196">
        <v>4.5206995389999997E-2</v>
      </c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4.5" outlineLevel="1" x14ac:dyDescent="0.35">
      <c r="A47" s="135" t="s">
        <v>255</v>
      </c>
      <c r="B47" s="198">
        <f t="shared" ref="B47:G47" si="5">B$48+B$56+B$67+B$72+B$82</f>
        <v>39.699162929129997</v>
      </c>
      <c r="C47" s="198">
        <f t="shared" si="5"/>
        <v>39.342487468180003</v>
      </c>
      <c r="D47" s="198">
        <f t="shared" si="5"/>
        <v>44.510678309749999</v>
      </c>
      <c r="E47" s="198">
        <f t="shared" si="5"/>
        <v>47.663009876300002</v>
      </c>
      <c r="F47" s="198">
        <f t="shared" si="5"/>
        <v>63.591260792390003</v>
      </c>
      <c r="G47" s="198">
        <f t="shared" si="5"/>
        <v>84.308694389279992</v>
      </c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outlineLevel="2" x14ac:dyDescent="0.3">
      <c r="A48" s="222" t="s">
        <v>256</v>
      </c>
      <c r="B48" s="100">
        <f t="shared" ref="B48:G48" si="6">SUM(B$49:B$55)</f>
        <v>13.392732112249998</v>
      </c>
      <c r="C48" s="100">
        <f t="shared" si="6"/>
        <v>12.336172758990001</v>
      </c>
      <c r="D48" s="100">
        <f t="shared" si="6"/>
        <v>15.678814377210001</v>
      </c>
      <c r="E48" s="100">
        <f t="shared" si="6"/>
        <v>16.97941619561</v>
      </c>
      <c r="F48" s="100">
        <f t="shared" si="6"/>
        <v>30.087463237860003</v>
      </c>
      <c r="G48" s="100">
        <f t="shared" si="6"/>
        <v>49.094462924979993</v>
      </c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outlineLevel="3" x14ac:dyDescent="0.3">
      <c r="A49" s="55" t="s">
        <v>102</v>
      </c>
      <c r="B49" s="196">
        <v>0</v>
      </c>
      <c r="C49" s="196">
        <v>0</v>
      </c>
      <c r="D49" s="196">
        <v>0</v>
      </c>
      <c r="E49" s="196">
        <v>2.2672023800000001E-3</v>
      </c>
      <c r="F49" s="196">
        <v>2.13029758E-3</v>
      </c>
      <c r="G49" s="196">
        <v>5.3741267600000003E-3</v>
      </c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outlineLevel="3" x14ac:dyDescent="0.3">
      <c r="A50" s="55" t="s">
        <v>257</v>
      </c>
      <c r="B50" s="196">
        <v>0.57780990314000003</v>
      </c>
      <c r="C50" s="196">
        <v>0.50583389293000003</v>
      </c>
      <c r="D50" s="196">
        <v>0.48430295177999999</v>
      </c>
      <c r="E50" s="196">
        <v>0.3863149676</v>
      </c>
      <c r="F50" s="196">
        <v>0.25855498448999997</v>
      </c>
      <c r="G50" s="196">
        <v>0.22335347277000001</v>
      </c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outlineLevel="3" x14ac:dyDescent="0.3">
      <c r="A51" s="55" t="s">
        <v>258</v>
      </c>
      <c r="B51" s="196">
        <v>0.68077226917</v>
      </c>
      <c r="C51" s="196">
        <v>0.78487537830999998</v>
      </c>
      <c r="D51" s="196">
        <v>0.95439248045000002</v>
      </c>
      <c r="E51" s="196">
        <v>1.0156447287699999</v>
      </c>
      <c r="F51" s="196">
        <v>2.6833592883700002</v>
      </c>
      <c r="G51" s="196">
        <v>2.7280643409800001</v>
      </c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outlineLevel="3" x14ac:dyDescent="0.3">
      <c r="A52" s="55" t="s">
        <v>259</v>
      </c>
      <c r="B52" s="196">
        <v>3.7912740495400001</v>
      </c>
      <c r="C52" s="196">
        <v>3.6923111347500002</v>
      </c>
      <c r="D52" s="196">
        <v>4.6811582126699998</v>
      </c>
      <c r="E52" s="196">
        <v>4.9991812509700004</v>
      </c>
      <c r="F52" s="196">
        <v>12.366377438580001</v>
      </c>
      <c r="G52" s="196">
        <v>25.690045093329999</v>
      </c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outlineLevel="3" x14ac:dyDescent="0.3">
      <c r="A53" s="55" t="s">
        <v>260</v>
      </c>
      <c r="B53" s="196">
        <v>4.8777570288099996</v>
      </c>
      <c r="C53" s="196">
        <v>4.90298972188</v>
      </c>
      <c r="D53" s="196">
        <v>5.2931177325599998</v>
      </c>
      <c r="E53" s="196">
        <v>6.1552473171899997</v>
      </c>
      <c r="F53" s="196">
        <v>8.2985369566399996</v>
      </c>
      <c r="G53" s="196">
        <v>10.603672524429999</v>
      </c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outlineLevel="3" x14ac:dyDescent="0.3">
      <c r="A54" s="55" t="s">
        <v>261</v>
      </c>
      <c r="B54" s="196">
        <v>3.4507485817300001</v>
      </c>
      <c r="C54" s="196">
        <v>2.4272968759200002</v>
      </c>
      <c r="D54" s="196">
        <v>4.2288694837199996</v>
      </c>
      <c r="E54" s="196">
        <v>4.3625608583400002</v>
      </c>
      <c r="F54" s="196">
        <v>6.4009203970500002</v>
      </c>
      <c r="G54" s="196">
        <v>9.7429179500000007</v>
      </c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outlineLevel="3" x14ac:dyDescent="0.3">
      <c r="A55" s="55" t="s">
        <v>262</v>
      </c>
      <c r="B55" s="196">
        <v>1.437027986E-2</v>
      </c>
      <c r="C55" s="196">
        <v>2.2865755200000001E-2</v>
      </c>
      <c r="D55" s="196">
        <v>3.697351603E-2</v>
      </c>
      <c r="E55" s="196">
        <v>5.8199870360000003E-2</v>
      </c>
      <c r="F55" s="196">
        <v>7.7583875149999995E-2</v>
      </c>
      <c r="G55" s="196">
        <v>0.10103541671000001</v>
      </c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outlineLevel="2" x14ac:dyDescent="0.3">
      <c r="A56" s="222" t="s">
        <v>263</v>
      </c>
      <c r="B56" s="100">
        <f t="shared" ref="B56:G56" si="7">SUM(B$57:B$66)</f>
        <v>1.7311024130200001</v>
      </c>
      <c r="C56" s="100">
        <f t="shared" si="7"/>
        <v>1.6291030925099999</v>
      </c>
      <c r="D56" s="100">
        <f t="shared" si="7"/>
        <v>1.5525097701399999</v>
      </c>
      <c r="E56" s="100">
        <f t="shared" si="7"/>
        <v>1.4938727953400002</v>
      </c>
      <c r="F56" s="100">
        <f t="shared" si="7"/>
        <v>4.9950167217899999</v>
      </c>
      <c r="G56" s="100">
        <f t="shared" si="7"/>
        <v>6.74200779346</v>
      </c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outlineLevel="3" x14ac:dyDescent="0.3">
      <c r="A57" s="55" t="s">
        <v>264</v>
      </c>
      <c r="B57" s="196">
        <v>0</v>
      </c>
      <c r="C57" s="196">
        <v>0</v>
      </c>
      <c r="D57" s="196">
        <v>0</v>
      </c>
      <c r="E57" s="196">
        <v>2.0492385960000001E-2</v>
      </c>
      <c r="F57" s="196">
        <v>2.210838918E-2</v>
      </c>
      <c r="G57" s="196">
        <v>2.325669423E-2</v>
      </c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outlineLevel="3" x14ac:dyDescent="0.3">
      <c r="A58" s="55" t="s">
        <v>265</v>
      </c>
      <c r="B58" s="196">
        <v>0</v>
      </c>
      <c r="C58" s="196">
        <v>0</v>
      </c>
      <c r="D58" s="196">
        <v>0</v>
      </c>
      <c r="E58" s="196">
        <v>0</v>
      </c>
      <c r="F58" s="196">
        <v>0.21302975776999999</v>
      </c>
      <c r="G58" s="196">
        <v>0.21762003466999999</v>
      </c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outlineLevel="3" x14ac:dyDescent="0.3">
      <c r="A59" s="55" t="s">
        <v>266</v>
      </c>
      <c r="B59" s="196">
        <v>0.29365465454</v>
      </c>
      <c r="C59" s="196">
        <v>0.15284089470000001</v>
      </c>
      <c r="D59" s="196">
        <v>0</v>
      </c>
      <c r="E59" s="196">
        <v>0</v>
      </c>
      <c r="F59" s="196">
        <v>1.8276825705999999</v>
      </c>
      <c r="G59" s="196">
        <v>3.6001724936500001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outlineLevel="3" x14ac:dyDescent="0.3">
      <c r="A60" s="55" t="s">
        <v>267</v>
      </c>
      <c r="B60" s="196">
        <v>0</v>
      </c>
      <c r="C60" s="196">
        <v>0</v>
      </c>
      <c r="D60" s="196">
        <v>0</v>
      </c>
      <c r="E60" s="196">
        <v>0</v>
      </c>
      <c r="F60" s="196">
        <v>0.21302975776999999</v>
      </c>
      <c r="G60" s="196">
        <v>0.21762003466999999</v>
      </c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outlineLevel="3" x14ac:dyDescent="0.3">
      <c r="A61" s="55" t="s">
        <v>268</v>
      </c>
      <c r="B61" s="196">
        <v>0.25954321514000001</v>
      </c>
      <c r="C61" s="196">
        <v>0.27155235158000002</v>
      </c>
      <c r="D61" s="196">
        <v>0.31797605808000001</v>
      </c>
      <c r="E61" s="196">
        <v>0.28670076286000001</v>
      </c>
      <c r="F61" s="196">
        <v>0.58684537884999999</v>
      </c>
      <c r="G61" s="196">
        <v>0.60800927668000004</v>
      </c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outlineLevel="3" x14ac:dyDescent="0.3">
      <c r="A62" s="55" t="s">
        <v>269</v>
      </c>
      <c r="B62" s="196">
        <v>0</v>
      </c>
      <c r="C62" s="196">
        <v>6.4909268300000003E-3</v>
      </c>
      <c r="D62" s="196">
        <v>1.440203588E-2</v>
      </c>
      <c r="E62" s="196">
        <v>4.1845500289999997E-2</v>
      </c>
      <c r="F62" s="196">
        <v>5.3056445690000002E-2</v>
      </c>
      <c r="G62" s="196">
        <v>7.3593925840000005E-2</v>
      </c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outlineLevel="3" x14ac:dyDescent="0.3">
      <c r="A63" s="55" t="s">
        <v>270</v>
      </c>
      <c r="B63" s="196">
        <v>0.60585586000000002</v>
      </c>
      <c r="C63" s="196">
        <v>0.60585586000000002</v>
      </c>
      <c r="D63" s="196">
        <v>0.60585586000000002</v>
      </c>
      <c r="E63" s="196">
        <v>0.60585586000000002</v>
      </c>
      <c r="F63" s="196">
        <v>0.60585586000000002</v>
      </c>
      <c r="G63" s="196">
        <v>0.60585586000000002</v>
      </c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outlineLevel="3" x14ac:dyDescent="0.3">
      <c r="A64" s="55" t="s">
        <v>271</v>
      </c>
      <c r="B64" s="196">
        <v>4.7472759500000001E-3</v>
      </c>
      <c r="C64" s="196">
        <v>3.3223687899999999E-3</v>
      </c>
      <c r="D64" s="196">
        <v>1.8974616299999999E-3</v>
      </c>
      <c r="E64" s="196">
        <v>4.7255449999999998E-4</v>
      </c>
      <c r="F64" s="196">
        <v>4.7255449999999998E-4</v>
      </c>
      <c r="G64" s="196">
        <v>4.7255449999999998E-4</v>
      </c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outlineLevel="3" x14ac:dyDescent="0.3">
      <c r="A65" s="55" t="s">
        <v>272</v>
      </c>
      <c r="B65" s="196">
        <v>0</v>
      </c>
      <c r="C65" s="196">
        <v>2.4816354990000001E-2</v>
      </c>
      <c r="D65" s="196">
        <v>2.7804970700000001E-2</v>
      </c>
      <c r="E65" s="196">
        <v>3.9693692959999999E-2</v>
      </c>
      <c r="F65" s="196">
        <v>0.47501825474999998</v>
      </c>
      <c r="G65" s="196">
        <v>0.48410725244000002</v>
      </c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outlineLevel="3" x14ac:dyDescent="0.3">
      <c r="A66" s="55" t="s">
        <v>273</v>
      </c>
      <c r="B66" s="196">
        <v>0.56730140739000001</v>
      </c>
      <c r="C66" s="196">
        <v>0.56422433561999996</v>
      </c>
      <c r="D66" s="196">
        <v>0.58457338385000002</v>
      </c>
      <c r="E66" s="196">
        <v>0.49881203877000002</v>
      </c>
      <c r="F66" s="196">
        <v>0.99791775268000005</v>
      </c>
      <c r="G66" s="196">
        <v>0.91129966677999996</v>
      </c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outlineLevel="2" x14ac:dyDescent="0.3">
      <c r="A67" s="222" t="s">
        <v>274</v>
      </c>
      <c r="B67" s="100">
        <f t="shared" ref="B67:G67" si="8">SUM(B$68:B$71)</f>
        <v>0.40016336295999999</v>
      </c>
      <c r="C67" s="100">
        <f t="shared" si="8"/>
        <v>1.4076640828</v>
      </c>
      <c r="D67" s="100">
        <f t="shared" si="8"/>
        <v>2.16046496469</v>
      </c>
      <c r="E67" s="100">
        <f t="shared" si="8"/>
        <v>1.8600623522399999</v>
      </c>
      <c r="F67" s="100">
        <f t="shared" si="8"/>
        <v>1.6511306157100001</v>
      </c>
      <c r="G67" s="100">
        <f t="shared" si="8"/>
        <v>1.5657818309499998</v>
      </c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outlineLevel="3" x14ac:dyDescent="0.3">
      <c r="A68" s="55" t="s">
        <v>58</v>
      </c>
      <c r="B68" s="196">
        <v>0</v>
      </c>
      <c r="C68" s="196">
        <v>0.27887546335000002</v>
      </c>
      <c r="D68" s="196">
        <v>0.61432522476999996</v>
      </c>
      <c r="E68" s="196">
        <v>0.73684077395000003</v>
      </c>
      <c r="F68" s="196">
        <v>0.69234671275000004</v>
      </c>
      <c r="G68" s="196">
        <v>0.70726511269000003</v>
      </c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outlineLevel="3" x14ac:dyDescent="0.3">
      <c r="A69" s="55" t="s">
        <v>76</v>
      </c>
      <c r="B69" s="196">
        <v>5.8563390000000002E-5</v>
      </c>
      <c r="C69" s="196">
        <v>5.7034719999999999E-5</v>
      </c>
      <c r="D69" s="196">
        <v>6.2819910000000005E-5</v>
      </c>
      <c r="E69" s="196">
        <v>5.7960120000000002E-5</v>
      </c>
      <c r="F69" s="196">
        <v>5.4460209999999998E-5</v>
      </c>
      <c r="G69" s="196">
        <v>5.5633690000000002E-5</v>
      </c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outlineLevel="3" x14ac:dyDescent="0.3">
      <c r="A70" s="55" t="s">
        <v>165</v>
      </c>
      <c r="B70" s="196">
        <v>0</v>
      </c>
      <c r="C70" s="196">
        <v>0.18226253311000001</v>
      </c>
      <c r="D70" s="196">
        <v>0.23292541166</v>
      </c>
      <c r="E70" s="196">
        <v>0.29744124965000002</v>
      </c>
      <c r="F70" s="196">
        <v>0.30348476916</v>
      </c>
      <c r="G70" s="196">
        <v>0.27481620388</v>
      </c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outlineLevel="3" x14ac:dyDescent="0.3">
      <c r="A71" s="55" t="s">
        <v>46</v>
      </c>
      <c r="B71" s="196">
        <v>0.40010479957</v>
      </c>
      <c r="C71" s="196">
        <v>0.94646905161999995</v>
      </c>
      <c r="D71" s="196">
        <v>1.3131515083500001</v>
      </c>
      <c r="E71" s="196">
        <v>0.82572236852000003</v>
      </c>
      <c r="F71" s="196">
        <v>0.65524467359000005</v>
      </c>
      <c r="G71" s="196">
        <v>0.58364488068999998</v>
      </c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outlineLevel="2" x14ac:dyDescent="0.3">
      <c r="A72" s="222" t="s">
        <v>275</v>
      </c>
      <c r="B72" s="100">
        <f t="shared" ref="B72:G72" si="9">SUM(B$73:B$81)</f>
        <v>22.467272999999999</v>
      </c>
      <c r="C72" s="100">
        <f t="shared" si="9"/>
        <v>22.271436853400001</v>
      </c>
      <c r="D72" s="100">
        <f t="shared" si="9"/>
        <v>23.35023951142</v>
      </c>
      <c r="E72" s="100">
        <f t="shared" si="9"/>
        <v>22.912232679060001</v>
      </c>
      <c r="F72" s="100">
        <f t="shared" si="9"/>
        <v>22.657214774909999</v>
      </c>
      <c r="G72" s="100">
        <f t="shared" si="9"/>
        <v>22.708855390090001</v>
      </c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outlineLevel="3" x14ac:dyDescent="0.3">
      <c r="A73" s="55" t="s">
        <v>276</v>
      </c>
      <c r="B73" s="196">
        <v>3</v>
      </c>
      <c r="C73" s="196">
        <v>3</v>
      </c>
      <c r="D73" s="196">
        <v>3</v>
      </c>
      <c r="E73" s="196">
        <v>3</v>
      </c>
      <c r="F73" s="196">
        <v>3</v>
      </c>
      <c r="G73" s="196">
        <v>3</v>
      </c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outlineLevel="3" x14ac:dyDescent="0.3">
      <c r="A74" s="55" t="s">
        <v>350</v>
      </c>
      <c r="B74" s="196">
        <v>1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outlineLevel="3" x14ac:dyDescent="0.3">
      <c r="A75" s="55" t="s">
        <v>277</v>
      </c>
      <c r="B75" s="196">
        <v>12.467273</v>
      </c>
      <c r="C75" s="196">
        <v>11.805935</v>
      </c>
      <c r="D75" s="196">
        <v>8.6357759999999999</v>
      </c>
      <c r="E75" s="196">
        <v>7.6616299999999997</v>
      </c>
      <c r="F75" s="196">
        <v>7.5606299999999997</v>
      </c>
      <c r="G75" s="196">
        <v>7.5606299999999997</v>
      </c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outlineLevel="3" x14ac:dyDescent="0.3">
      <c r="A76" s="55" t="s">
        <v>351</v>
      </c>
      <c r="B76" s="196">
        <v>1</v>
      </c>
      <c r="C76" s="196">
        <v>1</v>
      </c>
      <c r="D76" s="196">
        <v>1</v>
      </c>
      <c r="E76" s="196">
        <v>0</v>
      </c>
      <c r="F76" s="196">
        <v>0</v>
      </c>
      <c r="G76" s="196">
        <v>0</v>
      </c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outlineLevel="3" x14ac:dyDescent="0.3">
      <c r="A77" s="55" t="s">
        <v>278</v>
      </c>
      <c r="B77" s="196">
        <v>3</v>
      </c>
      <c r="C77" s="196">
        <v>3</v>
      </c>
      <c r="D77" s="196">
        <v>3</v>
      </c>
      <c r="E77" s="196">
        <v>3</v>
      </c>
      <c r="F77" s="196">
        <v>3</v>
      </c>
      <c r="G77" s="196">
        <v>3</v>
      </c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outlineLevel="3" x14ac:dyDescent="0.3">
      <c r="A78" s="55" t="s">
        <v>279</v>
      </c>
      <c r="B78" s="196">
        <v>2</v>
      </c>
      <c r="C78" s="196">
        <v>2.35</v>
      </c>
      <c r="D78" s="196">
        <v>2.35</v>
      </c>
      <c r="E78" s="196">
        <v>2.35</v>
      </c>
      <c r="F78" s="196">
        <v>2.35</v>
      </c>
      <c r="G78" s="196">
        <v>2.35</v>
      </c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outlineLevel="3" x14ac:dyDescent="0.3">
      <c r="A79" s="55" t="s">
        <v>280</v>
      </c>
      <c r="B79" s="196">
        <v>0</v>
      </c>
      <c r="C79" s="196">
        <v>1.1155018534000001</v>
      </c>
      <c r="D79" s="196">
        <v>1.2286504495199999</v>
      </c>
      <c r="E79" s="196">
        <v>1.1336011906900001</v>
      </c>
      <c r="F79" s="196">
        <v>1.06514878885</v>
      </c>
      <c r="G79" s="196">
        <v>1.08810017337</v>
      </c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outlineLevel="3" x14ac:dyDescent="0.3">
      <c r="A80" s="55" t="s">
        <v>281</v>
      </c>
      <c r="B80" s="196">
        <v>0</v>
      </c>
      <c r="C80" s="196">
        <v>0</v>
      </c>
      <c r="D80" s="196">
        <v>4.1358130619000004</v>
      </c>
      <c r="E80" s="196">
        <v>4.01700148837</v>
      </c>
      <c r="F80" s="196">
        <v>3.9314359860599999</v>
      </c>
      <c r="G80" s="196">
        <v>3.9601252167199998</v>
      </c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outlineLevel="3" x14ac:dyDescent="0.3">
      <c r="A81" s="55" t="s">
        <v>282</v>
      </c>
      <c r="B81" s="196">
        <v>0</v>
      </c>
      <c r="C81" s="196">
        <v>0</v>
      </c>
      <c r="D81" s="196">
        <v>0</v>
      </c>
      <c r="E81" s="196">
        <v>1.75</v>
      </c>
      <c r="F81" s="196">
        <v>1.75</v>
      </c>
      <c r="G81" s="196">
        <v>1.75</v>
      </c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outlineLevel="2" x14ac:dyDescent="0.3">
      <c r="A82" s="222" t="s">
        <v>283</v>
      </c>
      <c r="B82" s="100">
        <f t="shared" ref="B82:G82" si="10">SUM(B$83:B$83)</f>
        <v>1.7078920409</v>
      </c>
      <c r="C82" s="100">
        <f t="shared" si="10"/>
        <v>1.6981106804799999</v>
      </c>
      <c r="D82" s="100">
        <f t="shared" si="10"/>
        <v>1.7686496862900001</v>
      </c>
      <c r="E82" s="100">
        <f t="shared" si="10"/>
        <v>4.4174258540500002</v>
      </c>
      <c r="F82" s="100">
        <f t="shared" si="10"/>
        <v>4.2004354421199999</v>
      </c>
      <c r="G82" s="100">
        <f t="shared" si="10"/>
        <v>4.1975864498000002</v>
      </c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outlineLevel="3" x14ac:dyDescent="0.3">
      <c r="A83" s="55" t="s">
        <v>261</v>
      </c>
      <c r="B83" s="196">
        <v>1.7078920409</v>
      </c>
      <c r="C83" s="196">
        <v>1.6981106804799999</v>
      </c>
      <c r="D83" s="196">
        <v>1.7686496862900001</v>
      </c>
      <c r="E83" s="196">
        <v>4.4174258540500002</v>
      </c>
      <c r="F83" s="196">
        <v>4.2004354421199999</v>
      </c>
      <c r="G83" s="196">
        <v>4.1975864498000002</v>
      </c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ht="14.5" x14ac:dyDescent="0.35">
      <c r="A84" s="35" t="s">
        <v>284</v>
      </c>
      <c r="B84" s="70">
        <f t="shared" ref="B84:G84" si="11">B$85+B$103</f>
        <v>11.128558730850001</v>
      </c>
      <c r="C84" s="70">
        <f t="shared" si="11"/>
        <v>10.002734439280003</v>
      </c>
      <c r="D84" s="70">
        <f t="shared" si="11"/>
        <v>10.350286956330001</v>
      </c>
      <c r="E84" s="70">
        <f t="shared" si="11"/>
        <v>11.34019324262</v>
      </c>
      <c r="F84" s="70">
        <f t="shared" si="11"/>
        <v>9.8531643506699993</v>
      </c>
      <c r="G84" s="70">
        <f t="shared" si="11"/>
        <v>9.3486625950000004</v>
      </c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ht="14.5" outlineLevel="1" x14ac:dyDescent="0.35">
      <c r="A85" s="135" t="s">
        <v>285</v>
      </c>
      <c r="B85" s="198">
        <f t="shared" ref="B85:G85" si="12">B$86+B$93+B$101</f>
        <v>0.37273379988999994</v>
      </c>
      <c r="C85" s="198">
        <f t="shared" si="12"/>
        <v>0.39486344792</v>
      </c>
      <c r="D85" s="198">
        <f t="shared" si="12"/>
        <v>1.1401526698600002</v>
      </c>
      <c r="E85" s="198">
        <f t="shared" si="12"/>
        <v>1.7977295606499999</v>
      </c>
      <c r="F85" s="198">
        <f t="shared" si="12"/>
        <v>1.9743148850400001</v>
      </c>
      <c r="G85" s="198">
        <f t="shared" si="12"/>
        <v>1.9536059937800001</v>
      </c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outlineLevel="2" x14ac:dyDescent="0.3">
      <c r="A86" s="222" t="s">
        <v>286</v>
      </c>
      <c r="B86" s="100">
        <f t="shared" ref="B86:G86" si="13">SUM(B$87:B$92)</f>
        <v>0.21669872839999998</v>
      </c>
      <c r="C86" s="100">
        <f t="shared" si="13"/>
        <v>0.17681230419999999</v>
      </c>
      <c r="D86" s="100">
        <f t="shared" si="13"/>
        <v>0.86249908398000008</v>
      </c>
      <c r="E86" s="100">
        <f t="shared" si="13"/>
        <v>0.62058407813000005</v>
      </c>
      <c r="F86" s="100">
        <f t="shared" si="13"/>
        <v>0.32397785532000001</v>
      </c>
      <c r="G86" s="100">
        <f t="shared" si="13"/>
        <v>0.24542945587000001</v>
      </c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outlineLevel="3" x14ac:dyDescent="0.3">
      <c r="A87" s="55" t="s">
        <v>287</v>
      </c>
      <c r="B87" s="196">
        <v>4.1894999999999998E-7</v>
      </c>
      <c r="C87" s="196">
        <v>4.8973999999999999E-7</v>
      </c>
      <c r="D87" s="196">
        <v>4.1026000000000002E-7</v>
      </c>
      <c r="E87" s="196">
        <v>4.2525000000000003E-7</v>
      </c>
      <c r="F87" s="196">
        <v>3.1721000000000002E-7</v>
      </c>
      <c r="G87" s="196">
        <v>3.1721000000000002E-7</v>
      </c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outlineLevel="3" x14ac:dyDescent="0.3">
      <c r="A88" s="55" t="s">
        <v>288</v>
      </c>
      <c r="B88" s="196">
        <v>3.611638491E-2</v>
      </c>
      <c r="C88" s="196">
        <v>9.2374462759999998E-2</v>
      </c>
      <c r="D88" s="196">
        <v>0.12290182708</v>
      </c>
      <c r="E88" s="196">
        <v>0.12739110351999999</v>
      </c>
      <c r="F88" s="196">
        <v>9.5026880990000007E-2</v>
      </c>
      <c r="G88" s="196">
        <v>9.5026880990000007E-2</v>
      </c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outlineLevel="3" x14ac:dyDescent="0.3">
      <c r="A89" s="55" t="s">
        <v>352</v>
      </c>
      <c r="B89" s="196">
        <v>0.10834915472999999</v>
      </c>
      <c r="C89" s="196">
        <v>8.4437351699999996E-2</v>
      </c>
      <c r="D89" s="196">
        <v>5.9289963430000002E-2</v>
      </c>
      <c r="E89" s="196">
        <v>0</v>
      </c>
      <c r="F89" s="196">
        <v>0</v>
      </c>
      <c r="G89" s="196">
        <v>0</v>
      </c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outlineLevel="3" x14ac:dyDescent="0.3">
      <c r="A90" s="55" t="s">
        <v>353</v>
      </c>
      <c r="B90" s="196">
        <v>0</v>
      </c>
      <c r="C90" s="196">
        <v>0</v>
      </c>
      <c r="D90" s="196">
        <v>0.50798242946000005</v>
      </c>
      <c r="E90" s="196">
        <v>0.31457354224</v>
      </c>
      <c r="F90" s="196">
        <v>9.5710527609999999E-2</v>
      </c>
      <c r="G90" s="196">
        <v>9.5710527609999999E-2</v>
      </c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outlineLevel="3" x14ac:dyDescent="0.3">
      <c r="A91" s="55" t="s">
        <v>354</v>
      </c>
      <c r="B91" s="196">
        <v>0</v>
      </c>
      <c r="C91" s="196">
        <v>0</v>
      </c>
      <c r="D91" s="196">
        <v>0.10158958924</v>
      </c>
      <c r="E91" s="196">
        <v>0.10530038639</v>
      </c>
      <c r="F91" s="196">
        <v>7.854839945E-2</v>
      </c>
      <c r="G91" s="196">
        <v>0</v>
      </c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outlineLevel="3" x14ac:dyDescent="0.3">
      <c r="A92" s="55" t="s">
        <v>355</v>
      </c>
      <c r="B92" s="196">
        <v>7.223276981E-2</v>
      </c>
      <c r="C92" s="196">
        <v>0</v>
      </c>
      <c r="D92" s="196">
        <v>7.0734864509999995E-2</v>
      </c>
      <c r="E92" s="196">
        <v>7.3318620730000006E-2</v>
      </c>
      <c r="F92" s="196">
        <v>5.4691730059999999E-2</v>
      </c>
      <c r="G92" s="196">
        <v>5.4691730059999999E-2</v>
      </c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1:17" outlineLevel="2" x14ac:dyDescent="0.3">
      <c r="A93" s="276" t="s">
        <v>253</v>
      </c>
      <c r="B93" s="100">
        <f t="shared" ref="B93:G93" si="14">SUM(B$94:B$100)</f>
        <v>0.15600059297999999</v>
      </c>
      <c r="C93" s="100">
        <f t="shared" si="14"/>
        <v>0.21801083966000001</v>
      </c>
      <c r="D93" s="100">
        <f t="shared" si="14"/>
        <v>0.27761982235999999</v>
      </c>
      <c r="E93" s="100">
        <f t="shared" si="14"/>
        <v>1.1771104857099999</v>
      </c>
      <c r="F93" s="100">
        <f t="shared" si="14"/>
        <v>1.65031092399</v>
      </c>
      <c r="G93" s="100">
        <f t="shared" si="14"/>
        <v>1.7081504321800001</v>
      </c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1:17" outlineLevel="3" x14ac:dyDescent="0.3">
      <c r="A94" s="55" t="s">
        <v>292</v>
      </c>
      <c r="B94" s="196">
        <v>2.67656221E-3</v>
      </c>
      <c r="C94" s="196">
        <v>2.4814575499999998E-3</v>
      </c>
      <c r="D94" s="196">
        <v>3.6903908059999997E-2</v>
      </c>
      <c r="E94" s="196">
        <v>0.15948377011000001</v>
      </c>
      <c r="F94" s="196">
        <v>0.11713829645</v>
      </c>
      <c r="G94" s="196">
        <v>0.10578373874999999</v>
      </c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1:17" outlineLevel="3" x14ac:dyDescent="0.3">
      <c r="A95" s="55" t="s">
        <v>293</v>
      </c>
      <c r="B95" s="196">
        <v>0</v>
      </c>
      <c r="C95" s="196">
        <v>0</v>
      </c>
      <c r="D95" s="196">
        <v>0</v>
      </c>
      <c r="E95" s="196">
        <v>1.2999999999999999E-2</v>
      </c>
      <c r="F95" s="196">
        <v>1.2999999999999999E-2</v>
      </c>
      <c r="G95" s="196">
        <v>1.2999999999999999E-2</v>
      </c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1:17" outlineLevel="3" x14ac:dyDescent="0.3">
      <c r="A96" s="55" t="s">
        <v>294</v>
      </c>
      <c r="B96" s="196">
        <v>0</v>
      </c>
      <c r="C96" s="196">
        <v>0</v>
      </c>
      <c r="D96" s="196">
        <v>0</v>
      </c>
      <c r="E96" s="196">
        <v>0.01</v>
      </c>
      <c r="F96" s="196">
        <v>0.01</v>
      </c>
      <c r="G96" s="196">
        <v>0.01</v>
      </c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1:17" outlineLevel="3" x14ac:dyDescent="0.3">
      <c r="A97" s="55" t="s">
        <v>295</v>
      </c>
      <c r="B97" s="196">
        <v>0</v>
      </c>
      <c r="C97" s="196">
        <v>0</v>
      </c>
      <c r="D97" s="196">
        <v>0</v>
      </c>
      <c r="E97" s="196">
        <v>1.4E-2</v>
      </c>
      <c r="F97" s="196">
        <v>1.4E-2</v>
      </c>
      <c r="G97" s="196">
        <v>1.4E-2</v>
      </c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1:17" outlineLevel="3" x14ac:dyDescent="0.3">
      <c r="A98" s="55" t="s">
        <v>296</v>
      </c>
      <c r="B98" s="196">
        <v>3.492868834E-2</v>
      </c>
      <c r="C98" s="196">
        <v>7.3951316520000004E-2</v>
      </c>
      <c r="D98" s="196">
        <v>7.001679374E-2</v>
      </c>
      <c r="E98" s="196">
        <v>0.38894169869</v>
      </c>
      <c r="F98" s="196">
        <v>0.33856009715000002</v>
      </c>
      <c r="G98" s="196">
        <v>0.33063778800999999</v>
      </c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1:17" outlineLevel="3" x14ac:dyDescent="0.3">
      <c r="A99" s="55" t="s">
        <v>297</v>
      </c>
      <c r="B99" s="196">
        <v>0.11839534242999999</v>
      </c>
      <c r="C99" s="196">
        <v>0.14157806559</v>
      </c>
      <c r="D99" s="196">
        <v>0.17069912056</v>
      </c>
      <c r="E99" s="196">
        <v>0.45876715325</v>
      </c>
      <c r="F99" s="196">
        <v>0.381145081</v>
      </c>
      <c r="G99" s="196">
        <v>0.37220884296000001</v>
      </c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1:17" outlineLevel="3" x14ac:dyDescent="0.3">
      <c r="A100" s="55" t="s">
        <v>298</v>
      </c>
      <c r="B100" s="196">
        <v>0</v>
      </c>
      <c r="C100" s="196">
        <v>0</v>
      </c>
      <c r="D100" s="196">
        <v>0</v>
      </c>
      <c r="E100" s="196">
        <v>0.13291786366</v>
      </c>
      <c r="F100" s="196">
        <v>0.77646744939000001</v>
      </c>
      <c r="G100" s="196">
        <v>0.86252006246000001</v>
      </c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1:17" outlineLevel="2" x14ac:dyDescent="0.3">
      <c r="A101" s="222" t="s">
        <v>283</v>
      </c>
      <c r="B101" s="100">
        <f t="shared" ref="B101:G101" si="15">SUM(B$102:B$102)</f>
        <v>3.4478509999999999E-5</v>
      </c>
      <c r="C101" s="100">
        <f t="shared" si="15"/>
        <v>4.0304060000000003E-5</v>
      </c>
      <c r="D101" s="100">
        <f t="shared" si="15"/>
        <v>3.3763519999999998E-5</v>
      </c>
      <c r="E101" s="100">
        <f t="shared" si="15"/>
        <v>3.4996809999999997E-5</v>
      </c>
      <c r="F101" s="100">
        <f t="shared" si="15"/>
        <v>2.6105729999999998E-5</v>
      </c>
      <c r="G101" s="100">
        <f t="shared" si="15"/>
        <v>2.6105729999999998E-5</v>
      </c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1:17" outlineLevel="3" x14ac:dyDescent="0.3">
      <c r="A102" s="55" t="s">
        <v>299</v>
      </c>
      <c r="B102" s="196">
        <v>3.4478509999999999E-5</v>
      </c>
      <c r="C102" s="196">
        <v>4.0304060000000003E-5</v>
      </c>
      <c r="D102" s="196">
        <v>3.3763519999999998E-5</v>
      </c>
      <c r="E102" s="196">
        <v>3.4996809999999997E-5</v>
      </c>
      <c r="F102" s="196">
        <v>2.6105729999999998E-5</v>
      </c>
      <c r="G102" s="196">
        <v>2.6105729999999998E-5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1:17" ht="14.5" outlineLevel="1" x14ac:dyDescent="0.35">
      <c r="A103" s="135" t="s">
        <v>255</v>
      </c>
      <c r="B103" s="198">
        <f t="shared" ref="B103:G103" si="16">B$104+B$111+B$114+B$122+B$125</f>
        <v>10.755824930960001</v>
      </c>
      <c r="C103" s="198">
        <f t="shared" si="16"/>
        <v>9.6078709913600022</v>
      </c>
      <c r="D103" s="198">
        <f t="shared" si="16"/>
        <v>9.2101342864699998</v>
      </c>
      <c r="E103" s="198">
        <f t="shared" si="16"/>
        <v>9.5424636819700002</v>
      </c>
      <c r="F103" s="198">
        <f t="shared" si="16"/>
        <v>7.8788494656300001</v>
      </c>
      <c r="G103" s="198">
        <f t="shared" si="16"/>
        <v>7.3950566012200003</v>
      </c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1:17" outlineLevel="2" x14ac:dyDescent="0.3">
      <c r="A104" s="222" t="s">
        <v>256</v>
      </c>
      <c r="B104" s="100">
        <f t="shared" ref="B104:G104" si="17">SUM(B$105:B$110)</f>
        <v>8.5593320389300001</v>
      </c>
      <c r="C104" s="100">
        <f t="shared" si="17"/>
        <v>8.0575646315700009</v>
      </c>
      <c r="D104" s="100">
        <f t="shared" si="17"/>
        <v>7.8396779256800002</v>
      </c>
      <c r="E104" s="100">
        <f t="shared" si="17"/>
        <v>6.8215306153300004</v>
      </c>
      <c r="F104" s="100">
        <f t="shared" si="17"/>
        <v>5.2263204235099998</v>
      </c>
      <c r="G104" s="100">
        <f t="shared" si="17"/>
        <v>4.7190839651700003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outlineLevel="3" x14ac:dyDescent="0.3">
      <c r="A105" s="55" t="s">
        <v>300</v>
      </c>
      <c r="B105" s="196">
        <v>0.1145400015</v>
      </c>
      <c r="C105" s="196">
        <v>0.11155018534</v>
      </c>
      <c r="D105" s="196">
        <v>0.2457300899</v>
      </c>
      <c r="E105" s="196">
        <v>0.34008035721000002</v>
      </c>
      <c r="F105" s="196">
        <v>0.31954463665999999</v>
      </c>
      <c r="G105" s="196">
        <v>0.32643005201000003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1:17" outlineLevel="3" x14ac:dyDescent="0.3">
      <c r="A106" s="55" t="s">
        <v>257</v>
      </c>
      <c r="B106" s="196">
        <v>0.20628031303</v>
      </c>
      <c r="C106" s="196">
        <v>0.33752435519000001</v>
      </c>
      <c r="D106" s="196">
        <v>0.36897050899</v>
      </c>
      <c r="E106" s="196">
        <v>0.34019075051999997</v>
      </c>
      <c r="F106" s="196">
        <v>0.60312254582000002</v>
      </c>
      <c r="G106" s="196">
        <v>1.0058811062599999</v>
      </c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1:17" outlineLevel="3" x14ac:dyDescent="0.3">
      <c r="A107" s="55" t="s">
        <v>258</v>
      </c>
      <c r="B107" s="196">
        <v>5.6124600730000002E-2</v>
      </c>
      <c r="C107" s="196">
        <v>6.1090459E-2</v>
      </c>
      <c r="D107" s="196">
        <v>6.7287041869999994E-2</v>
      </c>
      <c r="E107" s="196">
        <v>6.1798268910000002E-2</v>
      </c>
      <c r="F107" s="196">
        <v>0.10946001528</v>
      </c>
      <c r="G107" s="196">
        <v>0.10953360395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1:17" outlineLevel="3" x14ac:dyDescent="0.3">
      <c r="A108" s="55" t="s">
        <v>260</v>
      </c>
      <c r="B108" s="196">
        <v>0.45706674655000001</v>
      </c>
      <c r="C108" s="196">
        <v>0.45703505259999999</v>
      </c>
      <c r="D108" s="196">
        <v>0.4480903752</v>
      </c>
      <c r="E108" s="196">
        <v>0.46823055755999998</v>
      </c>
      <c r="F108" s="196">
        <v>0.46950737846000001</v>
      </c>
      <c r="G108" s="196">
        <v>0.49107769421000003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1:17" outlineLevel="3" x14ac:dyDescent="0.3">
      <c r="A109" s="55" t="s">
        <v>261</v>
      </c>
      <c r="B109" s="196">
        <v>7.7253203771200001</v>
      </c>
      <c r="C109" s="196">
        <v>7.0903645794400001</v>
      </c>
      <c r="D109" s="196">
        <v>6.7095999097199996</v>
      </c>
      <c r="E109" s="196">
        <v>5.6112306811300003</v>
      </c>
      <c r="F109" s="196">
        <v>3.7245303992899998</v>
      </c>
      <c r="G109" s="196">
        <v>2.7860060607400001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1:17" outlineLevel="3" x14ac:dyDescent="0.3">
      <c r="A110" s="55" t="s">
        <v>262</v>
      </c>
      <c r="B110" s="196">
        <v>0</v>
      </c>
      <c r="C110" s="196">
        <v>0</v>
      </c>
      <c r="D110" s="196">
        <v>0</v>
      </c>
      <c r="E110" s="196">
        <v>0</v>
      </c>
      <c r="F110" s="196">
        <v>1.5544800000000001E-4</v>
      </c>
      <c r="G110" s="196">
        <v>1.5544800000000001E-4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1:17" outlineLevel="2" x14ac:dyDescent="0.3">
      <c r="A111" s="222" t="s">
        <v>301</v>
      </c>
      <c r="B111" s="100">
        <f t="shared" ref="B111:G111" si="18">SUM(B$112:B$113)</f>
        <v>4.8738926600000003E-2</v>
      </c>
      <c r="C111" s="100">
        <f t="shared" si="18"/>
        <v>0</v>
      </c>
      <c r="D111" s="100">
        <f t="shared" si="18"/>
        <v>0</v>
      </c>
      <c r="E111" s="100">
        <f t="shared" si="18"/>
        <v>0</v>
      </c>
      <c r="F111" s="100">
        <f t="shared" si="18"/>
        <v>0</v>
      </c>
      <c r="G111" s="100">
        <f t="shared" si="18"/>
        <v>2.1260552499999998E-2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1:17" outlineLevel="3" x14ac:dyDescent="0.3">
      <c r="A112" s="55" t="s">
        <v>356</v>
      </c>
      <c r="B112" s="196">
        <v>4.8738926600000003E-2</v>
      </c>
      <c r="C112" s="196">
        <v>0</v>
      </c>
      <c r="D112" s="196">
        <v>0</v>
      </c>
      <c r="E112" s="196">
        <v>0</v>
      </c>
      <c r="F112" s="196">
        <v>0</v>
      </c>
      <c r="G112" s="196">
        <v>0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1:17" outlineLevel="3" x14ac:dyDescent="0.3">
      <c r="A113" s="55" t="s">
        <v>268</v>
      </c>
      <c r="B113" s="196">
        <v>0</v>
      </c>
      <c r="C113" s="196">
        <v>0</v>
      </c>
      <c r="D113" s="196">
        <v>0</v>
      </c>
      <c r="E113" s="196">
        <v>0</v>
      </c>
      <c r="F113" s="196">
        <v>0</v>
      </c>
      <c r="G113" s="196">
        <v>2.1260552499999998E-2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1:17" outlineLevel="2" x14ac:dyDescent="0.3">
      <c r="A114" s="222" t="s">
        <v>274</v>
      </c>
      <c r="B114" s="100">
        <f t="shared" ref="B114:G114" si="19">SUM(B$115:B$121)</f>
        <v>2.0344831620099999</v>
      </c>
      <c r="C114" s="100">
        <f t="shared" si="19"/>
        <v>1.4376842756799999</v>
      </c>
      <c r="D114" s="100">
        <f t="shared" si="19"/>
        <v>1.2531559892600002</v>
      </c>
      <c r="E114" s="100">
        <f t="shared" si="19"/>
        <v>1.0819453749600001</v>
      </c>
      <c r="F114" s="100">
        <f t="shared" si="19"/>
        <v>1.0191405923899999</v>
      </c>
      <c r="G114" s="100">
        <f t="shared" si="19"/>
        <v>1.0213971495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1:17" outlineLevel="3" x14ac:dyDescent="0.3">
      <c r="A115" s="55" t="s">
        <v>147</v>
      </c>
      <c r="B115" s="196">
        <v>7.991643658E-2</v>
      </c>
      <c r="C115" s="196">
        <v>0.14482956551000001</v>
      </c>
      <c r="D115" s="196">
        <v>0.17459425459</v>
      </c>
      <c r="E115" s="196">
        <v>0.16409411059000001</v>
      </c>
      <c r="F115" s="196">
        <v>0.18854023267</v>
      </c>
      <c r="G115" s="196">
        <v>0.19639714950000001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1:17" outlineLevel="3" x14ac:dyDescent="0.3">
      <c r="A116" s="55" t="s">
        <v>204</v>
      </c>
      <c r="B116" s="196">
        <v>0.45260618235</v>
      </c>
      <c r="C116" s="196">
        <v>0</v>
      </c>
      <c r="D116" s="196">
        <v>0</v>
      </c>
      <c r="E116" s="196">
        <v>0</v>
      </c>
      <c r="F116" s="196">
        <v>0</v>
      </c>
      <c r="G116" s="196">
        <v>0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1:17" outlineLevel="3" x14ac:dyDescent="0.3">
      <c r="A117" s="55" t="s">
        <v>46</v>
      </c>
      <c r="B117" s="196">
        <v>3.3931242969999997E-2</v>
      </c>
      <c r="C117" s="196">
        <v>3.0354194519999999E-2</v>
      </c>
      <c r="D117" s="196">
        <v>2.8561734669999998E-2</v>
      </c>
      <c r="E117" s="196">
        <v>1.7851264370000001E-2</v>
      </c>
      <c r="F117" s="196">
        <v>5.6003597199999998E-3</v>
      </c>
      <c r="G117" s="196">
        <v>0</v>
      </c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outlineLevel="3" x14ac:dyDescent="0.3">
      <c r="A118" s="55" t="s">
        <v>119</v>
      </c>
      <c r="B118" s="196">
        <v>1.947180011E-2</v>
      </c>
      <c r="C118" s="196">
        <v>9.4817656499999996E-3</v>
      </c>
      <c r="D118" s="196">
        <v>0</v>
      </c>
      <c r="E118" s="196">
        <v>0</v>
      </c>
      <c r="F118" s="196">
        <v>0</v>
      </c>
      <c r="G118" s="196">
        <v>0</v>
      </c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1:17" outlineLevel="3" x14ac:dyDescent="0.3">
      <c r="A119" s="55" t="s">
        <v>302</v>
      </c>
      <c r="B119" s="196">
        <v>3.3320000000000002E-2</v>
      </c>
      <c r="C119" s="196">
        <v>2.0400000000000001E-2</v>
      </c>
      <c r="D119" s="196">
        <v>0</v>
      </c>
      <c r="E119" s="196">
        <v>0</v>
      </c>
      <c r="F119" s="196">
        <v>0</v>
      </c>
      <c r="G119" s="196">
        <v>0</v>
      </c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1:17" outlineLevel="3" x14ac:dyDescent="0.3">
      <c r="A120" s="55" t="s">
        <v>357</v>
      </c>
      <c r="B120" s="196">
        <v>1.35</v>
      </c>
      <c r="C120" s="196">
        <v>1.2</v>
      </c>
      <c r="D120" s="196">
        <v>1.05</v>
      </c>
      <c r="E120" s="196">
        <v>0.9</v>
      </c>
      <c r="F120" s="196">
        <v>0.82499999999999996</v>
      </c>
      <c r="G120" s="196">
        <v>0.82499999999999996</v>
      </c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1:17" outlineLevel="3" x14ac:dyDescent="0.3">
      <c r="A121" s="55" t="s">
        <v>358</v>
      </c>
      <c r="B121" s="196">
        <v>6.5237500000000004E-2</v>
      </c>
      <c r="C121" s="196">
        <v>3.2618750000000002E-2</v>
      </c>
      <c r="D121" s="196">
        <v>0</v>
      </c>
      <c r="E121" s="196">
        <v>0</v>
      </c>
      <c r="F121" s="196">
        <v>0</v>
      </c>
      <c r="G121" s="196">
        <v>0</v>
      </c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1:17" outlineLevel="2" x14ac:dyDescent="0.3">
      <c r="A122" s="222" t="s">
        <v>303</v>
      </c>
      <c r="B122" s="100">
        <f t="shared" ref="B122:G122" si="20">SUM(B$123:B$124)</f>
        <v>0</v>
      </c>
      <c r="C122" s="100">
        <f t="shared" si="20"/>
        <v>0</v>
      </c>
      <c r="D122" s="100">
        <f t="shared" si="20"/>
        <v>0</v>
      </c>
      <c r="E122" s="100">
        <f t="shared" si="20"/>
        <v>1.5249999999999999</v>
      </c>
      <c r="F122" s="100">
        <f t="shared" si="20"/>
        <v>1.5249999999999999</v>
      </c>
      <c r="G122" s="100">
        <f t="shared" si="20"/>
        <v>1.5249999999999999</v>
      </c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1:17" outlineLevel="3" x14ac:dyDescent="0.3">
      <c r="A123" s="55" t="s">
        <v>304</v>
      </c>
      <c r="B123" s="196">
        <v>0</v>
      </c>
      <c r="C123" s="196">
        <v>0</v>
      </c>
      <c r="D123" s="196">
        <v>0</v>
      </c>
      <c r="E123" s="196">
        <v>0.7</v>
      </c>
      <c r="F123" s="196">
        <v>0.7</v>
      </c>
      <c r="G123" s="196">
        <v>0.7</v>
      </c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1:17" outlineLevel="3" x14ac:dyDescent="0.3">
      <c r="A124" s="55" t="s">
        <v>305</v>
      </c>
      <c r="B124" s="196">
        <v>0</v>
      </c>
      <c r="C124" s="196">
        <v>0</v>
      </c>
      <c r="D124" s="196">
        <v>0</v>
      </c>
      <c r="E124" s="196">
        <v>0.82499999999999996</v>
      </c>
      <c r="F124" s="196">
        <v>0.82499999999999996</v>
      </c>
      <c r="G124" s="196">
        <v>0.82499999999999996</v>
      </c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1:17" outlineLevel="2" x14ac:dyDescent="0.3">
      <c r="A125" s="222" t="s">
        <v>283</v>
      </c>
      <c r="B125" s="100">
        <f t="shared" ref="B125:G125" si="21">SUM(B$126:B$126)</f>
        <v>0.11327080342</v>
      </c>
      <c r="C125" s="100">
        <f t="shared" si="21"/>
        <v>0.11262208411000001</v>
      </c>
      <c r="D125" s="100">
        <f t="shared" si="21"/>
        <v>0.11730037153</v>
      </c>
      <c r="E125" s="100">
        <f t="shared" si="21"/>
        <v>0.11398769168</v>
      </c>
      <c r="F125" s="100">
        <f t="shared" si="21"/>
        <v>0.10838844973</v>
      </c>
      <c r="G125" s="100">
        <f t="shared" si="21"/>
        <v>0.10831493405000001</v>
      </c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1:17" outlineLevel="3" x14ac:dyDescent="0.3">
      <c r="A126" s="55" t="s">
        <v>261</v>
      </c>
      <c r="B126" s="196">
        <v>0.11327080342</v>
      </c>
      <c r="C126" s="196">
        <v>0.11262208411000001</v>
      </c>
      <c r="D126" s="196">
        <v>0.11730037153</v>
      </c>
      <c r="E126" s="196">
        <v>0.11398769168</v>
      </c>
      <c r="F126" s="196">
        <v>0.10838844973</v>
      </c>
      <c r="G126" s="196">
        <v>0.10831493405000001</v>
      </c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1:17" x14ac:dyDescent="0.3">
      <c r="B127" s="76"/>
      <c r="C127" s="76"/>
      <c r="D127" s="76"/>
      <c r="E127" s="76"/>
      <c r="F127" s="76"/>
      <c r="G127" s="76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1:17" x14ac:dyDescent="0.3">
      <c r="B128" s="76"/>
      <c r="C128" s="76"/>
      <c r="D128" s="76"/>
      <c r="E128" s="76"/>
      <c r="F128" s="76"/>
      <c r="G128" s="76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76"/>
      <c r="E129" s="76"/>
      <c r="F129" s="76"/>
      <c r="G129" s="76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76"/>
      <c r="E130" s="76"/>
      <c r="F130" s="76"/>
      <c r="G130" s="76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76"/>
      <c r="E131" s="76"/>
      <c r="F131" s="76"/>
      <c r="G131" s="76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76"/>
      <c r="E132" s="76"/>
      <c r="F132" s="76"/>
      <c r="G132" s="76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76"/>
      <c r="E133" s="76"/>
      <c r="F133" s="76"/>
      <c r="G133" s="76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76"/>
      <c r="E134" s="76"/>
      <c r="F134" s="76"/>
      <c r="G134" s="76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76"/>
      <c r="E135" s="76"/>
      <c r="F135" s="76"/>
      <c r="G135" s="76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76"/>
      <c r="E136" s="76"/>
      <c r="F136" s="76"/>
      <c r="G136" s="76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76"/>
      <c r="E137" s="76"/>
      <c r="F137" s="76"/>
      <c r="G137" s="76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76"/>
      <c r="E138" s="76"/>
      <c r="F138" s="76"/>
      <c r="G138" s="76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76"/>
      <c r="E139" s="76"/>
      <c r="F139" s="76"/>
      <c r="G139" s="76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76"/>
      <c r="E140" s="76"/>
      <c r="F140" s="76"/>
      <c r="G140" s="76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76"/>
      <c r="E141" s="76"/>
      <c r="F141" s="76"/>
      <c r="G141" s="76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76"/>
      <c r="E142" s="76"/>
      <c r="F142" s="76"/>
      <c r="G142" s="76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76"/>
      <c r="E143" s="76"/>
      <c r="F143" s="76"/>
      <c r="G143" s="76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76"/>
      <c r="E144" s="76"/>
      <c r="F144" s="76"/>
      <c r="G144" s="76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76"/>
      <c r="E145" s="76"/>
      <c r="F145" s="76"/>
      <c r="G145" s="76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76"/>
      <c r="E146" s="76"/>
      <c r="F146" s="76"/>
      <c r="G146" s="76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76"/>
      <c r="E147" s="76"/>
      <c r="F147" s="76"/>
      <c r="G147" s="76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76"/>
      <c r="E148" s="76"/>
      <c r="F148" s="76"/>
      <c r="G148" s="76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76"/>
      <c r="E149" s="76"/>
      <c r="F149" s="76"/>
      <c r="G149" s="76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76"/>
      <c r="E150" s="76"/>
      <c r="F150" s="76"/>
      <c r="G150" s="76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76"/>
      <c r="E151" s="76"/>
      <c r="F151" s="76"/>
      <c r="G151" s="76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76"/>
      <c r="E152" s="76"/>
      <c r="F152" s="76"/>
      <c r="G152" s="76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76"/>
      <c r="E153" s="76"/>
      <c r="F153" s="76"/>
      <c r="G153" s="76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76"/>
      <c r="E154" s="76"/>
      <c r="F154" s="76"/>
      <c r="G154" s="76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76"/>
      <c r="E155" s="76"/>
      <c r="F155" s="76"/>
      <c r="G155" s="76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76"/>
      <c r="E156" s="76"/>
      <c r="F156" s="76"/>
      <c r="G156" s="76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76"/>
      <c r="E157" s="76"/>
      <c r="F157" s="76"/>
      <c r="G157" s="76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76"/>
      <c r="E158" s="76"/>
      <c r="F158" s="76"/>
      <c r="G158" s="76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76"/>
      <c r="E159" s="76"/>
      <c r="F159" s="76"/>
      <c r="G159" s="76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76"/>
      <c r="E160" s="76"/>
      <c r="F160" s="76"/>
      <c r="G160" s="76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76"/>
      <c r="E161" s="76"/>
      <c r="F161" s="76"/>
      <c r="G161" s="76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76"/>
      <c r="E162" s="76"/>
      <c r="F162" s="76"/>
      <c r="G162" s="76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76"/>
      <c r="E163" s="76"/>
      <c r="F163" s="76"/>
      <c r="G163" s="76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76"/>
      <c r="E164" s="76"/>
      <c r="F164" s="76"/>
      <c r="G164" s="76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76"/>
      <c r="E165" s="76"/>
      <c r="F165" s="76"/>
      <c r="G165" s="76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76"/>
      <c r="E166" s="76"/>
      <c r="F166" s="76"/>
      <c r="G166" s="76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76"/>
      <c r="E167" s="76"/>
      <c r="F167" s="76"/>
      <c r="G167" s="76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76"/>
      <c r="E168" s="76"/>
      <c r="F168" s="76"/>
      <c r="G168" s="76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92" bestFit="1" customWidth="1"/>
    <col min="2" max="2" width="12.453125" style="85" bestFit="1" customWidth="1"/>
    <col min="3" max="3" width="13.54296875" style="85" bestFit="1" customWidth="1"/>
    <col min="4" max="4" width="10.26953125" style="43" customWidth="1"/>
    <col min="5" max="6" width="13.54296875" style="85" bestFit="1" customWidth="1"/>
    <col min="7" max="7" width="10.26953125" style="43" customWidth="1"/>
    <col min="8" max="8" width="12.7265625" style="85" hidden="1" customWidth="1"/>
    <col min="9" max="9" width="13.7265625" style="85" bestFit="1" customWidth="1"/>
    <col min="10" max="16384" width="9.1796875" style="192"/>
  </cols>
  <sheetData>
    <row r="1" spans="1:19" x14ac:dyDescent="0.3">
      <c r="A1" s="244"/>
      <c r="B1" s="258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31.08.2023</v>
      </c>
      <c r="C1" s="259"/>
      <c r="D1" s="259"/>
      <c r="E1" s="259"/>
    </row>
    <row r="2" spans="1:19" ht="38.25" customHeight="1" x14ac:dyDescent="0.45">
      <c r="A2" s="260" t="s">
        <v>7</v>
      </c>
      <c r="B2" s="3"/>
      <c r="C2" s="3"/>
      <c r="D2" s="3"/>
      <c r="E2" s="3"/>
      <c r="F2" s="3"/>
      <c r="G2" s="3"/>
      <c r="H2" s="3"/>
      <c r="I2" s="3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3">
      <c r="A3" s="244"/>
    </row>
    <row r="4" spans="1:19" s="68" customFormat="1" x14ac:dyDescent="0.3">
      <c r="B4" s="213"/>
      <c r="C4" s="213"/>
      <c r="D4" s="162"/>
      <c r="E4" s="213"/>
      <c r="F4" s="213"/>
      <c r="G4" s="162"/>
      <c r="H4" s="213" t="s">
        <v>134</v>
      </c>
      <c r="I4" s="68" t="str">
        <f>VALVAL</f>
        <v>млрд. одиниць</v>
      </c>
    </row>
    <row r="5" spans="1:19" s="73" customFormat="1" x14ac:dyDescent="0.25">
      <c r="A5" s="163"/>
      <c r="B5" s="252">
        <v>44926</v>
      </c>
      <c r="C5" s="253"/>
      <c r="D5" s="254"/>
      <c r="E5" s="252">
        <v>45169</v>
      </c>
      <c r="F5" s="253"/>
      <c r="G5" s="254"/>
      <c r="H5" s="210"/>
      <c r="I5" s="210"/>
    </row>
    <row r="6" spans="1:19" s="40" customFormat="1" x14ac:dyDescent="0.25">
      <c r="A6" s="139"/>
      <c r="B6" s="88" t="s">
        <v>160</v>
      </c>
      <c r="C6" s="88" t="s">
        <v>163</v>
      </c>
      <c r="D6" s="49" t="s">
        <v>182</v>
      </c>
      <c r="E6" s="88" t="s">
        <v>160</v>
      </c>
      <c r="F6" s="88" t="s">
        <v>163</v>
      </c>
      <c r="G6" s="49" t="s">
        <v>182</v>
      </c>
      <c r="H6" s="88" t="s">
        <v>182</v>
      </c>
      <c r="I6" s="88" t="s">
        <v>60</v>
      </c>
    </row>
    <row r="7" spans="1:19" s="16" customFormat="1" ht="14.5" x14ac:dyDescent="0.25">
      <c r="A7" s="9" t="s">
        <v>146</v>
      </c>
      <c r="B7" s="108">
        <f t="shared" ref="B7:G7" si="0">SUM(B$8+ B$9)</f>
        <v>111.44670722022001</v>
      </c>
      <c r="C7" s="108">
        <f t="shared" si="0"/>
        <v>4075.4500576400696</v>
      </c>
      <c r="D7" s="71">
        <f t="shared" si="0"/>
        <v>1</v>
      </c>
      <c r="E7" s="108">
        <f t="shared" si="0"/>
        <v>133.92790119986</v>
      </c>
      <c r="F7" s="108">
        <f t="shared" si="0"/>
        <v>4897.5558478063194</v>
      </c>
      <c r="G7" s="71">
        <f t="shared" si="0"/>
        <v>1</v>
      </c>
      <c r="H7" s="108"/>
      <c r="I7" s="108">
        <f>SUM(I$8+ I$9)</f>
        <v>0</v>
      </c>
    </row>
    <row r="8" spans="1:19" s="189" customFormat="1" x14ac:dyDescent="0.25">
      <c r="A8" s="103" t="s">
        <v>62</v>
      </c>
      <c r="B8" s="225">
        <v>101.59354286955001</v>
      </c>
      <c r="C8" s="225">
        <v>3715.1336317660898</v>
      </c>
      <c r="D8" s="195">
        <v>0.91158899999999998</v>
      </c>
      <c r="E8" s="225">
        <v>124.57923860486</v>
      </c>
      <c r="F8" s="225">
        <v>4555.6883448342796</v>
      </c>
      <c r="G8" s="195">
        <v>0.93019600000000002</v>
      </c>
      <c r="H8" s="225">
        <v>1.8608E-2</v>
      </c>
      <c r="I8" s="225">
        <v>-21.4</v>
      </c>
    </row>
    <row r="9" spans="1:19" s="189" customFormat="1" x14ac:dyDescent="0.25">
      <c r="A9" s="103" t="s">
        <v>14</v>
      </c>
      <c r="B9" s="225">
        <v>9.8531643506699993</v>
      </c>
      <c r="C9" s="225">
        <v>360.31642587397999</v>
      </c>
      <c r="D9" s="195">
        <v>8.8411000000000003E-2</v>
      </c>
      <c r="E9" s="225">
        <v>9.3486625950000004</v>
      </c>
      <c r="F9" s="225">
        <v>341.86750297203997</v>
      </c>
      <c r="G9" s="195">
        <v>6.9804000000000005E-2</v>
      </c>
      <c r="H9" s="225">
        <v>-1.8608E-2</v>
      </c>
      <c r="I9" s="225">
        <v>21.4</v>
      </c>
    </row>
    <row r="10" spans="1:19" x14ac:dyDescent="0.3">
      <c r="B10" s="76"/>
      <c r="C10" s="76"/>
      <c r="D10" s="30"/>
      <c r="E10" s="76"/>
      <c r="F10" s="76"/>
      <c r="G10" s="30"/>
      <c r="H10" s="76"/>
      <c r="I10" s="76"/>
      <c r="J10" s="182"/>
      <c r="K10" s="182"/>
      <c r="L10" s="182"/>
      <c r="M10" s="182"/>
      <c r="N10" s="182"/>
      <c r="O10" s="182"/>
      <c r="P10" s="182"/>
      <c r="Q10" s="182"/>
    </row>
    <row r="11" spans="1:19" x14ac:dyDescent="0.3">
      <c r="B11" s="76"/>
      <c r="C11" s="76"/>
      <c r="D11" s="30"/>
      <c r="E11" s="76"/>
      <c r="F11" s="76"/>
      <c r="G11" s="30"/>
      <c r="H11" s="76"/>
      <c r="I11" s="76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B12" s="76"/>
      <c r="C12" s="76"/>
      <c r="D12" s="30"/>
      <c r="E12" s="76"/>
      <c r="F12" s="76"/>
      <c r="G12" s="30"/>
      <c r="H12" s="76"/>
      <c r="I12" s="76"/>
      <c r="J12" s="182"/>
      <c r="K12" s="182"/>
      <c r="L12" s="182"/>
      <c r="M12" s="182"/>
      <c r="N12" s="182"/>
      <c r="O12" s="182"/>
      <c r="P12" s="182"/>
      <c r="Q12" s="182"/>
    </row>
    <row r="13" spans="1:19" x14ac:dyDescent="0.3">
      <c r="B13" s="76"/>
      <c r="C13" s="76"/>
      <c r="D13" s="30"/>
      <c r="E13" s="76"/>
      <c r="F13" s="76"/>
      <c r="G13" s="30"/>
      <c r="H13" s="76"/>
      <c r="I13" s="76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B14" s="76"/>
      <c r="C14" s="76"/>
      <c r="D14" s="30"/>
      <c r="E14" s="76"/>
      <c r="F14" s="76"/>
      <c r="G14" s="30"/>
      <c r="H14" s="76"/>
      <c r="I14" s="76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B15" s="76"/>
      <c r="C15" s="76"/>
      <c r="D15" s="30"/>
      <c r="E15" s="76"/>
      <c r="F15" s="76"/>
      <c r="G15" s="30"/>
      <c r="H15" s="76"/>
      <c r="I15" s="76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B16" s="76"/>
      <c r="C16" s="76"/>
      <c r="D16" s="30"/>
      <c r="E16" s="76"/>
      <c r="F16" s="76"/>
      <c r="G16" s="30"/>
      <c r="H16" s="76"/>
      <c r="I16" s="76"/>
      <c r="J16" s="182"/>
      <c r="K16" s="182"/>
      <c r="L16" s="182"/>
      <c r="M16" s="182"/>
      <c r="N16" s="182"/>
      <c r="O16" s="182"/>
      <c r="P16" s="182"/>
      <c r="Q16" s="182"/>
    </row>
    <row r="17" spans="2:17" x14ac:dyDescent="0.3">
      <c r="B17" s="76"/>
      <c r="C17" s="76"/>
      <c r="D17" s="30"/>
      <c r="E17" s="76"/>
      <c r="F17" s="76"/>
      <c r="G17" s="30"/>
      <c r="H17" s="76"/>
      <c r="I17" s="76"/>
      <c r="J17" s="182"/>
      <c r="K17" s="182"/>
      <c r="L17" s="182"/>
      <c r="M17" s="182"/>
      <c r="N17" s="182"/>
      <c r="O17" s="182"/>
      <c r="P17" s="182"/>
      <c r="Q17" s="182"/>
    </row>
    <row r="18" spans="2:17" x14ac:dyDescent="0.3">
      <c r="B18" s="76"/>
      <c r="C18" s="76"/>
      <c r="D18" s="30"/>
      <c r="E18" s="76"/>
      <c r="F18" s="76"/>
      <c r="G18" s="30"/>
      <c r="H18" s="76"/>
      <c r="I18" s="76"/>
      <c r="J18" s="182"/>
      <c r="K18" s="182"/>
      <c r="L18" s="182"/>
      <c r="M18" s="182"/>
      <c r="N18" s="182"/>
      <c r="O18" s="182"/>
      <c r="P18" s="182"/>
      <c r="Q18" s="182"/>
    </row>
    <row r="19" spans="2:17" x14ac:dyDescent="0.3">
      <c r="B19" s="76"/>
      <c r="C19" s="76"/>
      <c r="D19" s="30"/>
      <c r="E19" s="76"/>
      <c r="F19" s="76"/>
      <c r="G19" s="30"/>
      <c r="H19" s="76"/>
      <c r="I19" s="76"/>
      <c r="J19" s="182"/>
      <c r="K19" s="182"/>
      <c r="L19" s="182"/>
      <c r="M19" s="182"/>
      <c r="N19" s="182"/>
      <c r="O19" s="182"/>
      <c r="P19" s="182"/>
      <c r="Q19" s="182"/>
    </row>
    <row r="20" spans="2:17" x14ac:dyDescent="0.3">
      <c r="B20" s="76"/>
      <c r="C20" s="76"/>
      <c r="D20" s="30"/>
      <c r="E20" s="76"/>
      <c r="F20" s="76"/>
      <c r="G20" s="30"/>
      <c r="H20" s="76"/>
      <c r="I20" s="76"/>
      <c r="J20" s="182"/>
      <c r="K20" s="182"/>
      <c r="L20" s="182"/>
      <c r="M20" s="182"/>
      <c r="N20" s="182"/>
      <c r="O20" s="182"/>
      <c r="P20" s="182"/>
      <c r="Q20" s="182"/>
    </row>
    <row r="21" spans="2:17" x14ac:dyDescent="0.3">
      <c r="B21" s="76"/>
      <c r="C21" s="76"/>
      <c r="D21" s="30"/>
      <c r="E21" s="76"/>
      <c r="F21" s="76"/>
      <c r="G21" s="30"/>
      <c r="H21" s="76"/>
      <c r="I21" s="76"/>
      <c r="J21" s="182"/>
      <c r="K21" s="182"/>
      <c r="L21" s="182"/>
      <c r="M21" s="182"/>
      <c r="N21" s="182"/>
      <c r="O21" s="182"/>
      <c r="P21" s="182"/>
      <c r="Q21" s="182"/>
    </row>
    <row r="22" spans="2:17" x14ac:dyDescent="0.3">
      <c r="B22" s="76"/>
      <c r="C22" s="76"/>
      <c r="D22" s="30"/>
      <c r="E22" s="76"/>
      <c r="F22" s="76"/>
      <c r="G22" s="30"/>
      <c r="H22" s="76"/>
      <c r="I22" s="76"/>
      <c r="J22" s="182"/>
      <c r="K22" s="182"/>
      <c r="L22" s="182"/>
      <c r="M22" s="182"/>
      <c r="N22" s="182"/>
      <c r="O22" s="182"/>
      <c r="P22" s="182"/>
      <c r="Q22" s="182"/>
    </row>
    <row r="23" spans="2:17" x14ac:dyDescent="0.3">
      <c r="B23" s="76"/>
      <c r="C23" s="76"/>
      <c r="D23" s="30"/>
      <c r="E23" s="76"/>
      <c r="F23" s="76"/>
      <c r="G23" s="30"/>
      <c r="H23" s="76"/>
      <c r="I23" s="76"/>
      <c r="J23" s="182"/>
      <c r="K23" s="182"/>
      <c r="L23" s="182"/>
      <c r="M23" s="182"/>
      <c r="N23" s="182"/>
      <c r="O23" s="182"/>
      <c r="P23" s="182"/>
      <c r="Q23" s="182"/>
    </row>
    <row r="24" spans="2:17" x14ac:dyDescent="0.3">
      <c r="B24" s="76"/>
      <c r="C24" s="76"/>
      <c r="D24" s="30"/>
      <c r="E24" s="76"/>
      <c r="F24" s="76"/>
      <c r="G24" s="30"/>
      <c r="H24" s="76"/>
      <c r="I24" s="76"/>
      <c r="J24" s="182"/>
      <c r="K24" s="182"/>
      <c r="L24" s="182"/>
      <c r="M24" s="182"/>
      <c r="N24" s="182"/>
      <c r="O24" s="182"/>
      <c r="P24" s="182"/>
      <c r="Q24" s="182"/>
    </row>
    <row r="25" spans="2:17" x14ac:dyDescent="0.3">
      <c r="B25" s="76"/>
      <c r="C25" s="76"/>
      <c r="D25" s="30"/>
      <c r="E25" s="76"/>
      <c r="F25" s="76"/>
      <c r="G25" s="30"/>
      <c r="H25" s="76"/>
      <c r="I25" s="76"/>
      <c r="J25" s="182"/>
      <c r="K25" s="182"/>
      <c r="L25" s="182"/>
      <c r="M25" s="182"/>
      <c r="N25" s="182"/>
      <c r="O25" s="182"/>
      <c r="P25" s="182"/>
      <c r="Q25" s="182"/>
    </row>
    <row r="26" spans="2:17" x14ac:dyDescent="0.3">
      <c r="B26" s="76"/>
      <c r="C26" s="76"/>
      <c r="D26" s="30"/>
      <c r="E26" s="76"/>
      <c r="F26" s="76"/>
      <c r="G26" s="30"/>
      <c r="H26" s="76"/>
      <c r="I26" s="76"/>
      <c r="J26" s="182"/>
      <c r="K26" s="182"/>
      <c r="L26" s="182"/>
      <c r="M26" s="182"/>
      <c r="N26" s="182"/>
      <c r="O26" s="182"/>
      <c r="P26" s="182"/>
      <c r="Q26" s="182"/>
    </row>
    <row r="27" spans="2:17" x14ac:dyDescent="0.3">
      <c r="B27" s="76"/>
      <c r="C27" s="76"/>
      <c r="D27" s="30"/>
      <c r="E27" s="76"/>
      <c r="F27" s="76"/>
      <c r="G27" s="30"/>
      <c r="H27" s="76"/>
      <c r="I27" s="76"/>
      <c r="J27" s="182"/>
      <c r="K27" s="182"/>
      <c r="L27" s="182"/>
      <c r="M27" s="182"/>
      <c r="N27" s="182"/>
      <c r="O27" s="182"/>
      <c r="P27" s="182"/>
      <c r="Q27" s="182"/>
    </row>
    <row r="28" spans="2:17" x14ac:dyDescent="0.3">
      <c r="B28" s="76"/>
      <c r="C28" s="76"/>
      <c r="D28" s="30"/>
      <c r="E28" s="76"/>
      <c r="F28" s="76"/>
      <c r="G28" s="30"/>
      <c r="H28" s="76"/>
      <c r="I28" s="76"/>
      <c r="J28" s="182"/>
      <c r="K28" s="182"/>
      <c r="L28" s="182"/>
      <c r="M28" s="182"/>
      <c r="N28" s="182"/>
      <c r="O28" s="182"/>
      <c r="P28" s="182"/>
      <c r="Q28" s="182"/>
    </row>
    <row r="29" spans="2:17" x14ac:dyDescent="0.3">
      <c r="B29" s="76"/>
      <c r="C29" s="76"/>
      <c r="D29" s="30"/>
      <c r="E29" s="76"/>
      <c r="F29" s="76"/>
      <c r="G29" s="30"/>
      <c r="H29" s="76"/>
      <c r="I29" s="76"/>
      <c r="J29" s="182"/>
      <c r="K29" s="182"/>
      <c r="L29" s="182"/>
      <c r="M29" s="182"/>
      <c r="N29" s="182"/>
      <c r="O29" s="182"/>
      <c r="P29" s="182"/>
      <c r="Q29" s="182"/>
    </row>
    <row r="30" spans="2:17" x14ac:dyDescent="0.3">
      <c r="B30" s="76"/>
      <c r="C30" s="76"/>
      <c r="D30" s="30"/>
      <c r="E30" s="76"/>
      <c r="F30" s="76"/>
      <c r="G30" s="30"/>
      <c r="H30" s="76"/>
      <c r="I30" s="76"/>
      <c r="J30" s="182"/>
      <c r="K30" s="182"/>
      <c r="L30" s="182"/>
      <c r="M30" s="182"/>
      <c r="N30" s="182"/>
      <c r="O30" s="182"/>
      <c r="P30" s="182"/>
      <c r="Q30" s="182"/>
    </row>
    <row r="31" spans="2:17" x14ac:dyDescent="0.3">
      <c r="B31" s="76"/>
      <c r="C31" s="76"/>
      <c r="D31" s="30"/>
      <c r="E31" s="76"/>
      <c r="F31" s="76"/>
      <c r="G31" s="30"/>
      <c r="H31" s="76"/>
      <c r="I31" s="76"/>
      <c r="J31" s="182"/>
      <c r="K31" s="182"/>
      <c r="L31" s="182"/>
      <c r="M31" s="182"/>
      <c r="N31" s="182"/>
      <c r="O31" s="182"/>
      <c r="P31" s="182"/>
      <c r="Q31" s="182"/>
    </row>
    <row r="32" spans="2:17" x14ac:dyDescent="0.3">
      <c r="B32" s="76"/>
      <c r="C32" s="76"/>
      <c r="D32" s="30"/>
      <c r="E32" s="76"/>
      <c r="F32" s="76"/>
      <c r="G32" s="30"/>
      <c r="H32" s="76"/>
      <c r="I32" s="76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76"/>
      <c r="C33" s="76"/>
      <c r="D33" s="30"/>
      <c r="E33" s="76"/>
      <c r="F33" s="76"/>
      <c r="G33" s="30"/>
      <c r="H33" s="76"/>
      <c r="I33" s="76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76"/>
      <c r="C34" s="76"/>
      <c r="D34" s="30"/>
      <c r="E34" s="76"/>
      <c r="F34" s="76"/>
      <c r="G34" s="30"/>
      <c r="H34" s="76"/>
      <c r="I34" s="76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76"/>
      <c r="C35" s="76"/>
      <c r="D35" s="30"/>
      <c r="E35" s="76"/>
      <c r="F35" s="76"/>
      <c r="G35" s="30"/>
      <c r="H35" s="76"/>
      <c r="I35" s="76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76"/>
      <c r="C36" s="76"/>
      <c r="D36" s="30"/>
      <c r="E36" s="76"/>
      <c r="F36" s="76"/>
      <c r="G36" s="30"/>
      <c r="H36" s="76"/>
      <c r="I36" s="76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76"/>
      <c r="C37" s="76"/>
      <c r="D37" s="30"/>
      <c r="E37" s="76"/>
      <c r="F37" s="76"/>
      <c r="G37" s="30"/>
      <c r="H37" s="76"/>
      <c r="I37" s="76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76"/>
      <c r="C38" s="76"/>
      <c r="D38" s="30"/>
      <c r="E38" s="76"/>
      <c r="F38" s="76"/>
      <c r="G38" s="30"/>
      <c r="H38" s="76"/>
      <c r="I38" s="76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76"/>
      <c r="C39" s="76"/>
      <c r="D39" s="30"/>
      <c r="E39" s="76"/>
      <c r="F39" s="76"/>
      <c r="G39" s="30"/>
      <c r="H39" s="76"/>
      <c r="I39" s="76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76"/>
      <c r="C40" s="76"/>
      <c r="D40" s="30"/>
      <c r="E40" s="76"/>
      <c r="F40" s="76"/>
      <c r="G40" s="30"/>
      <c r="H40" s="76"/>
      <c r="I40" s="76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76"/>
      <c r="C41" s="76"/>
      <c r="D41" s="30"/>
      <c r="E41" s="76"/>
      <c r="F41" s="76"/>
      <c r="G41" s="30"/>
      <c r="H41" s="76"/>
      <c r="I41" s="76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76"/>
      <c r="C42" s="76"/>
      <c r="D42" s="30"/>
      <c r="E42" s="76"/>
      <c r="F42" s="76"/>
      <c r="G42" s="30"/>
      <c r="H42" s="76"/>
      <c r="I42" s="76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76"/>
      <c r="C43" s="76"/>
      <c r="D43" s="30"/>
      <c r="E43" s="76"/>
      <c r="F43" s="76"/>
      <c r="G43" s="30"/>
      <c r="H43" s="76"/>
      <c r="I43" s="76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76"/>
      <c r="C44" s="76"/>
      <c r="D44" s="30"/>
      <c r="E44" s="76"/>
      <c r="F44" s="76"/>
      <c r="G44" s="30"/>
      <c r="H44" s="76"/>
      <c r="I44" s="76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76"/>
      <c r="C45" s="76"/>
      <c r="D45" s="30"/>
      <c r="E45" s="76"/>
      <c r="F45" s="76"/>
      <c r="G45" s="30"/>
      <c r="H45" s="76"/>
      <c r="I45" s="76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76"/>
      <c r="C46" s="76"/>
      <c r="D46" s="30"/>
      <c r="E46" s="76"/>
      <c r="F46" s="76"/>
      <c r="G46" s="30"/>
      <c r="H46" s="76"/>
      <c r="I46" s="76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76"/>
      <c r="C47" s="76"/>
      <c r="D47" s="30"/>
      <c r="E47" s="76"/>
      <c r="F47" s="76"/>
      <c r="G47" s="30"/>
      <c r="H47" s="76"/>
      <c r="I47" s="76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76"/>
      <c r="C48" s="76"/>
      <c r="D48" s="30"/>
      <c r="E48" s="76"/>
      <c r="F48" s="76"/>
      <c r="G48" s="30"/>
      <c r="H48" s="76"/>
      <c r="I48" s="76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76"/>
      <c r="C49" s="76"/>
      <c r="D49" s="30"/>
      <c r="E49" s="76"/>
      <c r="F49" s="76"/>
      <c r="G49" s="30"/>
      <c r="H49" s="76"/>
      <c r="I49" s="76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76"/>
      <c r="C50" s="76"/>
      <c r="D50" s="30"/>
      <c r="E50" s="76"/>
      <c r="F50" s="76"/>
      <c r="G50" s="30"/>
      <c r="H50" s="76"/>
      <c r="I50" s="76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76"/>
      <c r="C51" s="76"/>
      <c r="D51" s="30"/>
      <c r="E51" s="76"/>
      <c r="F51" s="76"/>
      <c r="G51" s="30"/>
      <c r="H51" s="76"/>
      <c r="I51" s="76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76"/>
      <c r="C52" s="76"/>
      <c r="D52" s="30"/>
      <c r="E52" s="76"/>
      <c r="F52" s="76"/>
      <c r="G52" s="30"/>
      <c r="H52" s="76"/>
      <c r="I52" s="76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76"/>
      <c r="C53" s="76"/>
      <c r="D53" s="30"/>
      <c r="E53" s="76"/>
      <c r="F53" s="76"/>
      <c r="G53" s="30"/>
      <c r="H53" s="76"/>
      <c r="I53" s="76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76"/>
      <c r="C54" s="76"/>
      <c r="D54" s="30"/>
      <c r="E54" s="76"/>
      <c r="F54" s="76"/>
      <c r="G54" s="30"/>
      <c r="H54" s="76"/>
      <c r="I54" s="76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76"/>
      <c r="C55" s="76"/>
      <c r="D55" s="30"/>
      <c r="E55" s="76"/>
      <c r="F55" s="76"/>
      <c r="G55" s="30"/>
      <c r="H55" s="76"/>
      <c r="I55" s="76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76"/>
      <c r="C56" s="76"/>
      <c r="D56" s="30"/>
      <c r="E56" s="76"/>
      <c r="F56" s="76"/>
      <c r="G56" s="30"/>
      <c r="H56" s="76"/>
      <c r="I56" s="76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76"/>
      <c r="C57" s="76"/>
      <c r="D57" s="30"/>
      <c r="E57" s="76"/>
      <c r="F57" s="76"/>
      <c r="G57" s="30"/>
      <c r="H57" s="76"/>
      <c r="I57" s="76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76"/>
      <c r="C58" s="76"/>
      <c r="D58" s="30"/>
      <c r="E58" s="76"/>
      <c r="F58" s="76"/>
      <c r="G58" s="30"/>
      <c r="H58" s="76"/>
      <c r="I58" s="76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76"/>
      <c r="C59" s="76"/>
      <c r="D59" s="30"/>
      <c r="E59" s="76"/>
      <c r="F59" s="76"/>
      <c r="G59" s="30"/>
      <c r="H59" s="76"/>
      <c r="I59" s="76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76"/>
      <c r="C60" s="76"/>
      <c r="D60" s="30"/>
      <c r="E60" s="76"/>
      <c r="F60" s="76"/>
      <c r="G60" s="30"/>
      <c r="H60" s="76"/>
      <c r="I60" s="76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76"/>
      <c r="C61" s="76"/>
      <c r="D61" s="30"/>
      <c r="E61" s="76"/>
      <c r="F61" s="76"/>
      <c r="G61" s="30"/>
      <c r="H61" s="76"/>
      <c r="I61" s="76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76"/>
      <c r="C62" s="76"/>
      <c r="D62" s="30"/>
      <c r="E62" s="76"/>
      <c r="F62" s="76"/>
      <c r="G62" s="30"/>
      <c r="H62" s="76"/>
      <c r="I62" s="76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76"/>
      <c r="C63" s="76"/>
      <c r="D63" s="30"/>
      <c r="E63" s="76"/>
      <c r="F63" s="76"/>
      <c r="G63" s="30"/>
      <c r="H63" s="76"/>
      <c r="I63" s="76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76"/>
      <c r="C64" s="76"/>
      <c r="D64" s="30"/>
      <c r="E64" s="76"/>
      <c r="F64" s="76"/>
      <c r="G64" s="30"/>
      <c r="H64" s="76"/>
      <c r="I64" s="76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76"/>
      <c r="C65" s="76"/>
      <c r="D65" s="30"/>
      <c r="E65" s="76"/>
      <c r="F65" s="76"/>
      <c r="G65" s="30"/>
      <c r="H65" s="76"/>
      <c r="I65" s="76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76"/>
      <c r="C66" s="76"/>
      <c r="D66" s="30"/>
      <c r="E66" s="76"/>
      <c r="F66" s="76"/>
      <c r="G66" s="30"/>
      <c r="H66" s="76"/>
      <c r="I66" s="76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76"/>
      <c r="C67" s="76"/>
      <c r="D67" s="30"/>
      <c r="E67" s="76"/>
      <c r="F67" s="76"/>
      <c r="G67" s="30"/>
      <c r="H67" s="76"/>
      <c r="I67" s="76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76"/>
      <c r="C68" s="76"/>
      <c r="D68" s="30"/>
      <c r="E68" s="76"/>
      <c r="F68" s="76"/>
      <c r="G68" s="30"/>
      <c r="H68" s="76"/>
      <c r="I68" s="76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76"/>
      <c r="C69" s="76"/>
      <c r="D69" s="30"/>
      <c r="E69" s="76"/>
      <c r="F69" s="76"/>
      <c r="G69" s="30"/>
      <c r="H69" s="76"/>
      <c r="I69" s="76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76"/>
      <c r="C70" s="76"/>
      <c r="D70" s="30"/>
      <c r="E70" s="76"/>
      <c r="F70" s="76"/>
      <c r="G70" s="30"/>
      <c r="H70" s="76"/>
      <c r="I70" s="76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76"/>
      <c r="C71" s="76"/>
      <c r="D71" s="30"/>
      <c r="E71" s="76"/>
      <c r="F71" s="76"/>
      <c r="G71" s="30"/>
      <c r="H71" s="76"/>
      <c r="I71" s="76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76"/>
      <c r="C72" s="76"/>
      <c r="D72" s="30"/>
      <c r="E72" s="76"/>
      <c r="F72" s="76"/>
      <c r="G72" s="30"/>
      <c r="H72" s="76"/>
      <c r="I72" s="76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76"/>
      <c r="C73" s="76"/>
      <c r="D73" s="30"/>
      <c r="E73" s="76"/>
      <c r="F73" s="76"/>
      <c r="G73" s="30"/>
      <c r="H73" s="76"/>
      <c r="I73" s="76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76"/>
      <c r="C74" s="76"/>
      <c r="D74" s="30"/>
      <c r="E74" s="76"/>
      <c r="F74" s="76"/>
      <c r="G74" s="30"/>
      <c r="H74" s="76"/>
      <c r="I74" s="76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76"/>
      <c r="C75" s="76"/>
      <c r="D75" s="30"/>
      <c r="E75" s="76"/>
      <c r="F75" s="76"/>
      <c r="G75" s="30"/>
      <c r="H75" s="76"/>
      <c r="I75" s="76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76"/>
      <c r="C76" s="76"/>
      <c r="D76" s="30"/>
      <c r="E76" s="76"/>
      <c r="F76" s="76"/>
      <c r="G76" s="30"/>
      <c r="H76" s="76"/>
      <c r="I76" s="76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76"/>
      <c r="C77" s="76"/>
      <c r="D77" s="30"/>
      <c r="E77" s="76"/>
      <c r="F77" s="76"/>
      <c r="G77" s="30"/>
      <c r="H77" s="76"/>
      <c r="I77" s="76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76"/>
      <c r="C78" s="76"/>
      <c r="D78" s="30"/>
      <c r="E78" s="76"/>
      <c r="F78" s="76"/>
      <c r="G78" s="30"/>
      <c r="H78" s="76"/>
      <c r="I78" s="76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76"/>
      <c r="C79" s="76"/>
      <c r="D79" s="30"/>
      <c r="E79" s="76"/>
      <c r="F79" s="76"/>
      <c r="G79" s="30"/>
      <c r="H79" s="76"/>
      <c r="I79" s="76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76"/>
      <c r="C80" s="76"/>
      <c r="D80" s="30"/>
      <c r="E80" s="76"/>
      <c r="F80" s="76"/>
      <c r="G80" s="30"/>
      <c r="H80" s="76"/>
      <c r="I80" s="76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76"/>
      <c r="C81" s="76"/>
      <c r="D81" s="30"/>
      <c r="E81" s="76"/>
      <c r="F81" s="76"/>
      <c r="G81" s="30"/>
      <c r="H81" s="76"/>
      <c r="I81" s="76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76"/>
      <c r="C82" s="76"/>
      <c r="D82" s="30"/>
      <c r="E82" s="76"/>
      <c r="F82" s="76"/>
      <c r="G82" s="30"/>
      <c r="H82" s="76"/>
      <c r="I82" s="76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76"/>
      <c r="C83" s="76"/>
      <c r="D83" s="30"/>
      <c r="E83" s="76"/>
      <c r="F83" s="76"/>
      <c r="G83" s="30"/>
      <c r="H83" s="76"/>
      <c r="I83" s="76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76"/>
      <c r="C84" s="76"/>
      <c r="D84" s="30"/>
      <c r="E84" s="76"/>
      <c r="F84" s="76"/>
      <c r="G84" s="30"/>
      <c r="H84" s="76"/>
      <c r="I84" s="76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76"/>
      <c r="C85" s="76"/>
      <c r="D85" s="30"/>
      <c r="E85" s="76"/>
      <c r="F85" s="76"/>
      <c r="G85" s="30"/>
      <c r="H85" s="76"/>
      <c r="I85" s="76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76"/>
      <c r="C86" s="76"/>
      <c r="D86" s="30"/>
      <c r="E86" s="76"/>
      <c r="F86" s="76"/>
      <c r="G86" s="30"/>
      <c r="H86" s="76"/>
      <c r="I86" s="76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76"/>
      <c r="C87" s="76"/>
      <c r="D87" s="30"/>
      <c r="E87" s="76"/>
      <c r="F87" s="76"/>
      <c r="G87" s="30"/>
      <c r="H87" s="76"/>
      <c r="I87" s="76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76"/>
      <c r="C88" s="76"/>
      <c r="D88" s="30"/>
      <c r="E88" s="76"/>
      <c r="F88" s="76"/>
      <c r="G88" s="30"/>
      <c r="H88" s="76"/>
      <c r="I88" s="76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76"/>
      <c r="C89" s="76"/>
      <c r="D89" s="30"/>
      <c r="E89" s="76"/>
      <c r="F89" s="76"/>
      <c r="G89" s="30"/>
      <c r="H89" s="76"/>
      <c r="I89" s="76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76"/>
      <c r="C90" s="76"/>
      <c r="D90" s="30"/>
      <c r="E90" s="76"/>
      <c r="F90" s="76"/>
      <c r="G90" s="30"/>
      <c r="H90" s="76"/>
      <c r="I90" s="76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76"/>
      <c r="C91" s="76"/>
      <c r="D91" s="30"/>
      <c r="E91" s="76"/>
      <c r="F91" s="76"/>
      <c r="G91" s="30"/>
      <c r="H91" s="76"/>
      <c r="I91" s="76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76"/>
      <c r="C92" s="76"/>
      <c r="D92" s="30"/>
      <c r="E92" s="76"/>
      <c r="F92" s="76"/>
      <c r="G92" s="30"/>
      <c r="H92" s="76"/>
      <c r="I92" s="76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76"/>
      <c r="C93" s="76"/>
      <c r="D93" s="30"/>
      <c r="E93" s="76"/>
      <c r="F93" s="76"/>
      <c r="G93" s="30"/>
      <c r="H93" s="76"/>
      <c r="I93" s="76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76"/>
      <c r="C94" s="76"/>
      <c r="D94" s="30"/>
      <c r="E94" s="76"/>
      <c r="F94" s="76"/>
      <c r="G94" s="30"/>
      <c r="H94" s="76"/>
      <c r="I94" s="76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76"/>
      <c r="C95" s="76"/>
      <c r="D95" s="30"/>
      <c r="E95" s="76"/>
      <c r="F95" s="76"/>
      <c r="G95" s="30"/>
      <c r="H95" s="76"/>
      <c r="I95" s="76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76"/>
      <c r="C96" s="76"/>
      <c r="D96" s="30"/>
      <c r="E96" s="76"/>
      <c r="F96" s="76"/>
      <c r="G96" s="30"/>
      <c r="H96" s="76"/>
      <c r="I96" s="76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76"/>
      <c r="C97" s="76"/>
      <c r="D97" s="30"/>
      <c r="E97" s="76"/>
      <c r="F97" s="76"/>
      <c r="G97" s="30"/>
      <c r="H97" s="76"/>
      <c r="I97" s="76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76"/>
      <c r="C98" s="76"/>
      <c r="D98" s="30"/>
      <c r="E98" s="76"/>
      <c r="F98" s="76"/>
      <c r="G98" s="30"/>
      <c r="H98" s="76"/>
      <c r="I98" s="76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76"/>
      <c r="C99" s="76"/>
      <c r="D99" s="30"/>
      <c r="E99" s="76"/>
      <c r="F99" s="76"/>
      <c r="G99" s="30"/>
      <c r="H99" s="76"/>
      <c r="I99" s="76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76"/>
      <c r="C100" s="76"/>
      <c r="D100" s="30"/>
      <c r="E100" s="76"/>
      <c r="F100" s="76"/>
      <c r="G100" s="30"/>
      <c r="H100" s="76"/>
      <c r="I100" s="76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76"/>
      <c r="C101" s="76"/>
      <c r="D101" s="30"/>
      <c r="E101" s="76"/>
      <c r="F101" s="76"/>
      <c r="G101" s="30"/>
      <c r="H101" s="76"/>
      <c r="I101" s="76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76"/>
      <c r="C102" s="76"/>
      <c r="D102" s="30"/>
      <c r="E102" s="76"/>
      <c r="F102" s="76"/>
      <c r="G102" s="30"/>
      <c r="H102" s="76"/>
      <c r="I102" s="76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76"/>
      <c r="C103" s="76"/>
      <c r="D103" s="30"/>
      <c r="E103" s="76"/>
      <c r="F103" s="76"/>
      <c r="G103" s="30"/>
      <c r="H103" s="76"/>
      <c r="I103" s="76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76"/>
      <c r="C104" s="76"/>
      <c r="D104" s="30"/>
      <c r="E104" s="76"/>
      <c r="F104" s="76"/>
      <c r="G104" s="30"/>
      <c r="H104" s="76"/>
      <c r="I104" s="76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76"/>
      <c r="C105" s="76"/>
      <c r="D105" s="30"/>
      <c r="E105" s="76"/>
      <c r="F105" s="76"/>
      <c r="G105" s="30"/>
      <c r="H105" s="76"/>
      <c r="I105" s="76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76"/>
      <c r="C106" s="76"/>
      <c r="D106" s="30"/>
      <c r="E106" s="76"/>
      <c r="F106" s="76"/>
      <c r="G106" s="30"/>
      <c r="H106" s="76"/>
      <c r="I106" s="76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76"/>
      <c r="C107" s="76"/>
      <c r="D107" s="30"/>
      <c r="E107" s="76"/>
      <c r="F107" s="76"/>
      <c r="G107" s="30"/>
      <c r="H107" s="76"/>
      <c r="I107" s="76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76"/>
      <c r="C108" s="76"/>
      <c r="D108" s="30"/>
      <c r="E108" s="76"/>
      <c r="F108" s="76"/>
      <c r="G108" s="30"/>
      <c r="H108" s="76"/>
      <c r="I108" s="76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76"/>
      <c r="C109" s="76"/>
      <c r="D109" s="30"/>
      <c r="E109" s="76"/>
      <c r="F109" s="76"/>
      <c r="G109" s="30"/>
      <c r="H109" s="76"/>
      <c r="I109" s="76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76"/>
      <c r="C110" s="76"/>
      <c r="D110" s="30"/>
      <c r="E110" s="76"/>
      <c r="F110" s="76"/>
      <c r="G110" s="30"/>
      <c r="H110" s="76"/>
      <c r="I110" s="76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76"/>
      <c r="C111" s="76"/>
      <c r="D111" s="30"/>
      <c r="E111" s="76"/>
      <c r="F111" s="76"/>
      <c r="G111" s="30"/>
      <c r="H111" s="76"/>
      <c r="I111" s="76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76"/>
      <c r="C112" s="76"/>
      <c r="D112" s="30"/>
      <c r="E112" s="76"/>
      <c r="F112" s="76"/>
      <c r="G112" s="30"/>
      <c r="H112" s="76"/>
      <c r="I112" s="76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76"/>
      <c r="C113" s="76"/>
      <c r="D113" s="30"/>
      <c r="E113" s="76"/>
      <c r="F113" s="76"/>
      <c r="G113" s="30"/>
      <c r="H113" s="76"/>
      <c r="I113" s="76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76"/>
      <c r="C114" s="76"/>
      <c r="D114" s="30"/>
      <c r="E114" s="76"/>
      <c r="F114" s="76"/>
      <c r="G114" s="30"/>
      <c r="H114" s="76"/>
      <c r="I114" s="76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76"/>
      <c r="C115" s="76"/>
      <c r="D115" s="30"/>
      <c r="E115" s="76"/>
      <c r="F115" s="76"/>
      <c r="G115" s="30"/>
      <c r="H115" s="76"/>
      <c r="I115" s="76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76"/>
      <c r="C116" s="76"/>
      <c r="D116" s="30"/>
      <c r="E116" s="76"/>
      <c r="F116" s="76"/>
      <c r="G116" s="30"/>
      <c r="H116" s="76"/>
      <c r="I116" s="76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76"/>
      <c r="C117" s="76"/>
      <c r="D117" s="30"/>
      <c r="E117" s="76"/>
      <c r="F117" s="76"/>
      <c r="G117" s="30"/>
      <c r="H117" s="76"/>
      <c r="I117" s="76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76"/>
      <c r="C118" s="76"/>
      <c r="D118" s="30"/>
      <c r="E118" s="76"/>
      <c r="F118" s="76"/>
      <c r="G118" s="30"/>
      <c r="H118" s="76"/>
      <c r="I118" s="76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76"/>
      <c r="C119" s="76"/>
      <c r="D119" s="30"/>
      <c r="E119" s="76"/>
      <c r="F119" s="76"/>
      <c r="G119" s="30"/>
      <c r="H119" s="76"/>
      <c r="I119" s="76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76"/>
      <c r="C120" s="76"/>
      <c r="D120" s="30"/>
      <c r="E120" s="76"/>
      <c r="F120" s="76"/>
      <c r="G120" s="30"/>
      <c r="H120" s="76"/>
      <c r="I120" s="76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76"/>
      <c r="C121" s="76"/>
      <c r="D121" s="30"/>
      <c r="E121" s="76"/>
      <c r="F121" s="76"/>
      <c r="G121" s="30"/>
      <c r="H121" s="76"/>
      <c r="I121" s="76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76"/>
      <c r="C122" s="76"/>
      <c r="D122" s="30"/>
      <c r="E122" s="76"/>
      <c r="F122" s="76"/>
      <c r="G122" s="30"/>
      <c r="H122" s="76"/>
      <c r="I122" s="76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76"/>
      <c r="C123" s="76"/>
      <c r="D123" s="30"/>
      <c r="E123" s="76"/>
      <c r="F123" s="76"/>
      <c r="G123" s="30"/>
      <c r="H123" s="76"/>
      <c r="I123" s="76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76"/>
      <c r="C124" s="76"/>
      <c r="D124" s="30"/>
      <c r="E124" s="76"/>
      <c r="F124" s="76"/>
      <c r="G124" s="30"/>
      <c r="H124" s="76"/>
      <c r="I124" s="76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76"/>
      <c r="C125" s="76"/>
      <c r="D125" s="30"/>
      <c r="E125" s="76"/>
      <c r="F125" s="76"/>
      <c r="G125" s="30"/>
      <c r="H125" s="76"/>
      <c r="I125" s="76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76"/>
      <c r="C126" s="76"/>
      <c r="D126" s="30"/>
      <c r="E126" s="76"/>
      <c r="F126" s="76"/>
      <c r="G126" s="30"/>
      <c r="H126" s="76"/>
      <c r="I126" s="76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76"/>
      <c r="C127" s="76"/>
      <c r="D127" s="30"/>
      <c r="E127" s="76"/>
      <c r="F127" s="76"/>
      <c r="G127" s="30"/>
      <c r="H127" s="76"/>
      <c r="I127" s="76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76"/>
      <c r="C128" s="76"/>
      <c r="D128" s="30"/>
      <c r="E128" s="76"/>
      <c r="F128" s="76"/>
      <c r="G128" s="30"/>
      <c r="H128" s="76"/>
      <c r="I128" s="76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76"/>
      <c r="C129" s="76"/>
      <c r="D129" s="30"/>
      <c r="E129" s="76"/>
      <c r="F129" s="76"/>
      <c r="G129" s="30"/>
      <c r="H129" s="76"/>
      <c r="I129" s="76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76"/>
      <c r="C130" s="76"/>
      <c r="D130" s="30"/>
      <c r="E130" s="76"/>
      <c r="F130" s="76"/>
      <c r="G130" s="30"/>
      <c r="H130" s="76"/>
      <c r="I130" s="76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76"/>
      <c r="C131" s="76"/>
      <c r="D131" s="30"/>
      <c r="E131" s="76"/>
      <c r="F131" s="76"/>
      <c r="G131" s="30"/>
      <c r="H131" s="76"/>
      <c r="I131" s="76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76"/>
      <c r="C132" s="76"/>
      <c r="D132" s="30"/>
      <c r="E132" s="76"/>
      <c r="F132" s="76"/>
      <c r="G132" s="30"/>
      <c r="H132" s="76"/>
      <c r="I132" s="76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76"/>
      <c r="C133" s="76"/>
      <c r="D133" s="30"/>
      <c r="E133" s="76"/>
      <c r="F133" s="76"/>
      <c r="G133" s="30"/>
      <c r="H133" s="76"/>
      <c r="I133" s="76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76"/>
      <c r="C134" s="76"/>
      <c r="D134" s="30"/>
      <c r="E134" s="76"/>
      <c r="F134" s="76"/>
      <c r="G134" s="30"/>
      <c r="H134" s="76"/>
      <c r="I134" s="76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76"/>
      <c r="C135" s="76"/>
      <c r="D135" s="30"/>
      <c r="E135" s="76"/>
      <c r="F135" s="76"/>
      <c r="G135" s="30"/>
      <c r="H135" s="76"/>
      <c r="I135" s="76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76"/>
      <c r="C136" s="76"/>
      <c r="D136" s="30"/>
      <c r="E136" s="76"/>
      <c r="F136" s="76"/>
      <c r="G136" s="30"/>
      <c r="H136" s="76"/>
      <c r="I136" s="76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76"/>
      <c r="C137" s="76"/>
      <c r="D137" s="30"/>
      <c r="E137" s="76"/>
      <c r="F137" s="76"/>
      <c r="G137" s="30"/>
      <c r="H137" s="76"/>
      <c r="I137" s="76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76"/>
      <c r="C138" s="76"/>
      <c r="D138" s="30"/>
      <c r="E138" s="76"/>
      <c r="F138" s="76"/>
      <c r="G138" s="30"/>
      <c r="H138" s="76"/>
      <c r="I138" s="76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76"/>
      <c r="C139" s="76"/>
      <c r="D139" s="30"/>
      <c r="E139" s="76"/>
      <c r="F139" s="76"/>
      <c r="G139" s="30"/>
      <c r="H139" s="76"/>
      <c r="I139" s="76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76"/>
      <c r="C140" s="76"/>
      <c r="D140" s="30"/>
      <c r="E140" s="76"/>
      <c r="F140" s="76"/>
      <c r="G140" s="30"/>
      <c r="H140" s="76"/>
      <c r="I140" s="76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76"/>
      <c r="C141" s="76"/>
      <c r="D141" s="30"/>
      <c r="E141" s="76"/>
      <c r="F141" s="76"/>
      <c r="G141" s="30"/>
      <c r="H141" s="76"/>
      <c r="I141" s="76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76"/>
      <c r="C142" s="76"/>
      <c r="D142" s="30"/>
      <c r="E142" s="76"/>
      <c r="F142" s="76"/>
      <c r="G142" s="30"/>
      <c r="H142" s="76"/>
      <c r="I142" s="76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76"/>
      <c r="C143" s="76"/>
      <c r="D143" s="30"/>
      <c r="E143" s="76"/>
      <c r="F143" s="76"/>
      <c r="G143" s="30"/>
      <c r="H143" s="76"/>
      <c r="I143" s="76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76"/>
      <c r="C144" s="76"/>
      <c r="D144" s="30"/>
      <c r="E144" s="76"/>
      <c r="F144" s="76"/>
      <c r="G144" s="30"/>
      <c r="H144" s="76"/>
      <c r="I144" s="76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76"/>
      <c r="C145" s="76"/>
      <c r="D145" s="30"/>
      <c r="E145" s="76"/>
      <c r="F145" s="76"/>
      <c r="G145" s="30"/>
      <c r="H145" s="76"/>
      <c r="I145" s="76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76"/>
      <c r="C146" s="76"/>
      <c r="D146" s="30"/>
      <c r="E146" s="76"/>
      <c r="F146" s="76"/>
      <c r="G146" s="30"/>
      <c r="H146" s="76"/>
      <c r="I146" s="76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76"/>
      <c r="C147" s="76"/>
      <c r="D147" s="30"/>
      <c r="E147" s="76"/>
      <c r="F147" s="76"/>
      <c r="G147" s="30"/>
      <c r="H147" s="76"/>
      <c r="I147" s="76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76"/>
      <c r="C148" s="76"/>
      <c r="D148" s="30"/>
      <c r="E148" s="76"/>
      <c r="F148" s="76"/>
      <c r="G148" s="30"/>
      <c r="H148" s="76"/>
      <c r="I148" s="76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76"/>
      <c r="C149" s="76"/>
      <c r="D149" s="30"/>
      <c r="E149" s="76"/>
      <c r="F149" s="76"/>
      <c r="G149" s="30"/>
      <c r="H149" s="76"/>
      <c r="I149" s="76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76"/>
      <c r="C150" s="76"/>
      <c r="D150" s="30"/>
      <c r="E150" s="76"/>
      <c r="F150" s="76"/>
      <c r="G150" s="30"/>
      <c r="H150" s="76"/>
      <c r="I150" s="76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76"/>
      <c r="C151" s="76"/>
      <c r="D151" s="30"/>
      <c r="E151" s="76"/>
      <c r="F151" s="76"/>
      <c r="G151" s="30"/>
      <c r="H151" s="76"/>
      <c r="I151" s="76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76"/>
      <c r="C152" s="76"/>
      <c r="D152" s="30"/>
      <c r="E152" s="76"/>
      <c r="F152" s="76"/>
      <c r="G152" s="30"/>
      <c r="H152" s="76"/>
      <c r="I152" s="76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76"/>
      <c r="C153" s="76"/>
      <c r="D153" s="30"/>
      <c r="E153" s="76"/>
      <c r="F153" s="76"/>
      <c r="G153" s="30"/>
      <c r="H153" s="76"/>
      <c r="I153" s="76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76"/>
      <c r="C154" s="76"/>
      <c r="D154" s="30"/>
      <c r="E154" s="76"/>
      <c r="F154" s="76"/>
      <c r="G154" s="30"/>
      <c r="H154" s="76"/>
      <c r="I154" s="76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76"/>
      <c r="C155" s="76"/>
      <c r="D155" s="30"/>
      <c r="E155" s="76"/>
      <c r="F155" s="76"/>
      <c r="G155" s="30"/>
      <c r="H155" s="76"/>
      <c r="I155" s="76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76"/>
      <c r="C156" s="76"/>
      <c r="D156" s="30"/>
      <c r="E156" s="76"/>
      <c r="F156" s="76"/>
      <c r="G156" s="30"/>
      <c r="H156" s="76"/>
      <c r="I156" s="76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76"/>
      <c r="C157" s="76"/>
      <c r="D157" s="30"/>
      <c r="E157" s="76"/>
      <c r="F157" s="76"/>
      <c r="G157" s="30"/>
      <c r="H157" s="76"/>
      <c r="I157" s="76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76"/>
      <c r="C158" s="76"/>
      <c r="D158" s="30"/>
      <c r="E158" s="76"/>
      <c r="F158" s="76"/>
      <c r="G158" s="30"/>
      <c r="H158" s="76"/>
      <c r="I158" s="76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76"/>
      <c r="C159" s="76"/>
      <c r="D159" s="30"/>
      <c r="E159" s="76"/>
      <c r="F159" s="76"/>
      <c r="G159" s="30"/>
      <c r="H159" s="76"/>
      <c r="I159" s="76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76"/>
      <c r="C160" s="76"/>
      <c r="D160" s="30"/>
      <c r="E160" s="76"/>
      <c r="F160" s="76"/>
      <c r="G160" s="30"/>
      <c r="H160" s="76"/>
      <c r="I160" s="76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76"/>
      <c r="C161" s="76"/>
      <c r="D161" s="30"/>
      <c r="E161" s="76"/>
      <c r="F161" s="76"/>
      <c r="G161" s="30"/>
      <c r="H161" s="76"/>
      <c r="I161" s="76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76"/>
      <c r="C162" s="76"/>
      <c r="D162" s="30"/>
      <c r="E162" s="76"/>
      <c r="F162" s="76"/>
      <c r="G162" s="30"/>
      <c r="H162" s="76"/>
      <c r="I162" s="76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76"/>
      <c r="C163" s="76"/>
      <c r="D163" s="30"/>
      <c r="E163" s="76"/>
      <c r="F163" s="76"/>
      <c r="G163" s="30"/>
      <c r="H163" s="76"/>
      <c r="I163" s="76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76"/>
      <c r="C164" s="76"/>
      <c r="D164" s="30"/>
      <c r="E164" s="76"/>
      <c r="F164" s="76"/>
      <c r="G164" s="30"/>
      <c r="H164" s="76"/>
      <c r="I164" s="76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76"/>
      <c r="C165" s="76"/>
      <c r="D165" s="30"/>
      <c r="E165" s="76"/>
      <c r="F165" s="76"/>
      <c r="G165" s="30"/>
      <c r="H165" s="76"/>
      <c r="I165" s="76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76"/>
      <c r="C166" s="76"/>
      <c r="D166" s="30"/>
      <c r="E166" s="76"/>
      <c r="F166" s="76"/>
      <c r="G166" s="30"/>
      <c r="H166" s="76"/>
      <c r="I166" s="76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76"/>
      <c r="C167" s="76"/>
      <c r="D167" s="30"/>
      <c r="E167" s="76"/>
      <c r="F167" s="76"/>
      <c r="G167" s="30"/>
      <c r="H167" s="76"/>
      <c r="I167" s="76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76"/>
      <c r="C168" s="76"/>
      <c r="D168" s="30"/>
      <c r="E168" s="76"/>
      <c r="F168" s="76"/>
      <c r="G168" s="30"/>
      <c r="H168" s="76"/>
      <c r="I168" s="76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76"/>
      <c r="C169" s="76"/>
      <c r="D169" s="30"/>
      <c r="E169" s="76"/>
      <c r="F169" s="76"/>
      <c r="G169" s="30"/>
      <c r="H169" s="76"/>
      <c r="I169" s="76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76"/>
      <c r="C170" s="76"/>
      <c r="D170" s="30"/>
      <c r="E170" s="76"/>
      <c r="F170" s="76"/>
      <c r="G170" s="30"/>
      <c r="H170" s="76"/>
      <c r="I170" s="76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76"/>
      <c r="C171" s="76"/>
      <c r="D171" s="30"/>
      <c r="E171" s="76"/>
      <c r="F171" s="76"/>
      <c r="G171" s="30"/>
      <c r="H171" s="76"/>
      <c r="I171" s="76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76"/>
      <c r="C172" s="76"/>
      <c r="D172" s="30"/>
      <c r="E172" s="76"/>
      <c r="F172" s="76"/>
      <c r="G172" s="30"/>
      <c r="H172" s="76"/>
      <c r="I172" s="76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76"/>
      <c r="C173" s="76"/>
      <c r="D173" s="30"/>
      <c r="E173" s="76"/>
      <c r="F173" s="76"/>
      <c r="G173" s="30"/>
      <c r="H173" s="76"/>
      <c r="I173" s="76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76"/>
      <c r="C174" s="76"/>
      <c r="D174" s="30"/>
      <c r="E174" s="76"/>
      <c r="F174" s="76"/>
      <c r="G174" s="30"/>
      <c r="H174" s="76"/>
      <c r="I174" s="76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76"/>
      <c r="C175" s="76"/>
      <c r="D175" s="30"/>
      <c r="E175" s="76"/>
      <c r="F175" s="76"/>
      <c r="G175" s="30"/>
      <c r="H175" s="76"/>
      <c r="I175" s="76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76"/>
      <c r="C176" s="76"/>
      <c r="D176" s="30"/>
      <c r="E176" s="76"/>
      <c r="F176" s="76"/>
      <c r="G176" s="30"/>
      <c r="H176" s="76"/>
      <c r="I176" s="76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76"/>
      <c r="C177" s="76"/>
      <c r="D177" s="30"/>
      <c r="E177" s="76"/>
      <c r="F177" s="76"/>
      <c r="G177" s="30"/>
      <c r="H177" s="76"/>
      <c r="I177" s="76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76"/>
      <c r="C178" s="76"/>
      <c r="D178" s="30"/>
      <c r="E178" s="76"/>
      <c r="F178" s="76"/>
      <c r="G178" s="30"/>
      <c r="H178" s="76"/>
      <c r="I178" s="76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76"/>
      <c r="C179" s="76"/>
      <c r="D179" s="30"/>
      <c r="E179" s="76"/>
      <c r="F179" s="76"/>
      <c r="G179" s="30"/>
      <c r="H179" s="76"/>
      <c r="I179" s="76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76"/>
      <c r="C180" s="76"/>
      <c r="D180" s="30"/>
      <c r="E180" s="76"/>
      <c r="F180" s="76"/>
      <c r="G180" s="30"/>
      <c r="H180" s="76"/>
      <c r="I180" s="76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76"/>
      <c r="C181" s="76"/>
      <c r="D181" s="30"/>
      <c r="E181" s="76"/>
      <c r="F181" s="76"/>
      <c r="G181" s="30"/>
      <c r="H181" s="76"/>
      <c r="I181" s="76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76"/>
      <c r="C182" s="76"/>
      <c r="D182" s="30"/>
      <c r="E182" s="76"/>
      <c r="F182" s="76"/>
      <c r="G182" s="30"/>
      <c r="H182" s="76"/>
      <c r="I182" s="76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76"/>
      <c r="C183" s="76"/>
      <c r="D183" s="30"/>
      <c r="E183" s="76"/>
      <c r="F183" s="76"/>
      <c r="G183" s="30"/>
      <c r="H183" s="76"/>
      <c r="I183" s="76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76"/>
      <c r="C184" s="76"/>
      <c r="D184" s="30"/>
      <c r="E184" s="76"/>
      <c r="F184" s="76"/>
      <c r="G184" s="30"/>
      <c r="H184" s="76"/>
      <c r="I184" s="76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76"/>
      <c r="C185" s="76"/>
      <c r="D185" s="30"/>
      <c r="E185" s="76"/>
      <c r="F185" s="76"/>
      <c r="G185" s="30"/>
      <c r="H185" s="76"/>
      <c r="I185" s="76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76"/>
      <c r="C186" s="76"/>
      <c r="D186" s="30"/>
      <c r="E186" s="76"/>
      <c r="F186" s="76"/>
      <c r="G186" s="30"/>
      <c r="H186" s="76"/>
      <c r="I186" s="76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76"/>
      <c r="C187" s="76"/>
      <c r="D187" s="30"/>
      <c r="E187" s="76"/>
      <c r="F187" s="76"/>
      <c r="G187" s="30"/>
      <c r="H187" s="76"/>
      <c r="I187" s="76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76"/>
      <c r="C188" s="76"/>
      <c r="D188" s="30"/>
      <c r="E188" s="76"/>
      <c r="F188" s="76"/>
      <c r="G188" s="30"/>
      <c r="H188" s="76"/>
      <c r="I188" s="76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76"/>
      <c r="C189" s="76"/>
      <c r="D189" s="30"/>
      <c r="E189" s="76"/>
      <c r="F189" s="76"/>
      <c r="G189" s="30"/>
      <c r="H189" s="76"/>
      <c r="I189" s="76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76"/>
      <c r="C190" s="76"/>
      <c r="D190" s="30"/>
      <c r="E190" s="76"/>
      <c r="F190" s="76"/>
      <c r="G190" s="30"/>
      <c r="H190" s="76"/>
      <c r="I190" s="76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76"/>
      <c r="C191" s="76"/>
      <c r="D191" s="30"/>
      <c r="E191" s="76"/>
      <c r="F191" s="76"/>
      <c r="G191" s="30"/>
      <c r="H191" s="76"/>
      <c r="I191" s="76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76"/>
      <c r="C192" s="76"/>
      <c r="D192" s="30"/>
      <c r="E192" s="76"/>
      <c r="F192" s="76"/>
      <c r="G192" s="30"/>
      <c r="H192" s="76"/>
      <c r="I192" s="76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76"/>
      <c r="C193" s="76"/>
      <c r="D193" s="30"/>
      <c r="E193" s="76"/>
      <c r="F193" s="76"/>
      <c r="G193" s="30"/>
      <c r="H193" s="76"/>
      <c r="I193" s="76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76"/>
      <c r="C194" s="76"/>
      <c r="D194" s="30"/>
      <c r="E194" s="76"/>
      <c r="F194" s="76"/>
      <c r="G194" s="30"/>
      <c r="H194" s="76"/>
      <c r="I194" s="76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76"/>
      <c r="C195" s="76"/>
      <c r="D195" s="30"/>
      <c r="E195" s="76"/>
      <c r="F195" s="76"/>
      <c r="G195" s="30"/>
      <c r="H195" s="76"/>
      <c r="I195" s="76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76"/>
      <c r="C196" s="76"/>
      <c r="D196" s="30"/>
      <c r="E196" s="76"/>
      <c r="F196" s="76"/>
      <c r="G196" s="30"/>
      <c r="H196" s="76"/>
      <c r="I196" s="76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76"/>
      <c r="C197" s="76"/>
      <c r="D197" s="30"/>
      <c r="E197" s="76"/>
      <c r="F197" s="76"/>
      <c r="G197" s="30"/>
      <c r="H197" s="76"/>
      <c r="I197" s="76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76"/>
      <c r="C198" s="76"/>
      <c r="D198" s="30"/>
      <c r="E198" s="76"/>
      <c r="F198" s="76"/>
      <c r="G198" s="30"/>
      <c r="H198" s="76"/>
      <c r="I198" s="76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76"/>
      <c r="C199" s="76"/>
      <c r="D199" s="30"/>
      <c r="E199" s="76"/>
      <c r="F199" s="76"/>
      <c r="G199" s="30"/>
      <c r="H199" s="76"/>
      <c r="I199" s="76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76"/>
      <c r="C200" s="76"/>
      <c r="D200" s="30"/>
      <c r="E200" s="76"/>
      <c r="F200" s="76"/>
      <c r="G200" s="30"/>
      <c r="H200" s="76"/>
      <c r="I200" s="76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76"/>
      <c r="C201" s="76"/>
      <c r="D201" s="30"/>
      <c r="E201" s="76"/>
      <c r="F201" s="76"/>
      <c r="G201" s="30"/>
      <c r="H201" s="76"/>
      <c r="I201" s="76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76"/>
      <c r="C202" s="76"/>
      <c r="D202" s="30"/>
      <c r="E202" s="76"/>
      <c r="F202" s="76"/>
      <c r="G202" s="30"/>
      <c r="H202" s="76"/>
      <c r="I202" s="76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76"/>
      <c r="C203" s="76"/>
      <c r="D203" s="30"/>
      <c r="E203" s="76"/>
      <c r="F203" s="76"/>
      <c r="G203" s="30"/>
      <c r="H203" s="76"/>
      <c r="I203" s="76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76"/>
      <c r="C204" s="76"/>
      <c r="D204" s="30"/>
      <c r="E204" s="76"/>
      <c r="F204" s="76"/>
      <c r="G204" s="30"/>
      <c r="H204" s="76"/>
      <c r="I204" s="76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76"/>
      <c r="C205" s="76"/>
      <c r="D205" s="30"/>
      <c r="E205" s="76"/>
      <c r="F205" s="76"/>
      <c r="G205" s="30"/>
      <c r="H205" s="76"/>
      <c r="I205" s="76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76"/>
      <c r="C206" s="76"/>
      <c r="D206" s="30"/>
      <c r="E206" s="76"/>
      <c r="F206" s="76"/>
      <c r="G206" s="30"/>
      <c r="H206" s="76"/>
      <c r="I206" s="76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76"/>
      <c r="C207" s="76"/>
      <c r="D207" s="30"/>
      <c r="E207" s="76"/>
      <c r="F207" s="76"/>
      <c r="G207" s="30"/>
      <c r="H207" s="76"/>
      <c r="I207" s="76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76"/>
      <c r="C208" s="76"/>
      <c r="D208" s="30"/>
      <c r="E208" s="76"/>
      <c r="F208" s="76"/>
      <c r="G208" s="30"/>
      <c r="H208" s="76"/>
      <c r="I208" s="76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76"/>
      <c r="C209" s="76"/>
      <c r="D209" s="30"/>
      <c r="E209" s="76"/>
      <c r="F209" s="76"/>
      <c r="G209" s="30"/>
      <c r="H209" s="76"/>
      <c r="I209" s="76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76"/>
      <c r="C210" s="76"/>
      <c r="D210" s="30"/>
      <c r="E210" s="76"/>
      <c r="F210" s="76"/>
      <c r="G210" s="30"/>
      <c r="H210" s="76"/>
      <c r="I210" s="76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76"/>
      <c r="C211" s="76"/>
      <c r="D211" s="30"/>
      <c r="E211" s="76"/>
      <c r="F211" s="76"/>
      <c r="G211" s="30"/>
      <c r="H211" s="76"/>
      <c r="I211" s="76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76"/>
      <c r="C212" s="76"/>
      <c r="D212" s="30"/>
      <c r="E212" s="76"/>
      <c r="F212" s="76"/>
      <c r="G212" s="30"/>
      <c r="H212" s="76"/>
      <c r="I212" s="76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76"/>
      <c r="C213" s="76"/>
      <c r="D213" s="30"/>
      <c r="E213" s="76"/>
      <c r="F213" s="76"/>
      <c r="G213" s="30"/>
      <c r="H213" s="76"/>
      <c r="I213" s="76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76"/>
      <c r="C214" s="76"/>
      <c r="D214" s="30"/>
      <c r="E214" s="76"/>
      <c r="F214" s="76"/>
      <c r="G214" s="30"/>
      <c r="H214" s="76"/>
      <c r="I214" s="76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76"/>
      <c r="C215" s="76"/>
      <c r="D215" s="30"/>
      <c r="E215" s="76"/>
      <c r="F215" s="76"/>
      <c r="G215" s="30"/>
      <c r="H215" s="76"/>
      <c r="I215" s="76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76"/>
      <c r="C216" s="76"/>
      <c r="D216" s="30"/>
      <c r="E216" s="76"/>
      <c r="F216" s="76"/>
      <c r="G216" s="30"/>
      <c r="H216" s="76"/>
      <c r="I216" s="76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76"/>
      <c r="C217" s="76"/>
      <c r="D217" s="30"/>
      <c r="E217" s="76"/>
      <c r="F217" s="76"/>
      <c r="G217" s="30"/>
      <c r="H217" s="76"/>
      <c r="I217" s="76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76"/>
      <c r="C218" s="76"/>
      <c r="D218" s="30"/>
      <c r="E218" s="76"/>
      <c r="F218" s="76"/>
      <c r="G218" s="30"/>
      <c r="H218" s="76"/>
      <c r="I218" s="76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76"/>
      <c r="C219" s="76"/>
      <c r="D219" s="30"/>
      <c r="E219" s="76"/>
      <c r="F219" s="76"/>
      <c r="G219" s="30"/>
      <c r="H219" s="76"/>
      <c r="I219" s="76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76"/>
      <c r="C220" s="76"/>
      <c r="D220" s="30"/>
      <c r="E220" s="76"/>
      <c r="F220" s="76"/>
      <c r="G220" s="30"/>
      <c r="H220" s="76"/>
      <c r="I220" s="76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76"/>
      <c r="C221" s="76"/>
      <c r="D221" s="30"/>
      <c r="E221" s="76"/>
      <c r="F221" s="76"/>
      <c r="G221" s="30"/>
      <c r="H221" s="76"/>
      <c r="I221" s="76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76"/>
      <c r="C222" s="76"/>
      <c r="D222" s="30"/>
      <c r="E222" s="76"/>
      <c r="F222" s="76"/>
      <c r="G222" s="30"/>
      <c r="H222" s="76"/>
      <c r="I222" s="76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76"/>
      <c r="C223" s="76"/>
      <c r="D223" s="30"/>
      <c r="E223" s="76"/>
      <c r="F223" s="76"/>
      <c r="G223" s="30"/>
      <c r="H223" s="76"/>
      <c r="I223" s="76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76"/>
      <c r="C224" s="76"/>
      <c r="D224" s="30"/>
      <c r="E224" s="76"/>
      <c r="F224" s="76"/>
      <c r="G224" s="30"/>
      <c r="H224" s="76"/>
      <c r="I224" s="76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76"/>
      <c r="C225" s="76"/>
      <c r="D225" s="30"/>
      <c r="E225" s="76"/>
      <c r="F225" s="76"/>
      <c r="G225" s="30"/>
      <c r="H225" s="76"/>
      <c r="I225" s="76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76"/>
      <c r="C226" s="76"/>
      <c r="D226" s="30"/>
      <c r="E226" s="76"/>
      <c r="F226" s="76"/>
      <c r="G226" s="30"/>
      <c r="H226" s="76"/>
      <c r="I226" s="76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76"/>
      <c r="C227" s="76"/>
      <c r="D227" s="30"/>
      <c r="E227" s="76"/>
      <c r="F227" s="76"/>
      <c r="G227" s="30"/>
      <c r="H227" s="76"/>
      <c r="I227" s="76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76"/>
      <c r="C228" s="76"/>
      <c r="D228" s="30"/>
      <c r="E228" s="76"/>
      <c r="F228" s="76"/>
      <c r="G228" s="30"/>
      <c r="H228" s="76"/>
      <c r="I228" s="76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76"/>
      <c r="C229" s="76"/>
      <c r="D229" s="30"/>
      <c r="E229" s="76"/>
      <c r="F229" s="76"/>
      <c r="G229" s="30"/>
      <c r="H229" s="76"/>
      <c r="I229" s="76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76"/>
      <c r="C230" s="76"/>
      <c r="D230" s="30"/>
      <c r="E230" s="76"/>
      <c r="F230" s="76"/>
      <c r="G230" s="30"/>
      <c r="H230" s="76"/>
      <c r="I230" s="76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76"/>
      <c r="C231" s="76"/>
      <c r="D231" s="30"/>
      <c r="E231" s="76"/>
      <c r="F231" s="76"/>
      <c r="G231" s="30"/>
      <c r="H231" s="76"/>
      <c r="I231" s="76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76"/>
      <c r="C232" s="76"/>
      <c r="D232" s="30"/>
      <c r="E232" s="76"/>
      <c r="F232" s="76"/>
      <c r="G232" s="30"/>
      <c r="H232" s="76"/>
      <c r="I232" s="76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76"/>
      <c r="C233" s="76"/>
      <c r="D233" s="30"/>
      <c r="E233" s="76"/>
      <c r="F233" s="76"/>
      <c r="G233" s="30"/>
      <c r="H233" s="76"/>
      <c r="I233" s="76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76"/>
      <c r="C234" s="76"/>
      <c r="D234" s="30"/>
      <c r="E234" s="76"/>
      <c r="F234" s="76"/>
      <c r="G234" s="30"/>
      <c r="H234" s="76"/>
      <c r="I234" s="76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76"/>
      <c r="C235" s="76"/>
      <c r="D235" s="30"/>
      <c r="E235" s="76"/>
      <c r="F235" s="76"/>
      <c r="G235" s="30"/>
      <c r="H235" s="76"/>
      <c r="I235" s="76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76"/>
      <c r="C236" s="76"/>
      <c r="D236" s="30"/>
      <c r="E236" s="76"/>
      <c r="F236" s="76"/>
      <c r="G236" s="30"/>
      <c r="H236" s="76"/>
      <c r="I236" s="76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76"/>
      <c r="C237" s="76"/>
      <c r="D237" s="30"/>
      <c r="E237" s="76"/>
      <c r="F237" s="76"/>
      <c r="G237" s="30"/>
      <c r="H237" s="76"/>
      <c r="I237" s="76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76"/>
      <c r="C238" s="76"/>
      <c r="D238" s="30"/>
      <c r="E238" s="76"/>
      <c r="F238" s="76"/>
      <c r="G238" s="30"/>
      <c r="H238" s="76"/>
      <c r="I238" s="76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76"/>
      <c r="C239" s="76"/>
      <c r="D239" s="30"/>
      <c r="E239" s="76"/>
      <c r="F239" s="76"/>
      <c r="G239" s="30"/>
      <c r="H239" s="76"/>
      <c r="I239" s="76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76"/>
      <c r="C240" s="76"/>
      <c r="D240" s="30"/>
      <c r="E240" s="76"/>
      <c r="F240" s="76"/>
      <c r="G240" s="30"/>
      <c r="H240" s="76"/>
      <c r="I240" s="76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76"/>
      <c r="C241" s="76"/>
      <c r="D241" s="30"/>
      <c r="E241" s="76"/>
      <c r="F241" s="76"/>
      <c r="G241" s="30"/>
      <c r="H241" s="76"/>
      <c r="I241" s="76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76"/>
      <c r="C242" s="76"/>
      <c r="D242" s="30"/>
      <c r="E242" s="76"/>
      <c r="F242" s="76"/>
      <c r="G242" s="30"/>
      <c r="H242" s="76"/>
      <c r="I242" s="76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76"/>
      <c r="C243" s="76"/>
      <c r="D243" s="30"/>
      <c r="E243" s="76"/>
      <c r="F243" s="76"/>
      <c r="G243" s="30"/>
      <c r="H243" s="76"/>
      <c r="I243" s="76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76"/>
      <c r="C244" s="76"/>
      <c r="D244" s="30"/>
      <c r="E244" s="76"/>
      <c r="F244" s="76"/>
      <c r="G244" s="30"/>
      <c r="H244" s="76"/>
      <c r="I244" s="76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76"/>
      <c r="C245" s="76"/>
      <c r="D245" s="30"/>
      <c r="E245" s="76"/>
      <c r="F245" s="76"/>
      <c r="G245" s="30"/>
      <c r="H245" s="76"/>
      <c r="I245" s="76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76"/>
      <c r="C246" s="76"/>
      <c r="D246" s="30"/>
      <c r="E246" s="76"/>
      <c r="F246" s="76"/>
      <c r="G246" s="30"/>
      <c r="H246" s="76"/>
      <c r="I246" s="76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76"/>
      <c r="C247" s="76"/>
      <c r="D247" s="30"/>
      <c r="E247" s="76"/>
      <c r="F247" s="76"/>
      <c r="G247" s="30"/>
      <c r="H247" s="76"/>
      <c r="I247" s="76"/>
      <c r="J247" s="182"/>
      <c r="K247" s="182"/>
      <c r="L247" s="182"/>
      <c r="M247" s="182"/>
      <c r="N247" s="182"/>
      <c r="O247" s="182"/>
      <c r="P247" s="182"/>
      <c r="Q247" s="18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92" bestFit="1" customWidth="1"/>
    <col min="2" max="2" width="14.26953125" style="85" customWidth="1"/>
    <col min="3" max="3" width="15.1796875" style="85" customWidth="1"/>
    <col min="4" max="4" width="10.26953125" style="43" customWidth="1"/>
    <col min="5" max="5" width="8.81640625" style="192" hidden="1" customWidth="1"/>
    <col min="6" max="16384" width="9.1796875" style="192"/>
  </cols>
  <sheetData>
    <row r="2" spans="1:20" ht="39" customHeight="1" x14ac:dyDescent="0.45">
      <c r="A2" s="260" t="s">
        <v>4</v>
      </c>
      <c r="B2" s="3"/>
      <c r="C2" s="3"/>
      <c r="D2" s="3"/>
      <c r="E2" s="3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x14ac:dyDescent="0.3">
      <c r="A3" s="244"/>
    </row>
    <row r="4" spans="1:20" s="68" customFormat="1" x14ac:dyDescent="0.3">
      <c r="B4" s="213"/>
      <c r="C4" s="213"/>
      <c r="D4" s="162" t="str">
        <f>VALVAL</f>
        <v>млрд. одиниць</v>
      </c>
    </row>
    <row r="5" spans="1:20" s="174" customFormat="1" x14ac:dyDescent="0.25">
      <c r="A5" s="139"/>
      <c r="B5" s="88" t="s">
        <v>160</v>
      </c>
      <c r="C5" s="88" t="s">
        <v>163</v>
      </c>
      <c r="D5" s="49" t="s">
        <v>182</v>
      </c>
      <c r="E5" s="29" t="s">
        <v>52</v>
      </c>
    </row>
    <row r="6" spans="1:20" s="16" customFormat="1" ht="14.5" x14ac:dyDescent="0.25">
      <c r="A6" s="246" t="s">
        <v>146</v>
      </c>
      <c r="B6" s="93">
        <f>SUM(B$7+ B$8+ B$9)</f>
        <v>133.92790119986</v>
      </c>
      <c r="C6" s="93">
        <f>SUM(C$7+ C$8+ C$9)</f>
        <v>4897.5558478063194</v>
      </c>
      <c r="D6" s="54">
        <f>SUM(D$7+ D$8+ D$9)</f>
        <v>0.99999899999999986</v>
      </c>
      <c r="E6" s="159" t="s">
        <v>91</v>
      </c>
    </row>
    <row r="7" spans="1:20" s="189" customFormat="1" x14ac:dyDescent="0.25">
      <c r="A7" s="103" t="s">
        <v>10</v>
      </c>
      <c r="B7" s="225">
        <v>3.0450412696</v>
      </c>
      <c r="C7" s="225">
        <v>111.35289617076</v>
      </c>
      <c r="D7" s="195">
        <v>2.2735999999999999E-2</v>
      </c>
      <c r="E7" s="132" t="s">
        <v>11</v>
      </c>
    </row>
    <row r="8" spans="1:20" s="189" customFormat="1" x14ac:dyDescent="0.25">
      <c r="A8" s="103" t="s">
        <v>1</v>
      </c>
      <c r="B8" s="225">
        <v>37.598703902140002</v>
      </c>
      <c r="C8" s="225">
        <v>1374.9319635126601</v>
      </c>
      <c r="D8" s="195">
        <v>0.28073799999999999</v>
      </c>
      <c r="E8" s="132" t="s">
        <v>11</v>
      </c>
    </row>
    <row r="9" spans="1:20" s="189" customFormat="1" x14ac:dyDescent="0.25">
      <c r="A9" s="103" t="s">
        <v>65</v>
      </c>
      <c r="B9" s="225">
        <v>93.284156028119995</v>
      </c>
      <c r="C9" s="225">
        <v>3411.2709881228998</v>
      </c>
      <c r="D9" s="195">
        <v>0.69652499999999995</v>
      </c>
      <c r="E9" s="132" t="s">
        <v>11</v>
      </c>
    </row>
    <row r="10" spans="1:20" x14ac:dyDescent="0.3">
      <c r="B10" s="76"/>
      <c r="C10" s="76"/>
      <c r="D10" s="30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</row>
    <row r="11" spans="1:20" x14ac:dyDescent="0.3">
      <c r="B11" s="76"/>
      <c r="C11" s="76"/>
      <c r="D11" s="30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pans="1:20" x14ac:dyDescent="0.3">
      <c r="B12" s="76"/>
      <c r="C12" s="76"/>
      <c r="D12" s="30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</row>
    <row r="13" spans="1:20" x14ac:dyDescent="0.3">
      <c r="B13" s="76"/>
      <c r="C13" s="76"/>
      <c r="D13" s="30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pans="1:20" x14ac:dyDescent="0.3">
      <c r="B14" s="76"/>
      <c r="C14" s="76"/>
      <c r="D14" s="30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20" x14ac:dyDescent="0.3">
      <c r="B15" s="76"/>
      <c r="C15" s="76"/>
      <c r="D15" s="30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pans="1:20" x14ac:dyDescent="0.3">
      <c r="B16" s="76"/>
      <c r="C16" s="76"/>
      <c r="D16" s="30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</row>
    <row r="17" spans="2:18" x14ac:dyDescent="0.3">
      <c r="B17" s="76"/>
      <c r="C17" s="76"/>
      <c r="D17" s="30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2:18" x14ac:dyDescent="0.3">
      <c r="B18" s="76"/>
      <c r="C18" s="76"/>
      <c r="D18" s="30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</row>
    <row r="19" spans="2:18" x14ac:dyDescent="0.3">
      <c r="B19" s="76"/>
      <c r="C19" s="76"/>
      <c r="D19" s="30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</row>
    <row r="20" spans="2:18" x14ac:dyDescent="0.3">
      <c r="B20" s="76"/>
      <c r="C20" s="76"/>
      <c r="D20" s="30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</row>
    <row r="21" spans="2:18" x14ac:dyDescent="0.3">
      <c r="B21" s="76"/>
      <c r="C21" s="76"/>
      <c r="D21" s="30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</row>
    <row r="22" spans="2:18" x14ac:dyDescent="0.3">
      <c r="B22" s="76"/>
      <c r="C22" s="76"/>
      <c r="D22" s="30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</row>
    <row r="23" spans="2:18" x14ac:dyDescent="0.3">
      <c r="B23" s="76"/>
      <c r="C23" s="76"/>
      <c r="D23" s="30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</row>
    <row r="24" spans="2:18" x14ac:dyDescent="0.3">
      <c r="B24" s="76"/>
      <c r="C24" s="76"/>
      <c r="D24" s="30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</row>
    <row r="25" spans="2:18" x14ac:dyDescent="0.3">
      <c r="B25" s="76"/>
      <c r="C25" s="76"/>
      <c r="D25" s="30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</row>
    <row r="26" spans="2:18" x14ac:dyDescent="0.3">
      <c r="B26" s="76"/>
      <c r="C26" s="76"/>
      <c r="D26" s="3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</row>
    <row r="27" spans="2:18" x14ac:dyDescent="0.3">
      <c r="B27" s="76"/>
      <c r="C27" s="76"/>
      <c r="D27" s="30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2:18" x14ac:dyDescent="0.3">
      <c r="B28" s="76"/>
      <c r="C28" s="76"/>
      <c r="D28" s="30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</row>
    <row r="29" spans="2:18" x14ac:dyDescent="0.3">
      <c r="B29" s="76"/>
      <c r="C29" s="76"/>
      <c r="D29" s="3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</row>
    <row r="30" spans="2:18" x14ac:dyDescent="0.3">
      <c r="B30" s="76"/>
      <c r="C30" s="76"/>
      <c r="D30" s="30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</row>
    <row r="31" spans="2:18" x14ac:dyDescent="0.3">
      <c r="B31" s="76"/>
      <c r="C31" s="76"/>
      <c r="D31" s="30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2:18" x14ac:dyDescent="0.3">
      <c r="B32" s="76"/>
      <c r="C32" s="76"/>
      <c r="D32" s="30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</row>
    <row r="33" spans="2:18" x14ac:dyDescent="0.3">
      <c r="B33" s="76"/>
      <c r="C33" s="76"/>
      <c r="D33" s="30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</row>
    <row r="34" spans="2:18" x14ac:dyDescent="0.3">
      <c r="B34" s="76"/>
      <c r="C34" s="76"/>
      <c r="D34" s="30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</row>
    <row r="35" spans="2:18" x14ac:dyDescent="0.3">
      <c r="B35" s="76"/>
      <c r="C35" s="76"/>
      <c r="D35" s="30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2:18" x14ac:dyDescent="0.3">
      <c r="B36" s="76"/>
      <c r="C36" s="76"/>
      <c r="D36" s="3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2:18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2:18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2:18" x14ac:dyDescent="0.3">
      <c r="B39" s="76"/>
      <c r="C39" s="76"/>
      <c r="D39" s="30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2:18" x14ac:dyDescent="0.3">
      <c r="B40" s="76"/>
      <c r="C40" s="76"/>
      <c r="D40" s="3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2:18" x14ac:dyDescent="0.3">
      <c r="B41" s="76"/>
      <c r="C41" s="76"/>
      <c r="D41" s="3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2:18" x14ac:dyDescent="0.3">
      <c r="B42" s="76"/>
      <c r="C42" s="76"/>
      <c r="D42" s="3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2:18" x14ac:dyDescent="0.3">
      <c r="B43" s="76"/>
      <c r="C43" s="76"/>
      <c r="D43" s="3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2:18" x14ac:dyDescent="0.3">
      <c r="B44" s="76"/>
      <c r="C44" s="76"/>
      <c r="D44" s="3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2:18" x14ac:dyDescent="0.3">
      <c r="B45" s="76"/>
      <c r="C45" s="76"/>
      <c r="D45" s="30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2:18" x14ac:dyDescent="0.3">
      <c r="B46" s="76"/>
      <c r="C46" s="76"/>
      <c r="D46" s="30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2:18" x14ac:dyDescent="0.3">
      <c r="B47" s="76"/>
      <c r="C47" s="76"/>
      <c r="D47" s="30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2:18" x14ac:dyDescent="0.3">
      <c r="B48" s="76"/>
      <c r="C48" s="76"/>
      <c r="D48" s="30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2:18" x14ac:dyDescent="0.3">
      <c r="B49" s="76"/>
      <c r="C49" s="76"/>
      <c r="D49" s="30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2:18" x14ac:dyDescent="0.3">
      <c r="B50" s="76"/>
      <c r="C50" s="76"/>
      <c r="D50" s="30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2:18" x14ac:dyDescent="0.3">
      <c r="B51" s="76"/>
      <c r="C51" s="76"/>
      <c r="D51" s="30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2:18" x14ac:dyDescent="0.3">
      <c r="B52" s="76"/>
      <c r="C52" s="76"/>
      <c r="D52" s="30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2:18" x14ac:dyDescent="0.3">
      <c r="B53" s="76"/>
      <c r="C53" s="76"/>
      <c r="D53" s="30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</row>
    <row r="54" spans="2:18" x14ac:dyDescent="0.3">
      <c r="B54" s="76"/>
      <c r="C54" s="76"/>
      <c r="D54" s="3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</row>
    <row r="55" spans="2:18" x14ac:dyDescent="0.3">
      <c r="B55" s="76"/>
      <c r="C55" s="76"/>
      <c r="D55" s="3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2:18" x14ac:dyDescent="0.3">
      <c r="B56" s="76"/>
      <c r="C56" s="76"/>
      <c r="D56" s="30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2:18" x14ac:dyDescent="0.3">
      <c r="B57" s="76"/>
      <c r="C57" s="76"/>
      <c r="D57" s="30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2:18" x14ac:dyDescent="0.3">
      <c r="B58" s="76"/>
      <c r="C58" s="76"/>
      <c r="D58" s="30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2:18" x14ac:dyDescent="0.3">
      <c r="B59" s="76"/>
      <c r="C59" s="76"/>
      <c r="D59" s="30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2:18" x14ac:dyDescent="0.3">
      <c r="B60" s="76"/>
      <c r="C60" s="76"/>
      <c r="D60" s="30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2:18" x14ac:dyDescent="0.3">
      <c r="B61" s="76"/>
      <c r="C61" s="76"/>
      <c r="D61" s="30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2:18" x14ac:dyDescent="0.3">
      <c r="B62" s="76"/>
      <c r="C62" s="76"/>
      <c r="D62" s="30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2:18" x14ac:dyDescent="0.3">
      <c r="B63" s="76"/>
      <c r="C63" s="76"/>
      <c r="D63" s="30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2:18" x14ac:dyDescent="0.3">
      <c r="B64" s="76"/>
      <c r="C64" s="76"/>
      <c r="D64" s="30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2:18" x14ac:dyDescent="0.3">
      <c r="B65" s="76"/>
      <c r="C65" s="76"/>
      <c r="D65" s="30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2:18" x14ac:dyDescent="0.3">
      <c r="B66" s="76"/>
      <c r="C66" s="76"/>
      <c r="D66" s="30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2:18" x14ac:dyDescent="0.3">
      <c r="B67" s="76"/>
      <c r="C67" s="76"/>
      <c r="D67" s="30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2:18" x14ac:dyDescent="0.3">
      <c r="B68" s="76"/>
      <c r="C68" s="76"/>
      <c r="D68" s="30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</row>
    <row r="69" spans="2:18" x14ac:dyDescent="0.3">
      <c r="B69" s="76"/>
      <c r="C69" s="76"/>
      <c r="D69" s="30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</row>
    <row r="70" spans="2:18" x14ac:dyDescent="0.3">
      <c r="B70" s="76"/>
      <c r="C70" s="76"/>
      <c r="D70" s="30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</row>
    <row r="71" spans="2:18" x14ac:dyDescent="0.3">
      <c r="B71" s="76"/>
      <c r="C71" s="76"/>
      <c r="D71" s="30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</row>
    <row r="72" spans="2:18" x14ac:dyDescent="0.3">
      <c r="B72" s="76"/>
      <c r="C72" s="76"/>
      <c r="D72" s="30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</row>
    <row r="73" spans="2:18" x14ac:dyDescent="0.3">
      <c r="B73" s="76"/>
      <c r="C73" s="76"/>
      <c r="D73" s="30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</row>
    <row r="74" spans="2:18" x14ac:dyDescent="0.3">
      <c r="B74" s="76"/>
      <c r="C74" s="76"/>
      <c r="D74" s="30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</row>
    <row r="75" spans="2:18" x14ac:dyDescent="0.3">
      <c r="B75" s="76"/>
      <c r="C75" s="76"/>
      <c r="D75" s="30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</row>
    <row r="76" spans="2:18" x14ac:dyDescent="0.3">
      <c r="B76" s="76"/>
      <c r="C76" s="76"/>
      <c r="D76" s="30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</row>
    <row r="77" spans="2:18" x14ac:dyDescent="0.3">
      <c r="B77" s="76"/>
      <c r="C77" s="76"/>
      <c r="D77" s="30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</row>
    <row r="78" spans="2:18" x14ac:dyDescent="0.3">
      <c r="B78" s="76"/>
      <c r="C78" s="76"/>
      <c r="D78" s="3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</row>
    <row r="79" spans="2:18" x14ac:dyDescent="0.3">
      <c r="B79" s="76"/>
      <c r="C79" s="76"/>
      <c r="D79" s="30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</row>
    <row r="80" spans="2:18" x14ac:dyDescent="0.3">
      <c r="B80" s="76"/>
      <c r="C80" s="76"/>
      <c r="D80" s="30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</row>
    <row r="81" spans="2:18" x14ac:dyDescent="0.3">
      <c r="B81" s="76"/>
      <c r="C81" s="76"/>
      <c r="D81" s="30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</row>
    <row r="82" spans="2:18" x14ac:dyDescent="0.3">
      <c r="B82" s="76"/>
      <c r="C82" s="76"/>
      <c r="D82" s="30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</row>
    <row r="83" spans="2:18" x14ac:dyDescent="0.3">
      <c r="B83" s="76"/>
      <c r="C83" s="76"/>
      <c r="D83" s="30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</row>
    <row r="84" spans="2:18" x14ac:dyDescent="0.3">
      <c r="B84" s="76"/>
      <c r="C84" s="76"/>
      <c r="D84" s="30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</row>
    <row r="85" spans="2:18" x14ac:dyDescent="0.3">
      <c r="B85" s="76"/>
      <c r="C85" s="76"/>
      <c r="D85" s="30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</row>
    <row r="86" spans="2:18" x14ac:dyDescent="0.3">
      <c r="B86" s="76"/>
      <c r="C86" s="76"/>
      <c r="D86" s="3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</row>
    <row r="87" spans="2:18" x14ac:dyDescent="0.3">
      <c r="B87" s="76"/>
      <c r="C87" s="76"/>
      <c r="D87" s="30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</row>
    <row r="88" spans="2:18" x14ac:dyDescent="0.3">
      <c r="B88" s="76"/>
      <c r="C88" s="76"/>
      <c r="D88" s="3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</row>
    <row r="89" spans="2:18" x14ac:dyDescent="0.3">
      <c r="B89" s="76"/>
      <c r="C89" s="76"/>
      <c r="D89" s="3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</row>
    <row r="90" spans="2:18" x14ac:dyDescent="0.3">
      <c r="B90" s="76"/>
      <c r="C90" s="76"/>
      <c r="D90" s="3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</row>
    <row r="91" spans="2:18" x14ac:dyDescent="0.3">
      <c r="B91" s="76"/>
      <c r="C91" s="76"/>
      <c r="D91" s="3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</row>
    <row r="92" spans="2:18" x14ac:dyDescent="0.3">
      <c r="B92" s="76"/>
      <c r="C92" s="76"/>
      <c r="D92" s="30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</row>
    <row r="93" spans="2:18" x14ac:dyDescent="0.3">
      <c r="B93" s="76"/>
      <c r="C93" s="76"/>
      <c r="D93" s="30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</row>
    <row r="94" spans="2:18" x14ac:dyDescent="0.3">
      <c r="B94" s="76"/>
      <c r="C94" s="76"/>
      <c r="D94" s="3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</row>
    <row r="95" spans="2:18" x14ac:dyDescent="0.3">
      <c r="B95" s="76"/>
      <c r="C95" s="76"/>
      <c r="D95" s="30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</row>
    <row r="96" spans="2:18" x14ac:dyDescent="0.3">
      <c r="B96" s="76"/>
      <c r="C96" s="76"/>
      <c r="D96" s="30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</row>
    <row r="97" spans="2:18" x14ac:dyDescent="0.3">
      <c r="B97" s="76"/>
      <c r="C97" s="76"/>
      <c r="D97" s="30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</row>
    <row r="98" spans="2:18" x14ac:dyDescent="0.3">
      <c r="B98" s="76"/>
      <c r="C98" s="76"/>
      <c r="D98" s="30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</row>
    <row r="99" spans="2:18" x14ac:dyDescent="0.3">
      <c r="B99" s="76"/>
      <c r="C99" s="76"/>
      <c r="D99" s="30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</row>
    <row r="100" spans="2:18" x14ac:dyDescent="0.3">
      <c r="B100" s="76"/>
      <c r="C100" s="76"/>
      <c r="D100" s="30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</row>
    <row r="101" spans="2:18" x14ac:dyDescent="0.3">
      <c r="B101" s="76"/>
      <c r="C101" s="76"/>
      <c r="D101" s="30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</row>
    <row r="102" spans="2:18" x14ac:dyDescent="0.3">
      <c r="B102" s="76"/>
      <c r="C102" s="76"/>
      <c r="D102" s="30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</row>
    <row r="103" spans="2:18" x14ac:dyDescent="0.3">
      <c r="B103" s="76"/>
      <c r="C103" s="76"/>
      <c r="D103" s="30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</row>
    <row r="104" spans="2:18" x14ac:dyDescent="0.3">
      <c r="B104" s="76"/>
      <c r="C104" s="76"/>
      <c r="D104" s="30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</row>
    <row r="105" spans="2:18" x14ac:dyDescent="0.3">
      <c r="B105" s="76"/>
      <c r="C105" s="76"/>
      <c r="D105" s="30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</row>
    <row r="106" spans="2:18" x14ac:dyDescent="0.3">
      <c r="B106" s="76"/>
      <c r="C106" s="76"/>
      <c r="D106" s="30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</row>
    <row r="107" spans="2:18" x14ac:dyDescent="0.3">
      <c r="B107" s="76"/>
      <c r="C107" s="76"/>
      <c r="D107" s="30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</row>
    <row r="108" spans="2:18" x14ac:dyDescent="0.3">
      <c r="B108" s="76"/>
      <c r="C108" s="76"/>
      <c r="D108" s="30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</row>
    <row r="109" spans="2:18" x14ac:dyDescent="0.3">
      <c r="B109" s="76"/>
      <c r="C109" s="76"/>
      <c r="D109" s="30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</row>
    <row r="110" spans="2:18" x14ac:dyDescent="0.3">
      <c r="B110" s="76"/>
      <c r="C110" s="76"/>
      <c r="D110" s="30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</row>
    <row r="111" spans="2:18" x14ac:dyDescent="0.3">
      <c r="B111" s="76"/>
      <c r="C111" s="76"/>
      <c r="D111" s="30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</row>
    <row r="112" spans="2:18" x14ac:dyDescent="0.3">
      <c r="B112" s="76"/>
      <c r="C112" s="76"/>
      <c r="D112" s="30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</row>
    <row r="113" spans="2:18" x14ac:dyDescent="0.3">
      <c r="B113" s="76"/>
      <c r="C113" s="76"/>
      <c r="D113" s="30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</row>
    <row r="114" spans="2:18" x14ac:dyDescent="0.3">
      <c r="B114" s="76"/>
      <c r="C114" s="76"/>
      <c r="D114" s="30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</row>
    <row r="115" spans="2:18" x14ac:dyDescent="0.3">
      <c r="B115" s="76"/>
      <c r="C115" s="76"/>
      <c r="D115" s="30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</row>
    <row r="116" spans="2:18" x14ac:dyDescent="0.3">
      <c r="B116" s="76"/>
      <c r="C116" s="76"/>
      <c r="D116" s="30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</row>
    <row r="117" spans="2:18" x14ac:dyDescent="0.3">
      <c r="B117" s="76"/>
      <c r="C117" s="76"/>
      <c r="D117" s="30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</row>
    <row r="118" spans="2:18" x14ac:dyDescent="0.3">
      <c r="B118" s="76"/>
      <c r="C118" s="76"/>
      <c r="D118" s="30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</row>
    <row r="119" spans="2:18" x14ac:dyDescent="0.3">
      <c r="B119" s="76"/>
      <c r="C119" s="76"/>
      <c r="D119" s="30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</row>
    <row r="120" spans="2:18" x14ac:dyDescent="0.3">
      <c r="B120" s="76"/>
      <c r="C120" s="76"/>
      <c r="D120" s="30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</row>
    <row r="121" spans="2:18" x14ac:dyDescent="0.3">
      <c r="B121" s="76"/>
      <c r="C121" s="76"/>
      <c r="D121" s="30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</row>
    <row r="122" spans="2:18" x14ac:dyDescent="0.3">
      <c r="B122" s="76"/>
      <c r="C122" s="76"/>
      <c r="D122" s="30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</row>
    <row r="123" spans="2:18" x14ac:dyDescent="0.3">
      <c r="B123" s="76"/>
      <c r="C123" s="76"/>
      <c r="D123" s="30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</row>
    <row r="124" spans="2:18" x14ac:dyDescent="0.3">
      <c r="B124" s="76"/>
      <c r="C124" s="76"/>
      <c r="D124" s="30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</row>
    <row r="125" spans="2:18" x14ac:dyDescent="0.3">
      <c r="B125" s="76"/>
      <c r="C125" s="76"/>
      <c r="D125" s="30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</row>
    <row r="126" spans="2:18" x14ac:dyDescent="0.3">
      <c r="B126" s="76"/>
      <c r="C126" s="76"/>
      <c r="D126" s="30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</row>
    <row r="127" spans="2:18" x14ac:dyDescent="0.3">
      <c r="B127" s="76"/>
      <c r="C127" s="76"/>
      <c r="D127" s="30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</row>
    <row r="128" spans="2:18" x14ac:dyDescent="0.3">
      <c r="B128" s="76"/>
      <c r="C128" s="76"/>
      <c r="D128" s="30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</row>
    <row r="129" spans="2:18" x14ac:dyDescent="0.3">
      <c r="B129" s="76"/>
      <c r="C129" s="76"/>
      <c r="D129" s="30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</row>
    <row r="130" spans="2:18" x14ac:dyDescent="0.3">
      <c r="B130" s="76"/>
      <c r="C130" s="76"/>
      <c r="D130" s="30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</row>
    <row r="131" spans="2:18" x14ac:dyDescent="0.3">
      <c r="B131" s="76"/>
      <c r="C131" s="76"/>
      <c r="D131" s="30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</row>
    <row r="132" spans="2:18" x14ac:dyDescent="0.3">
      <c r="B132" s="76"/>
      <c r="C132" s="76"/>
      <c r="D132" s="30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</row>
    <row r="133" spans="2:18" x14ac:dyDescent="0.3">
      <c r="B133" s="76"/>
      <c r="C133" s="76"/>
      <c r="D133" s="30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</row>
    <row r="134" spans="2:18" x14ac:dyDescent="0.3">
      <c r="B134" s="76"/>
      <c r="C134" s="76"/>
      <c r="D134" s="3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</row>
    <row r="135" spans="2:18" x14ac:dyDescent="0.3">
      <c r="B135" s="76"/>
      <c r="C135" s="76"/>
      <c r="D135" s="3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</row>
    <row r="136" spans="2:18" x14ac:dyDescent="0.3">
      <c r="B136" s="76"/>
      <c r="C136" s="76"/>
      <c r="D136" s="3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</row>
    <row r="137" spans="2:18" x14ac:dyDescent="0.3">
      <c r="B137" s="76"/>
      <c r="C137" s="76"/>
      <c r="D137" s="30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</row>
    <row r="138" spans="2:18" x14ac:dyDescent="0.3">
      <c r="B138" s="76"/>
      <c r="C138" s="76"/>
      <c r="D138" s="30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</row>
    <row r="139" spans="2:18" x14ac:dyDescent="0.3">
      <c r="B139" s="76"/>
      <c r="C139" s="76"/>
      <c r="D139" s="30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</row>
    <row r="140" spans="2:18" x14ac:dyDescent="0.3">
      <c r="B140" s="76"/>
      <c r="C140" s="76"/>
      <c r="D140" s="30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</row>
    <row r="141" spans="2:18" x14ac:dyDescent="0.3">
      <c r="B141" s="76"/>
      <c r="C141" s="76"/>
      <c r="D141" s="30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</row>
    <row r="142" spans="2:18" x14ac:dyDescent="0.3">
      <c r="B142" s="76"/>
      <c r="C142" s="76"/>
      <c r="D142" s="30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</row>
    <row r="143" spans="2:18" x14ac:dyDescent="0.3">
      <c r="B143" s="76"/>
      <c r="C143" s="76"/>
      <c r="D143" s="30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</row>
    <row r="144" spans="2:18" x14ac:dyDescent="0.3">
      <c r="B144" s="76"/>
      <c r="C144" s="76"/>
      <c r="D144" s="30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</row>
    <row r="145" spans="2:18" x14ac:dyDescent="0.3">
      <c r="B145" s="76"/>
      <c r="C145" s="76"/>
      <c r="D145" s="30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</row>
    <row r="146" spans="2:18" x14ac:dyDescent="0.3">
      <c r="B146" s="76"/>
      <c r="C146" s="76"/>
      <c r="D146" s="30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</row>
    <row r="147" spans="2:18" x14ac:dyDescent="0.3">
      <c r="B147" s="76"/>
      <c r="C147" s="76"/>
      <c r="D147" s="30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</row>
    <row r="148" spans="2:18" x14ac:dyDescent="0.3">
      <c r="B148" s="76"/>
      <c r="C148" s="76"/>
      <c r="D148" s="30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</row>
    <row r="149" spans="2:18" x14ac:dyDescent="0.3">
      <c r="B149" s="76"/>
      <c r="C149" s="76"/>
      <c r="D149" s="30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</row>
    <row r="150" spans="2:18" x14ac:dyDescent="0.3">
      <c r="B150" s="76"/>
      <c r="C150" s="76"/>
      <c r="D150" s="30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</row>
    <row r="151" spans="2:18" x14ac:dyDescent="0.3">
      <c r="B151" s="76"/>
      <c r="C151" s="76"/>
      <c r="D151" s="30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</row>
    <row r="152" spans="2:18" x14ac:dyDescent="0.3">
      <c r="B152" s="76"/>
      <c r="C152" s="76"/>
      <c r="D152" s="30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</row>
    <row r="153" spans="2:18" x14ac:dyDescent="0.3">
      <c r="B153" s="76"/>
      <c r="C153" s="76"/>
      <c r="D153" s="30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</row>
    <row r="154" spans="2:18" x14ac:dyDescent="0.3">
      <c r="B154" s="76"/>
      <c r="C154" s="76"/>
      <c r="D154" s="30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</row>
    <row r="155" spans="2:18" x14ac:dyDescent="0.3">
      <c r="B155" s="76"/>
      <c r="C155" s="76"/>
      <c r="D155" s="30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</row>
    <row r="156" spans="2:18" x14ac:dyDescent="0.3">
      <c r="B156" s="76"/>
      <c r="C156" s="76"/>
      <c r="D156" s="30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</row>
    <row r="157" spans="2:18" x14ac:dyDescent="0.3">
      <c r="B157" s="76"/>
      <c r="C157" s="76"/>
      <c r="D157" s="30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</row>
    <row r="158" spans="2:18" x14ac:dyDescent="0.3">
      <c r="B158" s="76"/>
      <c r="C158" s="76"/>
      <c r="D158" s="30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</row>
    <row r="159" spans="2:18" x14ac:dyDescent="0.3">
      <c r="B159" s="76"/>
      <c r="C159" s="76"/>
      <c r="D159" s="30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</row>
    <row r="160" spans="2:18" x14ac:dyDescent="0.3">
      <c r="B160" s="76"/>
      <c r="C160" s="76"/>
      <c r="D160" s="30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</row>
    <row r="161" spans="2:18" x14ac:dyDescent="0.3">
      <c r="B161" s="76"/>
      <c r="C161" s="76"/>
      <c r="D161" s="3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</row>
    <row r="162" spans="2:18" x14ac:dyDescent="0.3">
      <c r="B162" s="76"/>
      <c r="C162" s="76"/>
      <c r="D162" s="3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</row>
    <row r="163" spans="2:18" x14ac:dyDescent="0.3">
      <c r="B163" s="76"/>
      <c r="C163" s="76"/>
      <c r="D163" s="3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</row>
    <row r="164" spans="2:18" x14ac:dyDescent="0.3">
      <c r="B164" s="76"/>
      <c r="C164" s="76"/>
      <c r="D164" s="30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</row>
    <row r="165" spans="2:18" x14ac:dyDescent="0.3">
      <c r="B165" s="76"/>
      <c r="C165" s="76"/>
      <c r="D165" s="30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</row>
    <row r="166" spans="2:18" x14ac:dyDescent="0.3">
      <c r="B166" s="76"/>
      <c r="C166" s="76"/>
      <c r="D166" s="30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</row>
    <row r="167" spans="2:18" x14ac:dyDescent="0.3">
      <c r="B167" s="76"/>
      <c r="C167" s="76"/>
      <c r="D167" s="30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</row>
    <row r="168" spans="2:18" x14ac:dyDescent="0.3">
      <c r="B168" s="76"/>
      <c r="C168" s="76"/>
      <c r="D168" s="30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</row>
    <row r="169" spans="2:18" x14ac:dyDescent="0.3">
      <c r="B169" s="76"/>
      <c r="C169" s="76"/>
      <c r="D169" s="30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</row>
    <row r="170" spans="2:18" x14ac:dyDescent="0.3">
      <c r="B170" s="76"/>
      <c r="C170" s="76"/>
      <c r="D170" s="30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</row>
    <row r="171" spans="2:18" x14ac:dyDescent="0.3">
      <c r="B171" s="76"/>
      <c r="C171" s="76"/>
      <c r="D171" s="30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</row>
    <row r="172" spans="2:18" x14ac:dyDescent="0.3">
      <c r="B172" s="76"/>
      <c r="C172" s="76"/>
      <c r="D172" s="30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</row>
    <row r="173" spans="2:18" x14ac:dyDescent="0.3">
      <c r="B173" s="76"/>
      <c r="C173" s="76"/>
      <c r="D173" s="30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</row>
    <row r="174" spans="2:18" x14ac:dyDescent="0.3">
      <c r="B174" s="76"/>
      <c r="C174" s="76"/>
      <c r="D174" s="30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</row>
    <row r="175" spans="2:18" x14ac:dyDescent="0.3">
      <c r="B175" s="76"/>
      <c r="C175" s="76"/>
      <c r="D175" s="30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</row>
    <row r="176" spans="2:18" x14ac:dyDescent="0.3">
      <c r="B176" s="76"/>
      <c r="C176" s="76"/>
      <c r="D176" s="30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</row>
    <row r="177" spans="2:18" x14ac:dyDescent="0.3">
      <c r="B177" s="76"/>
      <c r="C177" s="76"/>
      <c r="D177" s="30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</row>
    <row r="178" spans="2:18" x14ac:dyDescent="0.3">
      <c r="B178" s="76"/>
      <c r="C178" s="76"/>
      <c r="D178" s="30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</row>
    <row r="179" spans="2:18" x14ac:dyDescent="0.3">
      <c r="B179" s="76"/>
      <c r="C179" s="76"/>
      <c r="D179" s="30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</row>
    <row r="180" spans="2:18" x14ac:dyDescent="0.3">
      <c r="B180" s="76"/>
      <c r="C180" s="76"/>
      <c r="D180" s="30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</row>
    <row r="181" spans="2:18" x14ac:dyDescent="0.3">
      <c r="B181" s="76"/>
      <c r="C181" s="76"/>
      <c r="D181" s="30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</row>
    <row r="182" spans="2:18" x14ac:dyDescent="0.3">
      <c r="B182" s="76"/>
      <c r="C182" s="76"/>
      <c r="D182" s="30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</row>
    <row r="183" spans="2:18" x14ac:dyDescent="0.3">
      <c r="B183" s="76"/>
      <c r="C183" s="76"/>
      <c r="D183" s="30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</row>
    <row r="184" spans="2:18" x14ac:dyDescent="0.3">
      <c r="B184" s="76"/>
      <c r="C184" s="76"/>
      <c r="D184" s="30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</row>
    <row r="185" spans="2:18" x14ac:dyDescent="0.3">
      <c r="B185" s="76"/>
      <c r="C185" s="76"/>
      <c r="D185" s="30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</row>
    <row r="186" spans="2:18" x14ac:dyDescent="0.3">
      <c r="B186" s="76"/>
      <c r="C186" s="76"/>
      <c r="D186" s="30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</row>
    <row r="187" spans="2:18" x14ac:dyDescent="0.3">
      <c r="B187" s="76"/>
      <c r="C187" s="76"/>
      <c r="D187" s="30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</row>
    <row r="188" spans="2:18" x14ac:dyDescent="0.3">
      <c r="B188" s="76"/>
      <c r="C188" s="76"/>
      <c r="D188" s="30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</row>
    <row r="189" spans="2:18" x14ac:dyDescent="0.3">
      <c r="B189" s="76"/>
      <c r="C189" s="76"/>
      <c r="D189" s="30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</row>
    <row r="190" spans="2:18" x14ac:dyDescent="0.3">
      <c r="B190" s="76"/>
      <c r="C190" s="76"/>
      <c r="D190" s="30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</row>
    <row r="191" spans="2:18" x14ac:dyDescent="0.3">
      <c r="B191" s="76"/>
      <c r="C191" s="76"/>
      <c r="D191" s="30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</row>
    <row r="192" spans="2:18" x14ac:dyDescent="0.3">
      <c r="B192" s="76"/>
      <c r="C192" s="76"/>
      <c r="D192" s="30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</row>
    <row r="193" spans="2:18" x14ac:dyDescent="0.3">
      <c r="B193" s="76"/>
      <c r="C193" s="76"/>
      <c r="D193" s="30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</row>
    <row r="194" spans="2:18" x14ac:dyDescent="0.3">
      <c r="B194" s="76"/>
      <c r="C194" s="76"/>
      <c r="D194" s="30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</row>
    <row r="195" spans="2:18" x14ac:dyDescent="0.3">
      <c r="B195" s="76"/>
      <c r="C195" s="76"/>
      <c r="D195" s="30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</row>
    <row r="196" spans="2:18" x14ac:dyDescent="0.3">
      <c r="B196" s="76"/>
      <c r="C196" s="76"/>
      <c r="D196" s="30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</row>
    <row r="197" spans="2:18" x14ac:dyDescent="0.3">
      <c r="B197" s="76"/>
      <c r="C197" s="76"/>
      <c r="D197" s="30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</row>
    <row r="198" spans="2:18" x14ac:dyDescent="0.3">
      <c r="B198" s="76"/>
      <c r="C198" s="76"/>
      <c r="D198" s="30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</row>
    <row r="199" spans="2:18" x14ac:dyDescent="0.3">
      <c r="B199" s="76"/>
      <c r="C199" s="76"/>
      <c r="D199" s="30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</row>
    <row r="200" spans="2:18" x14ac:dyDescent="0.3">
      <c r="B200" s="76"/>
      <c r="C200" s="76"/>
      <c r="D200" s="30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</row>
    <row r="201" spans="2:18" x14ac:dyDescent="0.3">
      <c r="B201" s="76"/>
      <c r="C201" s="76"/>
      <c r="D201" s="30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</row>
    <row r="202" spans="2:18" x14ac:dyDescent="0.3">
      <c r="B202" s="76"/>
      <c r="C202" s="76"/>
      <c r="D202" s="30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</row>
    <row r="203" spans="2:18" x14ac:dyDescent="0.3">
      <c r="B203" s="76"/>
      <c r="C203" s="76"/>
      <c r="D203" s="30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</row>
    <row r="204" spans="2:18" x14ac:dyDescent="0.3">
      <c r="B204" s="76"/>
      <c r="C204" s="76"/>
      <c r="D204" s="30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</row>
    <row r="205" spans="2:18" x14ac:dyDescent="0.3">
      <c r="B205" s="76"/>
      <c r="C205" s="76"/>
      <c r="D205" s="30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</row>
    <row r="206" spans="2:18" x14ac:dyDescent="0.3">
      <c r="B206" s="76"/>
      <c r="C206" s="76"/>
      <c r="D206" s="30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</row>
    <row r="207" spans="2:18" x14ac:dyDescent="0.3">
      <c r="B207" s="76"/>
      <c r="C207" s="76"/>
      <c r="D207" s="30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</row>
    <row r="208" spans="2:18" x14ac:dyDescent="0.3">
      <c r="B208" s="76"/>
      <c r="C208" s="76"/>
      <c r="D208" s="30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</row>
    <row r="209" spans="2:18" x14ac:dyDescent="0.3">
      <c r="B209" s="76"/>
      <c r="C209" s="76"/>
      <c r="D209" s="30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</row>
    <row r="210" spans="2:18" x14ac:dyDescent="0.3">
      <c r="B210" s="76"/>
      <c r="C210" s="76"/>
      <c r="D210" s="30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</row>
    <row r="211" spans="2:18" x14ac:dyDescent="0.3">
      <c r="B211" s="76"/>
      <c r="C211" s="76"/>
      <c r="D211" s="30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</row>
    <row r="212" spans="2:18" x14ac:dyDescent="0.3">
      <c r="B212" s="76"/>
      <c r="C212" s="76"/>
      <c r="D212" s="30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</row>
    <row r="213" spans="2:18" x14ac:dyDescent="0.3">
      <c r="B213" s="76"/>
      <c r="C213" s="76"/>
      <c r="D213" s="30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</row>
    <row r="214" spans="2:18" x14ac:dyDescent="0.3">
      <c r="B214" s="76"/>
      <c r="C214" s="76"/>
      <c r="D214" s="30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</row>
    <row r="215" spans="2:18" x14ac:dyDescent="0.3">
      <c r="B215" s="76"/>
      <c r="C215" s="76"/>
      <c r="D215" s="30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</row>
    <row r="216" spans="2:18" x14ac:dyDescent="0.3">
      <c r="B216" s="76"/>
      <c r="C216" s="76"/>
      <c r="D216" s="30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</row>
    <row r="217" spans="2:18" x14ac:dyDescent="0.3">
      <c r="B217" s="76"/>
      <c r="C217" s="76"/>
      <c r="D217" s="30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</row>
    <row r="218" spans="2:18" x14ac:dyDescent="0.3">
      <c r="B218" s="76"/>
      <c r="C218" s="76"/>
      <c r="D218" s="30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</row>
    <row r="219" spans="2:18" x14ac:dyDescent="0.3">
      <c r="B219" s="76"/>
      <c r="C219" s="76"/>
      <c r="D219" s="30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</row>
    <row r="220" spans="2:18" x14ac:dyDescent="0.3">
      <c r="B220" s="76"/>
      <c r="C220" s="76"/>
      <c r="D220" s="30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</row>
    <row r="221" spans="2:18" x14ac:dyDescent="0.3">
      <c r="B221" s="76"/>
      <c r="C221" s="76"/>
      <c r="D221" s="30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</row>
    <row r="222" spans="2:18" x14ac:dyDescent="0.3">
      <c r="B222" s="76"/>
      <c r="C222" s="76"/>
      <c r="D222" s="30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</row>
    <row r="223" spans="2:18" x14ac:dyDescent="0.3">
      <c r="B223" s="76"/>
      <c r="C223" s="76"/>
      <c r="D223" s="30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</row>
    <row r="224" spans="2:18" x14ac:dyDescent="0.3">
      <c r="B224" s="76"/>
      <c r="C224" s="76"/>
      <c r="D224" s="30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</row>
    <row r="225" spans="2:18" x14ac:dyDescent="0.3">
      <c r="B225" s="76"/>
      <c r="C225" s="76"/>
      <c r="D225" s="30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</row>
    <row r="226" spans="2:18" x14ac:dyDescent="0.3">
      <c r="B226" s="76"/>
      <c r="C226" s="76"/>
      <c r="D226" s="30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</row>
    <row r="227" spans="2:18" x14ac:dyDescent="0.3">
      <c r="B227" s="76"/>
      <c r="C227" s="76"/>
      <c r="D227" s="30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</row>
    <row r="228" spans="2:18" x14ac:dyDescent="0.3">
      <c r="B228" s="76"/>
      <c r="C228" s="76"/>
      <c r="D228" s="30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</row>
    <row r="229" spans="2:18" x14ac:dyDescent="0.3">
      <c r="B229" s="76"/>
      <c r="C229" s="76"/>
      <c r="D229" s="30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</row>
    <row r="230" spans="2:18" x14ac:dyDescent="0.3">
      <c r="B230" s="76"/>
      <c r="C230" s="76"/>
      <c r="D230" s="30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</row>
    <row r="231" spans="2:18" x14ac:dyDescent="0.3">
      <c r="B231" s="76"/>
      <c r="C231" s="76"/>
      <c r="D231" s="30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</row>
    <row r="232" spans="2:18" x14ac:dyDescent="0.3">
      <c r="B232" s="76"/>
      <c r="C232" s="76"/>
      <c r="D232" s="30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</row>
    <row r="233" spans="2:18" x14ac:dyDescent="0.3">
      <c r="B233" s="76"/>
      <c r="C233" s="76"/>
      <c r="D233" s="30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</row>
    <row r="234" spans="2:18" x14ac:dyDescent="0.3">
      <c r="B234" s="76"/>
      <c r="C234" s="76"/>
      <c r="D234" s="30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</row>
    <row r="235" spans="2:18" x14ac:dyDescent="0.3">
      <c r="B235" s="76"/>
      <c r="C235" s="76"/>
      <c r="D235" s="30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</row>
    <row r="236" spans="2:18" x14ac:dyDescent="0.3">
      <c r="B236" s="76"/>
      <c r="C236" s="76"/>
      <c r="D236" s="30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</row>
    <row r="237" spans="2:18" x14ac:dyDescent="0.3">
      <c r="B237" s="76"/>
      <c r="C237" s="76"/>
      <c r="D237" s="30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</row>
    <row r="238" spans="2:18" x14ac:dyDescent="0.3">
      <c r="B238" s="76"/>
      <c r="C238" s="76"/>
      <c r="D238" s="30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</row>
    <row r="239" spans="2:18" x14ac:dyDescent="0.3">
      <c r="B239" s="76"/>
      <c r="C239" s="76"/>
      <c r="D239" s="30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</row>
    <row r="240" spans="2:18" x14ac:dyDescent="0.3">
      <c r="B240" s="76"/>
      <c r="C240" s="76"/>
      <c r="D240" s="30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</row>
    <row r="241" spans="2:18" x14ac:dyDescent="0.3">
      <c r="B241" s="76"/>
      <c r="C241" s="76"/>
      <c r="D241" s="30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</row>
    <row r="242" spans="2:18" x14ac:dyDescent="0.3">
      <c r="B242" s="76"/>
      <c r="C242" s="76"/>
      <c r="D242" s="30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</row>
    <row r="243" spans="2:18" x14ac:dyDescent="0.3">
      <c r="B243" s="76"/>
      <c r="C243" s="76"/>
      <c r="D243" s="30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</row>
    <row r="244" spans="2:18" x14ac:dyDescent="0.3">
      <c r="B244" s="76"/>
      <c r="C244" s="76"/>
      <c r="D244" s="30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</row>
    <row r="245" spans="2:18" x14ac:dyDescent="0.3">
      <c r="B245" s="76"/>
      <c r="C245" s="76"/>
      <c r="D245" s="30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</row>
    <row r="246" spans="2:18" x14ac:dyDescent="0.3">
      <c r="B246" s="76"/>
      <c r="C246" s="76"/>
      <c r="D246" s="30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</row>
    <row r="247" spans="2:18" x14ac:dyDescent="0.3">
      <c r="B247" s="76"/>
      <c r="C247" s="76"/>
      <c r="D247" s="30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92" bestFit="1" customWidth="1"/>
    <col min="2" max="2" width="13.81640625" style="85" bestFit="1" customWidth="1"/>
    <col min="3" max="3" width="14.7265625" style="85" bestFit="1" customWidth="1"/>
    <col min="4" max="4" width="17.453125" style="85" bestFit="1" customWidth="1"/>
    <col min="5" max="5" width="15.453125" style="85" bestFit="1" customWidth="1"/>
    <col min="6" max="6" width="16.26953125" style="192" hidden="1" customWidth="1"/>
    <col min="7" max="7" width="3.54296875" style="192" hidden="1" customWidth="1"/>
    <col min="8" max="8" width="2.26953125" style="192" hidden="1" customWidth="1"/>
    <col min="9" max="9" width="3.54296875" style="33" customWidth="1"/>
    <col min="10" max="10" width="2.453125" style="33" customWidth="1"/>
    <col min="11" max="16384" width="9.1796875" style="192"/>
  </cols>
  <sheetData>
    <row r="3" spans="1:20" ht="18.5" x14ac:dyDescent="0.45">
      <c r="A3" s="1" t="s">
        <v>150</v>
      </c>
      <c r="B3" s="1"/>
      <c r="C3" s="1"/>
      <c r="D3" s="1"/>
      <c r="E3" s="1"/>
      <c r="F3" s="53"/>
      <c r="G3" s="53"/>
      <c r="H3" s="53"/>
    </row>
    <row r="4" spans="1:20" ht="15.75" customHeight="1" x14ac:dyDescent="0.45">
      <c r="A4" s="260" t="str">
        <f>" за станом на " &amp; STRPRESENTDATE</f>
        <v xml:space="preserve"> за станом на 31.08.2023</v>
      </c>
      <c r="B4" s="3"/>
      <c r="C4" s="3"/>
      <c r="D4" s="3"/>
      <c r="E4" s="3"/>
      <c r="F4" s="3"/>
      <c r="G4" s="3"/>
      <c r="H4" s="3"/>
      <c r="I4" s="21"/>
      <c r="J4" s="21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8.5" x14ac:dyDescent="0.45">
      <c r="A5" s="1" t="s">
        <v>21</v>
      </c>
      <c r="B5" s="1"/>
      <c r="C5" s="1"/>
      <c r="D5" s="1"/>
      <c r="E5" s="1"/>
      <c r="F5" s="53"/>
      <c r="G5" s="53"/>
      <c r="H5" s="53"/>
    </row>
    <row r="6" spans="1:20" x14ac:dyDescent="0.3">
      <c r="B6" s="76"/>
      <c r="C6" s="76"/>
      <c r="D6" s="76"/>
      <c r="E6" s="76"/>
      <c r="F6" s="182"/>
      <c r="G6" s="182"/>
      <c r="H6" s="182"/>
      <c r="I6" s="21"/>
      <c r="J6" s="21"/>
      <c r="K6" s="182"/>
      <c r="L6" s="182"/>
      <c r="M6" s="182"/>
      <c r="N6" s="182"/>
      <c r="O6" s="182"/>
      <c r="P6" s="182"/>
      <c r="Q6" s="182"/>
      <c r="R6" s="182"/>
    </row>
    <row r="7" spans="1:20" s="68" customFormat="1" x14ac:dyDescent="0.3">
      <c r="B7" s="213"/>
      <c r="C7" s="213"/>
      <c r="D7" s="213"/>
      <c r="E7" s="213"/>
      <c r="I7" s="58"/>
      <c r="J7" s="58"/>
    </row>
    <row r="8" spans="1:20" s="73" customFormat="1" ht="35.25" customHeight="1" x14ac:dyDescent="0.25">
      <c r="A8" s="23" t="s">
        <v>174</v>
      </c>
      <c r="B8" s="81" t="s">
        <v>8</v>
      </c>
      <c r="C8" s="81" t="s">
        <v>126</v>
      </c>
      <c r="D8" s="81" t="s">
        <v>116</v>
      </c>
      <c r="E8" s="81" t="str">
        <f xml:space="preserve"> "Сума боргу " &amp; VALVAL</f>
        <v>Сума боргу млрд. одиниць</v>
      </c>
      <c r="F8" s="163" t="s">
        <v>97</v>
      </c>
      <c r="G8" s="163" t="s">
        <v>53</v>
      </c>
      <c r="H8" s="163" t="s">
        <v>52</v>
      </c>
      <c r="I8" s="157"/>
      <c r="J8" s="157"/>
    </row>
    <row r="9" spans="1:20" s="189" customFormat="1" ht="15.5" x14ac:dyDescent="0.3">
      <c r="A9" s="248" t="s">
        <v>150</v>
      </c>
      <c r="B9" s="249">
        <v>6.95</v>
      </c>
      <c r="C9" s="249">
        <v>11.88</v>
      </c>
      <c r="D9" s="249">
        <v>10.24</v>
      </c>
      <c r="E9" s="249">
        <v>4772587201.6400003</v>
      </c>
      <c r="F9" s="250">
        <v>0</v>
      </c>
      <c r="G9" s="250">
        <v>0</v>
      </c>
      <c r="H9" s="250">
        <v>3</v>
      </c>
      <c r="I9" s="21" t="str">
        <f t="shared" ref="I9:I53" si="0">IF(A9="","",A9 &amp; "; " &amp;B9 &amp; "%; "&amp;C9 &amp;"р.")</f>
        <v>Державний та гарантований державою борг України; 6,95%; 11,88р.</v>
      </c>
      <c r="J9" s="57">
        <f t="shared" ref="J9:J61" si="1">E9</f>
        <v>4772587201.6400003</v>
      </c>
    </row>
    <row r="10" spans="1:20" ht="15.5" x14ac:dyDescent="0.35">
      <c r="A10" s="142" t="s">
        <v>23</v>
      </c>
      <c r="B10" s="38">
        <v>6.9329999999999998</v>
      </c>
      <c r="C10" s="38">
        <v>12.04</v>
      </c>
      <c r="D10" s="38">
        <v>10.68</v>
      </c>
      <c r="E10" s="38">
        <v>4433542867.21</v>
      </c>
      <c r="F10" s="142">
        <v>0</v>
      </c>
      <c r="G10" s="142">
        <v>0</v>
      </c>
      <c r="H10" s="142">
        <v>2</v>
      </c>
      <c r="I10" s="21" t="str">
        <f t="shared" si="0"/>
        <v xml:space="preserve">    Державний борг; 6,933%; 12,04р.</v>
      </c>
      <c r="J10" s="57">
        <f t="shared" si="1"/>
        <v>4433542867.21</v>
      </c>
      <c r="K10" s="182"/>
      <c r="L10" s="182"/>
      <c r="M10" s="182"/>
      <c r="N10" s="182"/>
      <c r="O10" s="182"/>
      <c r="P10" s="182"/>
      <c r="Q10" s="182"/>
      <c r="R10" s="182"/>
    </row>
    <row r="11" spans="1:20" ht="15.5" x14ac:dyDescent="0.35">
      <c r="A11" s="149" t="s">
        <v>78</v>
      </c>
      <c r="B11" s="48">
        <v>13.893000000000001</v>
      </c>
      <c r="C11" s="48">
        <v>7.42</v>
      </c>
      <c r="D11" s="48">
        <v>8.23</v>
      </c>
      <c r="E11" s="48">
        <v>1472406673.53</v>
      </c>
      <c r="F11" s="142">
        <v>1</v>
      </c>
      <c r="G11" s="142">
        <v>0</v>
      </c>
      <c r="H11" s="142">
        <v>0</v>
      </c>
      <c r="I11" s="21" t="str">
        <f t="shared" si="0"/>
        <v xml:space="preserve">      Державний внутрішній борг; 13,893%; 7,42р.</v>
      </c>
      <c r="J11" s="57">
        <f t="shared" si="1"/>
        <v>1472406673.53</v>
      </c>
      <c r="K11" s="182"/>
      <c r="L11" s="182"/>
      <c r="M11" s="182"/>
      <c r="N11" s="182"/>
      <c r="O11" s="182"/>
      <c r="P11" s="182"/>
      <c r="Q11" s="182"/>
      <c r="R11" s="182"/>
    </row>
    <row r="12" spans="1:20" ht="15.5" x14ac:dyDescent="0.35">
      <c r="A12" s="142" t="s">
        <v>143</v>
      </c>
      <c r="B12" s="38">
        <v>13.903</v>
      </c>
      <c r="C12" s="38">
        <v>7.39</v>
      </c>
      <c r="D12" s="38">
        <v>8.23</v>
      </c>
      <c r="E12" s="38">
        <v>1470753517</v>
      </c>
      <c r="F12" s="142">
        <v>0</v>
      </c>
      <c r="G12" s="142">
        <v>0</v>
      </c>
      <c r="H12" s="142">
        <v>0</v>
      </c>
      <c r="I12" s="21" t="str">
        <f t="shared" si="0"/>
        <v xml:space="preserve">         в т.ч. ОВДП; 13,903%; 7,39р.</v>
      </c>
      <c r="J12" s="57">
        <f t="shared" si="1"/>
        <v>1470753517</v>
      </c>
      <c r="K12" s="182"/>
      <c r="L12" s="182"/>
      <c r="M12" s="182"/>
      <c r="N12" s="182"/>
      <c r="O12" s="182"/>
      <c r="P12" s="182"/>
      <c r="Q12" s="182"/>
      <c r="R12" s="182"/>
    </row>
    <row r="13" spans="1:20" ht="15.5" x14ac:dyDescent="0.35">
      <c r="A13" s="142" t="s">
        <v>154</v>
      </c>
      <c r="B13" s="38">
        <v>0</v>
      </c>
      <c r="C13" s="38">
        <v>0</v>
      </c>
      <c r="D13" s="38">
        <v>0</v>
      </c>
      <c r="E13" s="38">
        <v>0</v>
      </c>
      <c r="F13" s="142">
        <v>0</v>
      </c>
      <c r="G13" s="142">
        <v>1</v>
      </c>
      <c r="H13" s="142">
        <v>0</v>
      </c>
      <c r="I13" s="21" t="str">
        <f t="shared" si="0"/>
        <v xml:space="preserve">            ОВДП (1 - місячні); 0%; 0р.</v>
      </c>
      <c r="J13" s="57">
        <f t="shared" si="1"/>
        <v>0</v>
      </c>
      <c r="K13" s="182"/>
      <c r="L13" s="182"/>
      <c r="M13" s="182"/>
      <c r="N13" s="182"/>
      <c r="O13" s="182"/>
      <c r="P13" s="182"/>
      <c r="Q13" s="182"/>
      <c r="R13" s="182"/>
    </row>
    <row r="14" spans="1:20" ht="15.5" x14ac:dyDescent="0.35">
      <c r="A14" s="142" t="s">
        <v>205</v>
      </c>
      <c r="B14" s="38">
        <v>9.4049999999999994</v>
      </c>
      <c r="C14" s="38">
        <v>7.99</v>
      </c>
      <c r="D14" s="38">
        <v>2.6</v>
      </c>
      <c r="E14" s="38">
        <v>63096681</v>
      </c>
      <c r="F14" s="142">
        <v>0</v>
      </c>
      <c r="G14" s="142">
        <v>1</v>
      </c>
      <c r="H14" s="142">
        <v>0</v>
      </c>
      <c r="I14" s="21" t="str">
        <f t="shared" si="0"/>
        <v xml:space="preserve">            ОВДП (10 - річні); 9,405%; 7,99р.</v>
      </c>
      <c r="J14" s="57">
        <f t="shared" si="1"/>
        <v>63096681</v>
      </c>
      <c r="K14" s="182"/>
      <c r="L14" s="182"/>
      <c r="M14" s="182"/>
      <c r="N14" s="182"/>
      <c r="O14" s="182"/>
      <c r="P14" s="182"/>
      <c r="Q14" s="182"/>
      <c r="R14" s="182"/>
    </row>
    <row r="15" spans="1:20" ht="15.5" x14ac:dyDescent="0.35">
      <c r="A15" s="142" t="s">
        <v>40</v>
      </c>
      <c r="B15" s="38">
        <v>11.252000000000001</v>
      </c>
      <c r="C15" s="38">
        <v>11</v>
      </c>
      <c r="D15" s="38">
        <v>3.37</v>
      </c>
      <c r="E15" s="38">
        <v>17533000</v>
      </c>
      <c r="F15" s="142">
        <v>0</v>
      </c>
      <c r="G15" s="142">
        <v>1</v>
      </c>
      <c r="H15" s="142">
        <v>0</v>
      </c>
      <c r="I15" s="21" t="str">
        <f t="shared" si="0"/>
        <v xml:space="preserve">            ОВДП (11 - річні); 11,252%; 11р.</v>
      </c>
      <c r="J15" s="57">
        <f t="shared" si="1"/>
        <v>17533000</v>
      </c>
      <c r="K15" s="182"/>
      <c r="L15" s="182"/>
      <c r="M15" s="182"/>
      <c r="N15" s="182"/>
      <c r="O15" s="182"/>
      <c r="P15" s="182"/>
      <c r="Q15" s="182"/>
      <c r="R15" s="182"/>
    </row>
    <row r="16" spans="1:20" ht="15.5" x14ac:dyDescent="0.35">
      <c r="A16" s="142" t="s">
        <v>164</v>
      </c>
      <c r="B16" s="38">
        <v>0</v>
      </c>
      <c r="C16" s="38">
        <v>0.82</v>
      </c>
      <c r="D16" s="38">
        <v>0.56000000000000005</v>
      </c>
      <c r="E16" s="38">
        <v>73296420.980000004</v>
      </c>
      <c r="F16" s="142">
        <v>0</v>
      </c>
      <c r="G16" s="142">
        <v>1</v>
      </c>
      <c r="H16" s="142">
        <v>0</v>
      </c>
      <c r="I16" s="21" t="str">
        <f t="shared" si="0"/>
        <v xml:space="preserve">            ОВДП (12 - місячні); 0%; 0,82р.</v>
      </c>
      <c r="J16" s="57">
        <f t="shared" si="1"/>
        <v>73296420.980000004</v>
      </c>
      <c r="K16" s="182"/>
      <c r="L16" s="182"/>
      <c r="M16" s="182"/>
      <c r="N16" s="182"/>
      <c r="O16" s="182"/>
      <c r="P16" s="182"/>
      <c r="Q16" s="182"/>
      <c r="R16" s="182"/>
    </row>
    <row r="17" spans="1:18" ht="15.5" x14ac:dyDescent="0.35">
      <c r="A17" s="142" t="s">
        <v>90</v>
      </c>
      <c r="B17" s="38">
        <v>11.93</v>
      </c>
      <c r="C17" s="38">
        <v>12.04</v>
      </c>
      <c r="D17" s="38">
        <v>7</v>
      </c>
      <c r="E17" s="38">
        <v>50000000</v>
      </c>
      <c r="F17" s="142">
        <v>0</v>
      </c>
      <c r="G17" s="142">
        <v>1</v>
      </c>
      <c r="H17" s="142">
        <v>0</v>
      </c>
      <c r="I17" s="21" t="str">
        <f t="shared" si="0"/>
        <v xml:space="preserve">            ОВДП (12 - річні); 11,93%; 12,04р.</v>
      </c>
      <c r="J17" s="57">
        <f t="shared" si="1"/>
        <v>50000000</v>
      </c>
      <c r="K17" s="182"/>
      <c r="L17" s="182"/>
      <c r="M17" s="182"/>
      <c r="N17" s="182"/>
      <c r="O17" s="182"/>
      <c r="P17" s="182"/>
      <c r="Q17" s="182"/>
      <c r="R17" s="182"/>
    </row>
    <row r="18" spans="1:18" ht="15.5" x14ac:dyDescent="0.35">
      <c r="A18" s="142" t="s">
        <v>140</v>
      </c>
      <c r="B18" s="38">
        <v>7.5970000000000004</v>
      </c>
      <c r="C18" s="38">
        <v>13.19</v>
      </c>
      <c r="D18" s="38">
        <v>6.55</v>
      </c>
      <c r="E18" s="38">
        <v>28700001</v>
      </c>
      <c r="F18" s="142">
        <v>0</v>
      </c>
      <c r="G18" s="142">
        <v>1</v>
      </c>
      <c r="H18" s="142">
        <v>0</v>
      </c>
      <c r="I18" s="21" t="str">
        <f t="shared" si="0"/>
        <v xml:space="preserve">            ОВДП (13 - річні); 7,597%; 13,19р.</v>
      </c>
      <c r="J18" s="57">
        <f t="shared" si="1"/>
        <v>28700001</v>
      </c>
      <c r="K18" s="182"/>
      <c r="L18" s="182"/>
      <c r="M18" s="182"/>
      <c r="N18" s="182"/>
      <c r="O18" s="182"/>
      <c r="P18" s="182"/>
      <c r="Q18" s="182"/>
      <c r="R18" s="182"/>
    </row>
    <row r="19" spans="1:18" ht="15.5" x14ac:dyDescent="0.35">
      <c r="A19" s="142" t="s">
        <v>197</v>
      </c>
      <c r="B19" s="38">
        <v>7.4379999999999997</v>
      </c>
      <c r="C19" s="38">
        <v>14.04</v>
      </c>
      <c r="D19" s="38">
        <v>7.42</v>
      </c>
      <c r="E19" s="38">
        <v>46900000</v>
      </c>
      <c r="F19" s="142">
        <v>0</v>
      </c>
      <c r="G19" s="142">
        <v>1</v>
      </c>
      <c r="H19" s="142">
        <v>0</v>
      </c>
      <c r="I19" s="21" t="str">
        <f t="shared" si="0"/>
        <v xml:space="preserve">            ОВДП (14 - річні); 7,438%; 14,04р.</v>
      </c>
      <c r="J19" s="57">
        <f t="shared" si="1"/>
        <v>46900000</v>
      </c>
      <c r="K19" s="182"/>
      <c r="L19" s="182"/>
      <c r="M19" s="182"/>
      <c r="N19" s="182"/>
      <c r="O19" s="182"/>
      <c r="P19" s="182"/>
      <c r="Q19" s="182"/>
      <c r="R19" s="182"/>
    </row>
    <row r="20" spans="1:18" ht="15.5" x14ac:dyDescent="0.35">
      <c r="A20" s="142" t="s">
        <v>35</v>
      </c>
      <c r="B20" s="38">
        <v>9.8510000000000009</v>
      </c>
      <c r="C20" s="38">
        <v>14.69</v>
      </c>
      <c r="D20" s="38">
        <v>11.14</v>
      </c>
      <c r="E20" s="38">
        <v>237101957</v>
      </c>
      <c r="F20" s="142">
        <v>0</v>
      </c>
      <c r="G20" s="142">
        <v>1</v>
      </c>
      <c r="H20" s="142">
        <v>0</v>
      </c>
      <c r="I20" s="21" t="str">
        <f t="shared" si="0"/>
        <v xml:space="preserve">            ОВДП (15 - річні); 9,851%; 14,69р.</v>
      </c>
      <c r="J20" s="57">
        <f t="shared" si="1"/>
        <v>237101957</v>
      </c>
      <c r="K20" s="182"/>
      <c r="L20" s="182"/>
      <c r="M20" s="182"/>
      <c r="N20" s="182"/>
      <c r="O20" s="182"/>
      <c r="P20" s="182"/>
      <c r="Q20" s="182"/>
      <c r="R20" s="182"/>
    </row>
    <row r="21" spans="1:18" ht="15.5" x14ac:dyDescent="0.35">
      <c r="A21" s="142" t="s">
        <v>84</v>
      </c>
      <c r="B21" s="38">
        <v>8.5749999999999993</v>
      </c>
      <c r="C21" s="38">
        <v>15.85</v>
      </c>
      <c r="D21" s="38">
        <v>9.9499999999999993</v>
      </c>
      <c r="E21" s="38">
        <v>12097744</v>
      </c>
      <c r="F21" s="142">
        <v>0</v>
      </c>
      <c r="G21" s="142">
        <v>1</v>
      </c>
      <c r="H21" s="142">
        <v>0</v>
      </c>
      <c r="I21" s="21" t="str">
        <f t="shared" si="0"/>
        <v xml:space="preserve">            ОВДП (16 - річні); 8,575%; 15,85р.</v>
      </c>
      <c r="J21" s="57">
        <f t="shared" si="1"/>
        <v>12097744</v>
      </c>
      <c r="K21" s="182"/>
      <c r="L21" s="182"/>
      <c r="M21" s="182"/>
      <c r="N21" s="182"/>
      <c r="O21" s="182"/>
      <c r="P21" s="182"/>
      <c r="Q21" s="182"/>
      <c r="R21" s="182"/>
    </row>
    <row r="22" spans="1:18" ht="15.5" x14ac:dyDescent="0.35">
      <c r="A22" s="149" t="s">
        <v>130</v>
      </c>
      <c r="B22" s="48">
        <v>14.805999999999999</v>
      </c>
      <c r="C22" s="48">
        <v>16.899999999999999</v>
      </c>
      <c r="D22" s="48">
        <v>13.86</v>
      </c>
      <c r="E22" s="48">
        <v>27097744</v>
      </c>
      <c r="F22" s="142">
        <v>0</v>
      </c>
      <c r="G22" s="142">
        <v>1</v>
      </c>
      <c r="H22" s="142">
        <v>0</v>
      </c>
      <c r="I22" s="21" t="str">
        <f t="shared" si="0"/>
        <v xml:space="preserve">            ОВДП (17 - річні); 14,806%; 16,9р.</v>
      </c>
      <c r="J22" s="57">
        <f t="shared" si="1"/>
        <v>27097744</v>
      </c>
      <c r="K22" s="182"/>
      <c r="L22" s="182"/>
      <c r="M22" s="182"/>
      <c r="N22" s="182"/>
      <c r="O22" s="182"/>
      <c r="P22" s="182"/>
      <c r="Q22" s="182"/>
      <c r="R22" s="182"/>
    </row>
    <row r="23" spans="1:18" ht="15.5" x14ac:dyDescent="0.35">
      <c r="A23" s="142" t="s">
        <v>19</v>
      </c>
      <c r="B23" s="38">
        <v>14.005000000000001</v>
      </c>
      <c r="C23" s="38">
        <v>1.23</v>
      </c>
      <c r="D23" s="38">
        <v>0.54</v>
      </c>
      <c r="E23" s="38">
        <v>61877638.969999999</v>
      </c>
      <c r="F23" s="142">
        <v>0</v>
      </c>
      <c r="G23" s="142">
        <v>1</v>
      </c>
      <c r="H23" s="142">
        <v>0</v>
      </c>
      <c r="I23" s="21" t="str">
        <f t="shared" si="0"/>
        <v xml:space="preserve">            ОВДП (18 - місячні); 14,005%; 1,23р.</v>
      </c>
      <c r="J23" s="57">
        <f t="shared" si="1"/>
        <v>61877638.969999999</v>
      </c>
      <c r="K23" s="182"/>
      <c r="L23" s="182"/>
      <c r="M23" s="182"/>
      <c r="N23" s="182"/>
      <c r="O23" s="182"/>
      <c r="P23" s="182"/>
      <c r="Q23" s="182"/>
      <c r="R23" s="182"/>
    </row>
    <row r="24" spans="1:18" ht="15.5" x14ac:dyDescent="0.35">
      <c r="A24" s="142" t="s">
        <v>191</v>
      </c>
      <c r="B24" s="38">
        <v>8.17</v>
      </c>
      <c r="C24" s="38">
        <v>17.850000000000001</v>
      </c>
      <c r="D24" s="38">
        <v>11.95</v>
      </c>
      <c r="E24" s="38">
        <v>12097744</v>
      </c>
      <c r="F24" s="142">
        <v>0</v>
      </c>
      <c r="G24" s="142">
        <v>1</v>
      </c>
      <c r="H24" s="142">
        <v>0</v>
      </c>
      <c r="I24" s="21" t="str">
        <f t="shared" si="0"/>
        <v xml:space="preserve">            ОВДП (18 - річні); 8,17%; 17,85р.</v>
      </c>
      <c r="J24" s="57">
        <f t="shared" si="1"/>
        <v>12097744</v>
      </c>
      <c r="K24" s="182"/>
      <c r="L24" s="182"/>
      <c r="M24" s="182"/>
      <c r="N24" s="182"/>
      <c r="O24" s="182"/>
      <c r="P24" s="182"/>
      <c r="Q24" s="182"/>
      <c r="R24" s="182"/>
    </row>
    <row r="25" spans="1:18" ht="15.5" x14ac:dyDescent="0.35">
      <c r="A25" s="149" t="s">
        <v>179</v>
      </c>
      <c r="B25" s="48">
        <v>23.5</v>
      </c>
      <c r="C25" s="48">
        <v>18.850000000000001</v>
      </c>
      <c r="D25" s="48">
        <v>12.95</v>
      </c>
      <c r="E25" s="48">
        <v>12097744</v>
      </c>
      <c r="F25" s="142">
        <v>0</v>
      </c>
      <c r="G25" s="142">
        <v>1</v>
      </c>
      <c r="H25" s="142">
        <v>0</v>
      </c>
      <c r="I25" s="21" t="str">
        <f t="shared" si="0"/>
        <v xml:space="preserve">            ОВДП (19 - річні); 23,5%; 18,85р.</v>
      </c>
      <c r="J25" s="57">
        <f t="shared" si="1"/>
        <v>12097744</v>
      </c>
      <c r="K25" s="182"/>
      <c r="L25" s="182"/>
      <c r="M25" s="182"/>
      <c r="N25" s="182"/>
      <c r="O25" s="182"/>
      <c r="P25" s="182"/>
      <c r="Q25" s="182"/>
      <c r="R25" s="182"/>
    </row>
    <row r="26" spans="1:18" ht="15.5" x14ac:dyDescent="0.35">
      <c r="A26" s="149" t="s">
        <v>194</v>
      </c>
      <c r="B26" s="48">
        <v>17.43</v>
      </c>
      <c r="C26" s="48">
        <v>1.73</v>
      </c>
      <c r="D26" s="48">
        <v>1.4</v>
      </c>
      <c r="E26" s="48">
        <v>153948573.68000001</v>
      </c>
      <c r="F26" s="142">
        <v>0</v>
      </c>
      <c r="G26" s="142">
        <v>1</v>
      </c>
      <c r="H26" s="142">
        <v>0</v>
      </c>
      <c r="I26" s="21" t="str">
        <f t="shared" si="0"/>
        <v xml:space="preserve">            ОВДП (2 - річні); 17,43%; 1,73р.</v>
      </c>
      <c r="J26" s="57">
        <f t="shared" si="1"/>
        <v>153948573.68000001</v>
      </c>
      <c r="K26" s="182"/>
      <c r="L26" s="182"/>
      <c r="M26" s="182"/>
      <c r="N26" s="182"/>
      <c r="O26" s="182"/>
      <c r="P26" s="182"/>
      <c r="Q26" s="182"/>
      <c r="R26" s="182"/>
    </row>
    <row r="27" spans="1:18" ht="15.5" x14ac:dyDescent="0.35">
      <c r="A27" s="142" t="s">
        <v>141</v>
      </c>
      <c r="B27" s="38">
        <v>23.5</v>
      </c>
      <c r="C27" s="38">
        <v>19.850000000000001</v>
      </c>
      <c r="D27" s="38">
        <v>13.95</v>
      </c>
      <c r="E27" s="38">
        <v>12097744</v>
      </c>
      <c r="F27" s="142">
        <v>0</v>
      </c>
      <c r="G27" s="142">
        <v>1</v>
      </c>
      <c r="H27" s="142">
        <v>0</v>
      </c>
      <c r="I27" s="21" t="str">
        <f t="shared" si="0"/>
        <v xml:space="preserve">            ОВДП (20 - річні); 23,5%; 19,85р.</v>
      </c>
      <c r="J27" s="57">
        <f t="shared" si="1"/>
        <v>12097744</v>
      </c>
      <c r="K27" s="182"/>
      <c r="L27" s="182"/>
      <c r="M27" s="182"/>
      <c r="N27" s="182"/>
      <c r="O27" s="182"/>
      <c r="P27" s="182"/>
      <c r="Q27" s="182"/>
      <c r="R27" s="182"/>
    </row>
    <row r="28" spans="1:18" ht="15.5" x14ac:dyDescent="0.35">
      <c r="A28" s="142" t="s">
        <v>199</v>
      </c>
      <c r="B28" s="38">
        <v>23.5</v>
      </c>
      <c r="C28" s="38">
        <v>20.85</v>
      </c>
      <c r="D28" s="38">
        <v>14.95</v>
      </c>
      <c r="E28" s="38">
        <v>12097744</v>
      </c>
      <c r="F28" s="142">
        <v>0</v>
      </c>
      <c r="G28" s="142">
        <v>1</v>
      </c>
      <c r="H28" s="142">
        <v>0</v>
      </c>
      <c r="I28" s="21" t="str">
        <f t="shared" si="0"/>
        <v xml:space="preserve">            ОВДП (21 - річні); 23,5%; 20,85р.</v>
      </c>
      <c r="J28" s="57">
        <f t="shared" si="1"/>
        <v>12097744</v>
      </c>
      <c r="K28" s="182"/>
      <c r="L28" s="182"/>
      <c r="M28" s="182"/>
      <c r="N28" s="182"/>
      <c r="O28" s="182"/>
      <c r="P28" s="182"/>
      <c r="Q28" s="182"/>
      <c r="R28" s="182"/>
    </row>
    <row r="29" spans="1:18" ht="15.5" x14ac:dyDescent="0.35">
      <c r="A29" s="142" t="s">
        <v>36</v>
      </c>
      <c r="B29" s="38">
        <v>23.5</v>
      </c>
      <c r="C29" s="38">
        <v>21.85</v>
      </c>
      <c r="D29" s="38">
        <v>15.95</v>
      </c>
      <c r="E29" s="38">
        <v>12097744</v>
      </c>
      <c r="F29" s="142">
        <v>0</v>
      </c>
      <c r="G29" s="142">
        <v>1</v>
      </c>
      <c r="H29" s="142">
        <v>0</v>
      </c>
      <c r="I29" s="21" t="str">
        <f t="shared" si="0"/>
        <v xml:space="preserve">            ОВДП (22 - річні); 23,5%; 21,85р.</v>
      </c>
      <c r="J29" s="57">
        <f t="shared" si="1"/>
        <v>12097744</v>
      </c>
      <c r="K29" s="182"/>
      <c r="L29" s="182"/>
      <c r="M29" s="182"/>
      <c r="N29" s="182"/>
      <c r="O29" s="182"/>
      <c r="P29" s="182"/>
      <c r="Q29" s="182"/>
      <c r="R29" s="182"/>
    </row>
    <row r="30" spans="1:18" ht="15.5" x14ac:dyDescent="0.35">
      <c r="A30" s="142" t="s">
        <v>85</v>
      </c>
      <c r="B30" s="38">
        <v>23.5</v>
      </c>
      <c r="C30" s="38">
        <v>22.85</v>
      </c>
      <c r="D30" s="38">
        <v>16.95</v>
      </c>
      <c r="E30" s="38">
        <v>12097744</v>
      </c>
      <c r="F30" s="142">
        <v>0</v>
      </c>
      <c r="G30" s="142">
        <v>1</v>
      </c>
      <c r="H30" s="142">
        <v>0</v>
      </c>
      <c r="I30" s="21" t="str">
        <f t="shared" si="0"/>
        <v xml:space="preserve">            ОВДП (23 - річні); 23,5%; 22,85р.</v>
      </c>
      <c r="J30" s="57">
        <f t="shared" si="1"/>
        <v>12097744</v>
      </c>
      <c r="K30" s="182"/>
      <c r="L30" s="182"/>
      <c r="M30" s="182"/>
      <c r="N30" s="182"/>
      <c r="O30" s="182"/>
      <c r="P30" s="182"/>
      <c r="Q30" s="182"/>
      <c r="R30" s="182"/>
    </row>
    <row r="31" spans="1:18" ht="15.5" x14ac:dyDescent="0.35">
      <c r="A31" s="142" t="s">
        <v>131</v>
      </c>
      <c r="B31" s="38">
        <v>23.5</v>
      </c>
      <c r="C31" s="38">
        <v>23.85</v>
      </c>
      <c r="D31" s="38">
        <v>17.95</v>
      </c>
      <c r="E31" s="38">
        <v>12097744</v>
      </c>
      <c r="F31" s="142">
        <v>0</v>
      </c>
      <c r="G31" s="142">
        <v>1</v>
      </c>
      <c r="H31" s="142">
        <v>0</v>
      </c>
      <c r="I31" s="21" t="str">
        <f t="shared" si="0"/>
        <v xml:space="preserve">            ОВДП (24 - річні); 23,5%; 23,85р.</v>
      </c>
      <c r="J31" s="57">
        <f t="shared" si="1"/>
        <v>12097744</v>
      </c>
      <c r="K31" s="182"/>
      <c r="L31" s="182"/>
      <c r="M31" s="182"/>
      <c r="N31" s="182"/>
      <c r="O31" s="182"/>
      <c r="P31" s="182"/>
      <c r="Q31" s="182"/>
      <c r="R31" s="182"/>
    </row>
    <row r="32" spans="1:18" ht="15.5" x14ac:dyDescent="0.35">
      <c r="A32" s="142" t="s">
        <v>192</v>
      </c>
      <c r="B32" s="38">
        <v>23.5</v>
      </c>
      <c r="C32" s="38">
        <v>24.85</v>
      </c>
      <c r="D32" s="38">
        <v>18.95</v>
      </c>
      <c r="E32" s="38">
        <v>12097744</v>
      </c>
      <c r="F32" s="142">
        <v>0</v>
      </c>
      <c r="G32" s="142">
        <v>1</v>
      </c>
      <c r="H32" s="142">
        <v>0</v>
      </c>
      <c r="I32" s="21" t="str">
        <f t="shared" si="0"/>
        <v xml:space="preserve">            ОВДП (25 - річні); 23,5%; 24,85р.</v>
      </c>
      <c r="J32" s="57">
        <f t="shared" si="1"/>
        <v>12097744</v>
      </c>
      <c r="K32" s="182"/>
      <c r="L32" s="182"/>
      <c r="M32" s="182"/>
      <c r="N32" s="182"/>
      <c r="O32" s="182"/>
      <c r="P32" s="182"/>
      <c r="Q32" s="182"/>
      <c r="R32" s="182"/>
    </row>
    <row r="33" spans="1:18" ht="15.5" x14ac:dyDescent="0.35">
      <c r="A33" s="142" t="s">
        <v>29</v>
      </c>
      <c r="B33" s="38">
        <v>23.5</v>
      </c>
      <c r="C33" s="38">
        <v>25.85</v>
      </c>
      <c r="D33" s="38">
        <v>19.95</v>
      </c>
      <c r="E33" s="38">
        <v>12097744</v>
      </c>
      <c r="F33" s="142">
        <v>0</v>
      </c>
      <c r="G33" s="142">
        <v>1</v>
      </c>
      <c r="H33" s="142">
        <v>0</v>
      </c>
      <c r="I33" s="21" t="str">
        <f t="shared" si="0"/>
        <v xml:space="preserve">            ОВДП (26 - річні); 23,5%; 25,85р.</v>
      </c>
      <c r="J33" s="57">
        <f t="shared" si="1"/>
        <v>12097744</v>
      </c>
      <c r="K33" s="182"/>
      <c r="L33" s="182"/>
      <c r="M33" s="182"/>
      <c r="N33" s="182"/>
      <c r="O33" s="182"/>
      <c r="P33" s="182"/>
      <c r="Q33" s="182"/>
      <c r="R33" s="182"/>
    </row>
    <row r="34" spans="1:18" ht="15.5" x14ac:dyDescent="0.35">
      <c r="A34" s="142" t="s">
        <v>77</v>
      </c>
      <c r="B34" s="38">
        <v>23.5</v>
      </c>
      <c r="C34" s="38">
        <v>26.85</v>
      </c>
      <c r="D34" s="38">
        <v>20.95</v>
      </c>
      <c r="E34" s="38">
        <v>12097744</v>
      </c>
      <c r="F34" s="142">
        <v>0</v>
      </c>
      <c r="G34" s="142">
        <v>1</v>
      </c>
      <c r="H34" s="142">
        <v>0</v>
      </c>
      <c r="I34" s="21" t="str">
        <f t="shared" si="0"/>
        <v xml:space="preserve">            ОВДП (27 - річні); 23,5%; 26,85р.</v>
      </c>
      <c r="J34" s="57">
        <f t="shared" si="1"/>
        <v>12097744</v>
      </c>
      <c r="K34" s="182"/>
      <c r="L34" s="182"/>
      <c r="M34" s="182"/>
      <c r="N34" s="182"/>
      <c r="O34" s="182"/>
      <c r="P34" s="182"/>
      <c r="Q34" s="182"/>
      <c r="R34" s="182"/>
    </row>
    <row r="35" spans="1:18" ht="15.5" x14ac:dyDescent="0.35">
      <c r="A35" s="142" t="s">
        <v>124</v>
      </c>
      <c r="B35" s="38">
        <v>23.5</v>
      </c>
      <c r="C35" s="38">
        <v>27.85</v>
      </c>
      <c r="D35" s="38">
        <v>21.95</v>
      </c>
      <c r="E35" s="38">
        <v>12097744</v>
      </c>
      <c r="F35" s="142">
        <v>0</v>
      </c>
      <c r="G35" s="142">
        <v>1</v>
      </c>
      <c r="H35" s="142">
        <v>0</v>
      </c>
      <c r="I35" s="21" t="str">
        <f t="shared" si="0"/>
        <v xml:space="preserve">            ОВДП (28 - річні); 23,5%; 27,85р.</v>
      </c>
      <c r="J35" s="57">
        <f t="shared" si="1"/>
        <v>12097744</v>
      </c>
      <c r="K35" s="182"/>
      <c r="L35" s="182"/>
      <c r="M35" s="182"/>
      <c r="N35" s="182"/>
      <c r="O35" s="182"/>
      <c r="P35" s="182"/>
      <c r="Q35" s="182"/>
      <c r="R35" s="182"/>
    </row>
    <row r="36" spans="1:18" ht="15.5" x14ac:dyDescent="0.35">
      <c r="A36" s="142" t="s">
        <v>185</v>
      </c>
      <c r="B36" s="38">
        <v>23.5</v>
      </c>
      <c r="C36" s="38">
        <v>28.85</v>
      </c>
      <c r="D36" s="38">
        <v>22.95</v>
      </c>
      <c r="E36" s="38">
        <v>12097744</v>
      </c>
      <c r="F36" s="142">
        <v>0</v>
      </c>
      <c r="G36" s="142">
        <v>1</v>
      </c>
      <c r="H36" s="142">
        <v>0</v>
      </c>
      <c r="I36" s="21" t="str">
        <f t="shared" si="0"/>
        <v xml:space="preserve">            ОВДП (29 - річні); 23,5%; 28,85р.</v>
      </c>
      <c r="J36" s="57">
        <f t="shared" si="1"/>
        <v>12097744</v>
      </c>
      <c r="K36" s="182"/>
      <c r="L36" s="182"/>
      <c r="M36" s="182"/>
      <c r="N36" s="182"/>
      <c r="O36" s="182"/>
      <c r="P36" s="182"/>
      <c r="Q36" s="182"/>
      <c r="R36" s="182"/>
    </row>
    <row r="37" spans="1:18" ht="15.5" x14ac:dyDescent="0.35">
      <c r="A37" s="142" t="s">
        <v>6</v>
      </c>
      <c r="B37" s="38">
        <v>0</v>
      </c>
      <c r="C37" s="38">
        <v>0</v>
      </c>
      <c r="D37" s="38">
        <v>0</v>
      </c>
      <c r="E37" s="38">
        <v>0</v>
      </c>
      <c r="F37" s="142">
        <v>0</v>
      </c>
      <c r="G37" s="142">
        <v>1</v>
      </c>
      <c r="H37" s="142">
        <v>0</v>
      </c>
      <c r="I37" s="21" t="str">
        <f t="shared" si="0"/>
        <v xml:space="preserve">            ОВДП (3 - місячні); 0%; 0р.</v>
      </c>
      <c r="J37" s="57">
        <f t="shared" si="1"/>
        <v>0</v>
      </c>
      <c r="K37" s="182"/>
      <c r="L37" s="182"/>
      <c r="M37" s="182"/>
      <c r="N37" s="182"/>
      <c r="O37" s="182"/>
      <c r="P37" s="182"/>
      <c r="Q37" s="182"/>
      <c r="R37" s="182"/>
    </row>
    <row r="38" spans="1:18" ht="15.5" x14ac:dyDescent="0.35">
      <c r="A38" s="142" t="s">
        <v>32</v>
      </c>
      <c r="B38" s="38">
        <v>15.797000000000001</v>
      </c>
      <c r="C38" s="38">
        <v>2.08</v>
      </c>
      <c r="D38" s="38">
        <v>1.73</v>
      </c>
      <c r="E38" s="38">
        <v>90248632</v>
      </c>
      <c r="F38" s="142">
        <v>0</v>
      </c>
      <c r="G38" s="142">
        <v>1</v>
      </c>
      <c r="H38" s="142">
        <v>0</v>
      </c>
      <c r="I38" s="21" t="str">
        <f t="shared" si="0"/>
        <v xml:space="preserve">            ОВДП (3 - річні); 15,797%; 2,08р.</v>
      </c>
      <c r="J38" s="57">
        <f t="shared" si="1"/>
        <v>90248632</v>
      </c>
      <c r="K38" s="182"/>
      <c r="L38" s="182"/>
      <c r="M38" s="182"/>
      <c r="N38" s="182"/>
      <c r="O38" s="182"/>
      <c r="P38" s="182"/>
      <c r="Q38" s="182"/>
      <c r="R38" s="182"/>
    </row>
    <row r="39" spans="1:18" ht="15.5" x14ac:dyDescent="0.35">
      <c r="A39" s="142" t="s">
        <v>148</v>
      </c>
      <c r="B39" s="38">
        <v>20.161999999999999</v>
      </c>
      <c r="C39" s="38">
        <v>18.600000000000001</v>
      </c>
      <c r="D39" s="38">
        <v>17.32</v>
      </c>
      <c r="E39" s="38">
        <v>262097751</v>
      </c>
      <c r="F39" s="142">
        <v>0</v>
      </c>
      <c r="G39" s="142">
        <v>1</v>
      </c>
      <c r="H39" s="142">
        <v>0</v>
      </c>
      <c r="I39" s="21" t="str">
        <f t="shared" si="0"/>
        <v xml:space="preserve">            ОВДП (30 - річні); 20,162%; 18,6р.</v>
      </c>
      <c r="J39" s="57">
        <f t="shared" si="1"/>
        <v>262097751</v>
      </c>
      <c r="K39" s="182"/>
      <c r="L39" s="182"/>
      <c r="M39" s="182"/>
      <c r="N39" s="182"/>
      <c r="O39" s="182"/>
      <c r="P39" s="182"/>
      <c r="Q39" s="182"/>
      <c r="R39" s="182"/>
    </row>
    <row r="40" spans="1:18" ht="15.5" x14ac:dyDescent="0.35">
      <c r="A40" s="142" t="s">
        <v>81</v>
      </c>
      <c r="B40" s="38">
        <v>10.667999999999999</v>
      </c>
      <c r="C40" s="38">
        <v>2.81</v>
      </c>
      <c r="D40" s="38">
        <v>0.53</v>
      </c>
      <c r="E40" s="38">
        <v>37788384</v>
      </c>
      <c r="F40" s="142">
        <v>0</v>
      </c>
      <c r="G40" s="142">
        <v>1</v>
      </c>
      <c r="H40" s="142">
        <v>0</v>
      </c>
      <c r="I40" s="21" t="str">
        <f t="shared" si="0"/>
        <v xml:space="preserve">            ОВДП (4 - річні); 10,668%; 2,81р.</v>
      </c>
      <c r="J40" s="57">
        <f t="shared" si="1"/>
        <v>37788384</v>
      </c>
      <c r="K40" s="182"/>
      <c r="L40" s="182"/>
      <c r="M40" s="182"/>
      <c r="N40" s="182"/>
      <c r="O40" s="182"/>
      <c r="P40" s="182"/>
      <c r="Q40" s="182"/>
      <c r="R40" s="182"/>
    </row>
    <row r="41" spans="1:18" ht="15.5" x14ac:dyDescent="0.35">
      <c r="A41" s="142" t="s">
        <v>128</v>
      </c>
      <c r="B41" s="38">
        <v>16.411999999999999</v>
      </c>
      <c r="C41" s="38">
        <v>3.3</v>
      </c>
      <c r="D41" s="38">
        <v>3.47</v>
      </c>
      <c r="E41" s="38">
        <v>46069236</v>
      </c>
      <c r="F41" s="142">
        <v>0</v>
      </c>
      <c r="G41" s="142">
        <v>1</v>
      </c>
      <c r="H41" s="142">
        <v>0</v>
      </c>
      <c r="I41" s="21" t="str">
        <f t="shared" si="0"/>
        <v xml:space="preserve">            ОВДП (5 - річні); 16,412%; 3,3р.</v>
      </c>
      <c r="J41" s="57">
        <f t="shared" si="1"/>
        <v>46069236</v>
      </c>
      <c r="K41" s="182"/>
      <c r="L41" s="182"/>
      <c r="M41" s="182"/>
      <c r="N41" s="182"/>
      <c r="O41" s="182"/>
      <c r="P41" s="182"/>
      <c r="Q41" s="182"/>
      <c r="R41" s="182"/>
    </row>
    <row r="42" spans="1:18" ht="15.5" x14ac:dyDescent="0.35">
      <c r="A42" s="142" t="s">
        <v>42</v>
      </c>
      <c r="B42" s="38">
        <v>0</v>
      </c>
      <c r="C42" s="38">
        <v>0.41</v>
      </c>
      <c r="D42" s="38">
        <v>0.04</v>
      </c>
      <c r="E42" s="38">
        <v>14219846.380000001</v>
      </c>
      <c r="F42" s="142">
        <v>0</v>
      </c>
      <c r="G42" s="142">
        <v>1</v>
      </c>
      <c r="H42" s="142">
        <v>0</v>
      </c>
      <c r="I42" s="21" t="str">
        <f t="shared" si="0"/>
        <v xml:space="preserve">            ОВДП (6 - місячні); 0%; 0,41р.</v>
      </c>
      <c r="J42" s="57">
        <f t="shared" si="1"/>
        <v>14219846.380000001</v>
      </c>
      <c r="K42" s="182"/>
      <c r="L42" s="182"/>
      <c r="M42" s="182"/>
      <c r="N42" s="182"/>
      <c r="O42" s="182"/>
      <c r="P42" s="182"/>
      <c r="Q42" s="182"/>
      <c r="R42" s="182"/>
    </row>
    <row r="43" spans="1:18" ht="15.5" x14ac:dyDescent="0.35">
      <c r="A43" s="142" t="s">
        <v>117</v>
      </c>
      <c r="B43" s="38">
        <v>15.84</v>
      </c>
      <c r="C43" s="38">
        <v>5.39</v>
      </c>
      <c r="D43" s="38">
        <v>1.49</v>
      </c>
      <c r="E43" s="38">
        <v>41080407</v>
      </c>
      <c r="F43" s="142">
        <v>0</v>
      </c>
      <c r="G43" s="142">
        <v>1</v>
      </c>
      <c r="H43" s="142">
        <v>0</v>
      </c>
      <c r="I43" s="21" t="str">
        <f t="shared" si="0"/>
        <v xml:space="preserve">            ОВДП (6 - річні); 15,84%; 5,39р.</v>
      </c>
      <c r="J43" s="57">
        <f t="shared" si="1"/>
        <v>41080407</v>
      </c>
      <c r="K43" s="182"/>
      <c r="L43" s="182"/>
      <c r="M43" s="182"/>
      <c r="N43" s="182"/>
      <c r="O43" s="182"/>
      <c r="P43" s="182"/>
      <c r="Q43" s="182"/>
      <c r="R43" s="182"/>
    </row>
    <row r="44" spans="1:18" ht="15.5" x14ac:dyDescent="0.35">
      <c r="A44" s="142" t="s">
        <v>178</v>
      </c>
      <c r="B44" s="38">
        <v>10.002000000000001</v>
      </c>
      <c r="C44" s="38">
        <v>5.23</v>
      </c>
      <c r="D44" s="38">
        <v>3.45</v>
      </c>
      <c r="E44" s="38">
        <v>17781691</v>
      </c>
      <c r="F44" s="142">
        <v>0</v>
      </c>
      <c r="G44" s="142">
        <v>1</v>
      </c>
      <c r="H44" s="142">
        <v>0</v>
      </c>
      <c r="I44" s="21" t="str">
        <f t="shared" si="0"/>
        <v xml:space="preserve">            ОВДП (7 - річні); 10,002%; 5,23р.</v>
      </c>
      <c r="J44" s="57">
        <f t="shared" si="1"/>
        <v>17781691</v>
      </c>
      <c r="K44" s="182"/>
      <c r="L44" s="182"/>
      <c r="M44" s="182"/>
      <c r="N44" s="182"/>
      <c r="O44" s="182"/>
      <c r="P44" s="182"/>
      <c r="Q44" s="182"/>
      <c r="R44" s="182"/>
    </row>
    <row r="45" spans="1:18" ht="15.5" x14ac:dyDescent="0.35">
      <c r="A45" s="142" t="s">
        <v>17</v>
      </c>
      <c r="B45" s="38">
        <v>11.29</v>
      </c>
      <c r="C45" s="38">
        <v>8.17</v>
      </c>
      <c r="D45" s="38">
        <v>2.2000000000000002</v>
      </c>
      <c r="E45" s="38">
        <v>2500000</v>
      </c>
      <c r="F45" s="142">
        <v>0</v>
      </c>
      <c r="G45" s="142">
        <v>1</v>
      </c>
      <c r="H45" s="142">
        <v>0</v>
      </c>
      <c r="I45" s="21" t="str">
        <f t="shared" si="0"/>
        <v xml:space="preserve">            ОВДП (8 - річні); 11,29%; 8,17р.</v>
      </c>
      <c r="J45" s="57">
        <f t="shared" si="1"/>
        <v>2500000</v>
      </c>
      <c r="K45" s="182"/>
      <c r="L45" s="182"/>
      <c r="M45" s="182"/>
      <c r="N45" s="182"/>
      <c r="O45" s="182"/>
      <c r="P45" s="182"/>
      <c r="Q45" s="182"/>
      <c r="R45" s="182"/>
    </row>
    <row r="46" spans="1:18" ht="15.5" x14ac:dyDescent="0.35">
      <c r="A46" s="142" t="s">
        <v>125</v>
      </c>
      <c r="B46" s="38">
        <v>0</v>
      </c>
      <c r="C46" s="38">
        <v>0.62</v>
      </c>
      <c r="D46" s="38">
        <v>0.49</v>
      </c>
      <c r="E46" s="38">
        <v>29144880.969999999</v>
      </c>
      <c r="F46" s="142">
        <v>0</v>
      </c>
      <c r="G46" s="142">
        <v>1</v>
      </c>
      <c r="H46" s="142">
        <v>0</v>
      </c>
      <c r="I46" s="21" t="str">
        <f t="shared" si="0"/>
        <v xml:space="preserve">            ОВДП (9 - місячні); 0%; 0,62р.</v>
      </c>
      <c r="J46" s="57">
        <f t="shared" si="1"/>
        <v>29144880.969999999</v>
      </c>
      <c r="K46" s="182"/>
      <c r="L46" s="182"/>
      <c r="M46" s="182"/>
      <c r="N46" s="182"/>
      <c r="O46" s="182"/>
      <c r="P46" s="182"/>
      <c r="Q46" s="182"/>
      <c r="R46" s="182"/>
    </row>
    <row r="47" spans="1:18" ht="15.5" x14ac:dyDescent="0.35">
      <c r="A47" s="142" t="s">
        <v>66</v>
      </c>
      <c r="B47" s="38">
        <v>11.683</v>
      </c>
      <c r="C47" s="38">
        <v>9.2200000000000006</v>
      </c>
      <c r="D47" s="38">
        <v>1.81</v>
      </c>
      <c r="E47" s="38">
        <v>13000000</v>
      </c>
      <c r="F47" s="142">
        <v>0</v>
      </c>
      <c r="G47" s="142">
        <v>1</v>
      </c>
      <c r="H47" s="142">
        <v>0</v>
      </c>
      <c r="I47" s="21" t="str">
        <f t="shared" si="0"/>
        <v xml:space="preserve">            ОВДП (9 - річні); 11,683%; 9,22р.</v>
      </c>
      <c r="J47" s="57">
        <f t="shared" si="1"/>
        <v>13000000</v>
      </c>
      <c r="K47" s="182"/>
      <c r="L47" s="182"/>
      <c r="M47" s="182"/>
      <c r="N47" s="182"/>
      <c r="O47" s="182"/>
      <c r="P47" s="182"/>
      <c r="Q47" s="182"/>
      <c r="R47" s="182"/>
    </row>
    <row r="48" spans="1:18" ht="15.5" x14ac:dyDescent="0.35">
      <c r="A48" s="142" t="s">
        <v>54</v>
      </c>
      <c r="B48" s="38">
        <v>3.472</v>
      </c>
      <c r="C48" s="38">
        <v>15.86</v>
      </c>
      <c r="D48" s="38">
        <v>11.9</v>
      </c>
      <c r="E48" s="38">
        <v>2961136193.6900001</v>
      </c>
      <c r="F48" s="142">
        <v>1</v>
      </c>
      <c r="G48" s="142">
        <v>0</v>
      </c>
      <c r="H48" s="142">
        <v>0</v>
      </c>
      <c r="I48" s="21" t="str">
        <f t="shared" si="0"/>
        <v xml:space="preserve">      Державний зовнішній борг; 3,472%; 15,86р.</v>
      </c>
      <c r="J48" s="57">
        <f t="shared" si="1"/>
        <v>2961136193.6900001</v>
      </c>
      <c r="K48" s="182"/>
      <c r="L48" s="182"/>
      <c r="M48" s="182"/>
      <c r="N48" s="182"/>
      <c r="O48" s="182"/>
      <c r="P48" s="182"/>
      <c r="Q48" s="182"/>
      <c r="R48" s="182"/>
    </row>
    <row r="49" spans="1:18" ht="15.5" x14ac:dyDescent="0.35">
      <c r="A49" s="142" t="s">
        <v>208</v>
      </c>
      <c r="B49" s="38">
        <v>7.4729999999999999</v>
      </c>
      <c r="C49" s="38">
        <v>12.14</v>
      </c>
      <c r="D49" s="38">
        <v>6.46</v>
      </c>
      <c r="E49" s="38">
        <v>720108074.22000003</v>
      </c>
      <c r="F49" s="142">
        <v>0</v>
      </c>
      <c r="G49" s="142">
        <v>0</v>
      </c>
      <c r="H49" s="142">
        <v>0</v>
      </c>
      <c r="I49" s="21" t="str">
        <f t="shared" si="0"/>
        <v xml:space="preserve">         в т.ч. ОЗДП; 7,473%; 12,14р.</v>
      </c>
      <c r="J49" s="57">
        <f t="shared" si="1"/>
        <v>720108074.22000003</v>
      </c>
      <c r="K49" s="182"/>
      <c r="L49" s="182"/>
      <c r="M49" s="182"/>
      <c r="N49" s="182"/>
      <c r="O49" s="182"/>
      <c r="P49" s="182"/>
      <c r="Q49" s="182"/>
      <c r="R49" s="182"/>
    </row>
    <row r="50" spans="1:18" ht="15.5" x14ac:dyDescent="0.35">
      <c r="A50" s="142" t="s">
        <v>61</v>
      </c>
      <c r="B50" s="38">
        <v>7.1680000000000001</v>
      </c>
      <c r="C50" s="38">
        <v>9.56</v>
      </c>
      <c r="D50" s="38">
        <v>4.43</v>
      </c>
      <c r="E50" s="38">
        <v>339044334.43000001</v>
      </c>
      <c r="F50" s="142">
        <v>0</v>
      </c>
      <c r="G50" s="142">
        <v>0</v>
      </c>
      <c r="H50" s="142">
        <v>2</v>
      </c>
      <c r="I50" s="21" t="str">
        <f t="shared" si="0"/>
        <v xml:space="preserve">   Гарантований борг; 7,168%; 9,56р.</v>
      </c>
      <c r="J50" s="57">
        <f t="shared" si="1"/>
        <v>339044334.43000001</v>
      </c>
      <c r="K50" s="182"/>
      <c r="L50" s="182"/>
      <c r="M50" s="182"/>
      <c r="N50" s="182"/>
      <c r="O50" s="182"/>
      <c r="P50" s="182"/>
      <c r="Q50" s="182"/>
      <c r="R50" s="182"/>
    </row>
    <row r="51" spans="1:18" ht="15.5" x14ac:dyDescent="0.35">
      <c r="A51" s="142" t="s">
        <v>33</v>
      </c>
      <c r="B51" s="38">
        <v>10.829000000000001</v>
      </c>
      <c r="C51" s="38">
        <v>5.54</v>
      </c>
      <c r="D51" s="38">
        <v>4.83</v>
      </c>
      <c r="E51" s="38">
        <v>70527509.859999999</v>
      </c>
      <c r="F51" s="142">
        <v>1</v>
      </c>
      <c r="G51" s="142">
        <v>0</v>
      </c>
      <c r="H51" s="142">
        <v>0</v>
      </c>
      <c r="I51" s="21" t="str">
        <f t="shared" si="0"/>
        <v xml:space="preserve">      Гарантований внутрішній борг; 10,829%; 5,54р.</v>
      </c>
      <c r="J51" s="57">
        <f t="shared" si="1"/>
        <v>70527509.859999999</v>
      </c>
      <c r="K51" s="182"/>
      <c r="L51" s="182"/>
      <c r="M51" s="182"/>
      <c r="N51" s="182"/>
      <c r="O51" s="182"/>
      <c r="P51" s="182"/>
      <c r="Q51" s="182"/>
      <c r="R51" s="182"/>
    </row>
    <row r="52" spans="1:18" ht="15.5" x14ac:dyDescent="0.35">
      <c r="A52" s="142" t="s">
        <v>108</v>
      </c>
      <c r="B52" s="38">
        <v>9.9499999999999993</v>
      </c>
      <c r="C52" s="38">
        <v>4.3499999999999996</v>
      </c>
      <c r="D52" s="38">
        <v>2.66</v>
      </c>
      <c r="E52" s="38">
        <v>8975011.5999999996</v>
      </c>
      <c r="F52" s="142">
        <v>0</v>
      </c>
      <c r="G52" s="142">
        <v>0</v>
      </c>
      <c r="H52" s="142">
        <v>0</v>
      </c>
      <c r="I52" s="21" t="str">
        <f t="shared" si="0"/>
        <v xml:space="preserve">         в т.ч. Облігації; 9,95%; 4,35р.</v>
      </c>
      <c r="J52" s="57">
        <f t="shared" si="1"/>
        <v>8975011.5999999996</v>
      </c>
      <c r="K52" s="182"/>
      <c r="L52" s="182"/>
      <c r="M52" s="182"/>
      <c r="N52" s="182"/>
      <c r="O52" s="182"/>
      <c r="P52" s="182"/>
      <c r="Q52" s="182"/>
      <c r="R52" s="182"/>
    </row>
    <row r="53" spans="1:18" ht="15.5" x14ac:dyDescent="0.35">
      <c r="A53" s="142" t="s">
        <v>73</v>
      </c>
      <c r="B53" s="38">
        <v>6.2060000000000004</v>
      </c>
      <c r="C53" s="38">
        <v>11.33</v>
      </c>
      <c r="D53" s="38">
        <v>4.32</v>
      </c>
      <c r="E53" s="38">
        <v>268516824.56999999</v>
      </c>
      <c r="F53" s="142">
        <v>1</v>
      </c>
      <c r="G53" s="142">
        <v>0</v>
      </c>
      <c r="H53" s="142">
        <v>0</v>
      </c>
      <c r="I53" s="21" t="str">
        <f t="shared" si="0"/>
        <v xml:space="preserve">      Гарантований зовнішній борг; 6,206%; 11,33р.</v>
      </c>
      <c r="J53" s="57">
        <f t="shared" si="1"/>
        <v>268516824.56999999</v>
      </c>
      <c r="K53" s="182"/>
      <c r="L53" s="182"/>
      <c r="M53" s="182"/>
      <c r="N53" s="182"/>
      <c r="O53" s="182"/>
      <c r="P53" s="182"/>
      <c r="Q53" s="182"/>
      <c r="R53" s="182"/>
    </row>
    <row r="54" spans="1:18" ht="15.5" x14ac:dyDescent="0.35">
      <c r="A54" s="142" t="s">
        <v>208</v>
      </c>
      <c r="B54" s="38">
        <v>6.5880000000000001</v>
      </c>
      <c r="C54" s="38">
        <v>7.58</v>
      </c>
      <c r="D54" s="38">
        <v>5.59</v>
      </c>
      <c r="E54" s="38">
        <v>55767115</v>
      </c>
      <c r="F54" s="142">
        <v>0</v>
      </c>
      <c r="G54" s="142">
        <v>0</v>
      </c>
      <c r="H54" s="142">
        <v>0</v>
      </c>
      <c r="I54" s="21"/>
      <c r="J54" s="57">
        <f t="shared" si="1"/>
        <v>55767115</v>
      </c>
      <c r="K54" s="182"/>
      <c r="L54" s="182"/>
      <c r="M54" s="182"/>
      <c r="N54" s="182"/>
      <c r="O54" s="182"/>
      <c r="P54" s="182"/>
      <c r="Q54" s="182"/>
      <c r="R54" s="182"/>
    </row>
    <row r="55" spans="1:18" x14ac:dyDescent="0.3">
      <c r="B55" s="76"/>
      <c r="C55" s="76"/>
      <c r="D55" s="76"/>
      <c r="E55" s="76"/>
      <c r="F55" s="182"/>
      <c r="G55" s="182"/>
      <c r="H55" s="182"/>
      <c r="I55" s="21"/>
      <c r="J55" s="57">
        <f t="shared" si="1"/>
        <v>0</v>
      </c>
      <c r="K55" s="182"/>
      <c r="L55" s="182"/>
      <c r="M55" s="182"/>
      <c r="N55" s="182"/>
      <c r="O55" s="182"/>
      <c r="P55" s="182"/>
      <c r="Q55" s="182"/>
      <c r="R55" s="182"/>
    </row>
    <row r="56" spans="1:18" x14ac:dyDescent="0.3">
      <c r="B56" s="76"/>
      <c r="C56" s="76"/>
      <c r="D56" s="76"/>
      <c r="E56" s="76"/>
      <c r="F56" s="182"/>
      <c r="G56" s="182"/>
      <c r="H56" s="182"/>
      <c r="I56" s="21"/>
      <c r="J56" s="57">
        <f t="shared" si="1"/>
        <v>0</v>
      </c>
      <c r="K56" s="182"/>
      <c r="L56" s="182"/>
      <c r="M56" s="182"/>
      <c r="N56" s="182"/>
      <c r="O56" s="182"/>
      <c r="P56" s="182"/>
      <c r="Q56" s="182"/>
      <c r="R56" s="182"/>
    </row>
    <row r="57" spans="1:18" x14ac:dyDescent="0.3">
      <c r="B57" s="76"/>
      <c r="C57" s="76"/>
      <c r="D57" s="76"/>
      <c r="E57" s="76"/>
      <c r="F57" s="182"/>
      <c r="G57" s="182"/>
      <c r="H57" s="182"/>
      <c r="I57" s="21"/>
      <c r="J57" s="57">
        <f t="shared" si="1"/>
        <v>0</v>
      </c>
      <c r="K57" s="182"/>
      <c r="L57" s="182"/>
      <c r="M57" s="182"/>
      <c r="N57" s="182"/>
      <c r="O57" s="182"/>
      <c r="P57" s="182"/>
      <c r="Q57" s="182"/>
      <c r="R57" s="182"/>
    </row>
    <row r="58" spans="1:18" x14ac:dyDescent="0.3">
      <c r="B58" s="76"/>
      <c r="C58" s="76"/>
      <c r="D58" s="76"/>
      <c r="E58" s="76"/>
      <c r="F58" s="182"/>
      <c r="G58" s="182"/>
      <c r="H58" s="182"/>
      <c r="I58" s="21"/>
      <c r="J58" s="57">
        <f t="shared" si="1"/>
        <v>0</v>
      </c>
      <c r="K58" s="182"/>
      <c r="L58" s="182"/>
      <c r="M58" s="182"/>
      <c r="N58" s="182"/>
      <c r="O58" s="182"/>
      <c r="P58" s="182"/>
      <c r="Q58" s="182"/>
      <c r="R58" s="182"/>
    </row>
    <row r="59" spans="1:18" x14ac:dyDescent="0.3">
      <c r="B59" s="76"/>
      <c r="C59" s="76"/>
      <c r="D59" s="76"/>
      <c r="E59" s="76"/>
      <c r="F59" s="182"/>
      <c r="G59" s="182"/>
      <c r="H59" s="182"/>
      <c r="I59" s="21"/>
      <c r="J59" s="57">
        <f t="shared" si="1"/>
        <v>0</v>
      </c>
      <c r="K59" s="182"/>
      <c r="L59" s="182"/>
      <c r="M59" s="182"/>
      <c r="N59" s="182"/>
      <c r="O59" s="182"/>
      <c r="P59" s="182"/>
      <c r="Q59" s="182"/>
      <c r="R59" s="182"/>
    </row>
    <row r="60" spans="1:18" x14ac:dyDescent="0.3">
      <c r="B60" s="76"/>
      <c r="C60" s="76"/>
      <c r="D60" s="76"/>
      <c r="E60" s="76"/>
      <c r="F60" s="182"/>
      <c r="G60" s="182"/>
      <c r="H60" s="182"/>
      <c r="I60" s="21"/>
      <c r="J60" s="57">
        <f t="shared" si="1"/>
        <v>0</v>
      </c>
      <c r="K60" s="182"/>
      <c r="L60" s="182"/>
      <c r="M60" s="182"/>
      <c r="N60" s="182"/>
      <c r="O60" s="182"/>
      <c r="P60" s="182"/>
      <c r="Q60" s="182"/>
      <c r="R60" s="182"/>
    </row>
    <row r="61" spans="1:18" x14ac:dyDescent="0.3">
      <c r="B61" s="76"/>
      <c r="C61" s="76"/>
      <c r="D61" s="76"/>
      <c r="E61" s="76"/>
      <c r="F61" s="182"/>
      <c r="G61" s="182"/>
      <c r="H61" s="182"/>
      <c r="I61" s="21"/>
      <c r="J61" s="57">
        <f t="shared" si="1"/>
        <v>0</v>
      </c>
      <c r="K61" s="182"/>
      <c r="L61" s="182"/>
      <c r="M61" s="182"/>
      <c r="N61" s="182"/>
      <c r="O61" s="182"/>
      <c r="P61" s="182"/>
      <c r="Q61" s="182"/>
      <c r="R61" s="182"/>
    </row>
    <row r="62" spans="1:18" x14ac:dyDescent="0.3">
      <c r="B62" s="76"/>
      <c r="C62" s="76"/>
      <c r="D62" s="76"/>
      <c r="E62" s="76"/>
      <c r="F62" s="182"/>
      <c r="G62" s="182"/>
      <c r="H62" s="182"/>
      <c r="I62" s="21"/>
      <c r="J62" s="21"/>
      <c r="K62" s="182"/>
      <c r="L62" s="182"/>
      <c r="M62" s="182"/>
      <c r="N62" s="182"/>
      <c r="O62" s="182"/>
      <c r="P62" s="182"/>
      <c r="Q62" s="182"/>
      <c r="R62" s="182"/>
    </row>
    <row r="63" spans="1:18" x14ac:dyDescent="0.3">
      <c r="B63" s="76"/>
      <c r="C63" s="76"/>
      <c r="D63" s="76"/>
      <c r="E63" s="76"/>
      <c r="F63" s="182"/>
      <c r="G63" s="182"/>
      <c r="H63" s="182"/>
      <c r="I63" s="21"/>
      <c r="J63" s="21"/>
      <c r="K63" s="182"/>
      <c r="L63" s="182"/>
      <c r="M63" s="182"/>
      <c r="N63" s="182"/>
      <c r="O63" s="182"/>
      <c r="P63" s="182"/>
      <c r="Q63" s="182"/>
      <c r="R63" s="182"/>
    </row>
    <row r="64" spans="1:18" x14ac:dyDescent="0.3">
      <c r="B64" s="76"/>
      <c r="C64" s="76"/>
      <c r="D64" s="76"/>
      <c r="E64" s="76"/>
      <c r="F64" s="182"/>
      <c r="G64" s="182"/>
      <c r="H64" s="182"/>
      <c r="I64" s="21"/>
      <c r="J64" s="21"/>
      <c r="K64" s="182"/>
      <c r="L64" s="182"/>
      <c r="M64" s="182"/>
      <c r="N64" s="182"/>
      <c r="O64" s="182"/>
      <c r="P64" s="182"/>
      <c r="Q64" s="182"/>
      <c r="R64" s="182"/>
    </row>
    <row r="65" spans="2:18" x14ac:dyDescent="0.3">
      <c r="B65" s="76"/>
      <c r="C65" s="76"/>
      <c r="D65" s="76"/>
      <c r="E65" s="76"/>
      <c r="F65" s="182"/>
      <c r="G65" s="182"/>
      <c r="H65" s="182"/>
      <c r="I65" s="21"/>
      <c r="J65" s="21"/>
      <c r="K65" s="182"/>
      <c r="L65" s="182"/>
      <c r="M65" s="182"/>
      <c r="N65" s="182"/>
      <c r="O65" s="182"/>
      <c r="P65" s="182"/>
      <c r="Q65" s="182"/>
      <c r="R65" s="182"/>
    </row>
    <row r="66" spans="2:18" x14ac:dyDescent="0.3">
      <c r="B66" s="76"/>
      <c r="C66" s="76"/>
      <c r="D66" s="76"/>
      <c r="E66" s="76"/>
      <c r="F66" s="182"/>
      <c r="G66" s="182"/>
      <c r="H66" s="182"/>
      <c r="I66" s="21"/>
      <c r="J66" s="21"/>
      <c r="K66" s="182"/>
      <c r="L66" s="182"/>
      <c r="M66" s="182"/>
      <c r="N66" s="182"/>
      <c r="O66" s="182"/>
      <c r="P66" s="182"/>
      <c r="Q66" s="182"/>
      <c r="R66" s="182"/>
    </row>
    <row r="67" spans="2:18" x14ac:dyDescent="0.3">
      <c r="B67" s="76"/>
      <c r="C67" s="76"/>
      <c r="D67" s="76"/>
      <c r="E67" s="76"/>
      <c r="F67" s="182"/>
      <c r="G67" s="182"/>
      <c r="H67" s="182"/>
      <c r="I67" s="21"/>
      <c r="J67" s="21"/>
      <c r="K67" s="182"/>
      <c r="L67" s="182"/>
      <c r="M67" s="182"/>
      <c r="N67" s="182"/>
      <c r="O67" s="182"/>
      <c r="P67" s="182"/>
      <c r="Q67" s="182"/>
      <c r="R67" s="182"/>
    </row>
    <row r="68" spans="2:18" x14ac:dyDescent="0.3">
      <c r="B68" s="76"/>
      <c r="C68" s="76"/>
      <c r="D68" s="76"/>
      <c r="E68" s="76"/>
      <c r="F68" s="182"/>
      <c r="G68" s="182"/>
      <c r="H68" s="182"/>
      <c r="I68" s="21"/>
      <c r="J68" s="21"/>
      <c r="K68" s="182"/>
      <c r="L68" s="182"/>
      <c r="M68" s="182"/>
      <c r="N68" s="182"/>
      <c r="O68" s="182"/>
      <c r="P68" s="182"/>
      <c r="Q68" s="182"/>
      <c r="R68" s="182"/>
    </row>
    <row r="69" spans="2:18" x14ac:dyDescent="0.3">
      <c r="B69" s="76"/>
      <c r="C69" s="76"/>
      <c r="D69" s="76"/>
      <c r="E69" s="76"/>
      <c r="F69" s="182"/>
      <c r="G69" s="182"/>
      <c r="H69" s="182"/>
      <c r="I69" s="21"/>
      <c r="J69" s="21"/>
      <c r="K69" s="182"/>
      <c r="L69" s="182"/>
      <c r="M69" s="182"/>
      <c r="N69" s="182"/>
      <c r="O69" s="182"/>
      <c r="P69" s="182"/>
      <c r="Q69" s="182"/>
      <c r="R69" s="182"/>
    </row>
    <row r="70" spans="2:18" x14ac:dyDescent="0.3">
      <c r="B70" s="76"/>
      <c r="C70" s="76"/>
      <c r="D70" s="76"/>
      <c r="E70" s="76"/>
      <c r="F70" s="182"/>
      <c r="G70" s="182"/>
      <c r="H70" s="182"/>
      <c r="I70" s="21"/>
      <c r="J70" s="21"/>
      <c r="K70" s="182"/>
      <c r="L70" s="182"/>
      <c r="M70" s="182"/>
      <c r="N70" s="182"/>
      <c r="O70" s="182"/>
      <c r="P70" s="182"/>
      <c r="Q70" s="182"/>
      <c r="R70" s="182"/>
    </row>
    <row r="71" spans="2:18" x14ac:dyDescent="0.3">
      <c r="B71" s="76"/>
      <c r="C71" s="76"/>
      <c r="D71" s="76"/>
      <c r="E71" s="76"/>
      <c r="F71" s="182"/>
      <c r="G71" s="182"/>
      <c r="H71" s="182"/>
      <c r="I71" s="21"/>
      <c r="J71" s="21"/>
      <c r="K71" s="182"/>
      <c r="L71" s="182"/>
      <c r="M71" s="182"/>
      <c r="N71" s="182"/>
      <c r="O71" s="182"/>
      <c r="P71" s="182"/>
      <c r="Q71" s="182"/>
      <c r="R71" s="182"/>
    </row>
    <row r="72" spans="2:18" x14ac:dyDescent="0.3">
      <c r="B72" s="76"/>
      <c r="C72" s="76"/>
      <c r="D72" s="76"/>
      <c r="E72" s="76"/>
      <c r="F72" s="182"/>
      <c r="G72" s="182"/>
      <c r="H72" s="182"/>
      <c r="I72" s="21"/>
      <c r="J72" s="21"/>
      <c r="K72" s="182"/>
      <c r="L72" s="182"/>
      <c r="M72" s="182"/>
      <c r="N72" s="182"/>
      <c r="O72" s="182"/>
      <c r="P72" s="182"/>
      <c r="Q72" s="182"/>
      <c r="R72" s="182"/>
    </row>
    <row r="73" spans="2:18" x14ac:dyDescent="0.3">
      <c r="B73" s="76"/>
      <c r="C73" s="76"/>
      <c r="D73" s="76"/>
      <c r="E73" s="76"/>
      <c r="F73" s="182"/>
      <c r="G73" s="182"/>
      <c r="H73" s="182"/>
      <c r="I73" s="21"/>
      <c r="J73" s="21"/>
      <c r="K73" s="182"/>
      <c r="L73" s="182"/>
      <c r="M73" s="182"/>
      <c r="N73" s="182"/>
      <c r="O73" s="182"/>
      <c r="P73" s="182"/>
      <c r="Q73" s="182"/>
      <c r="R73" s="182"/>
    </row>
    <row r="74" spans="2:18" x14ac:dyDescent="0.3">
      <c r="B74" s="76"/>
      <c r="C74" s="76"/>
      <c r="D74" s="76"/>
      <c r="E74" s="76"/>
      <c r="F74" s="182"/>
      <c r="G74" s="182"/>
      <c r="H74" s="182"/>
      <c r="I74" s="21"/>
      <c r="J74" s="21"/>
      <c r="K74" s="182"/>
      <c r="L74" s="182"/>
      <c r="M74" s="182"/>
      <c r="N74" s="182"/>
      <c r="O74" s="182"/>
      <c r="P74" s="182"/>
      <c r="Q74" s="182"/>
      <c r="R74" s="182"/>
    </row>
    <row r="75" spans="2:18" x14ac:dyDescent="0.3">
      <c r="B75" s="76"/>
      <c r="C75" s="76"/>
      <c r="D75" s="76"/>
      <c r="E75" s="76"/>
      <c r="F75" s="182"/>
      <c r="G75" s="182"/>
      <c r="H75" s="182"/>
      <c r="I75" s="21"/>
      <c r="J75" s="21"/>
      <c r="K75" s="182"/>
      <c r="L75" s="182"/>
      <c r="M75" s="182"/>
      <c r="N75" s="182"/>
      <c r="O75" s="182"/>
      <c r="P75" s="182"/>
      <c r="Q75" s="182"/>
      <c r="R75" s="182"/>
    </row>
    <row r="76" spans="2:18" x14ac:dyDescent="0.3">
      <c r="B76" s="76"/>
      <c r="C76" s="76"/>
      <c r="D76" s="76"/>
      <c r="E76" s="76"/>
      <c r="F76" s="182"/>
      <c r="G76" s="182"/>
      <c r="H76" s="182"/>
      <c r="I76" s="21"/>
      <c r="J76" s="21"/>
      <c r="K76" s="182"/>
      <c r="L76" s="182"/>
      <c r="M76" s="182"/>
      <c r="N76" s="182"/>
      <c r="O76" s="182"/>
      <c r="P76" s="182"/>
      <c r="Q76" s="182"/>
      <c r="R76" s="182"/>
    </row>
    <row r="77" spans="2:18" x14ac:dyDescent="0.3">
      <c r="B77" s="76"/>
      <c r="C77" s="76"/>
      <c r="D77" s="76"/>
      <c r="E77" s="76"/>
      <c r="F77" s="182"/>
      <c r="G77" s="182"/>
      <c r="H77" s="182"/>
      <c r="I77" s="21"/>
      <c r="J77" s="21"/>
      <c r="K77" s="182"/>
      <c r="L77" s="182"/>
      <c r="M77" s="182"/>
      <c r="N77" s="182"/>
      <c r="O77" s="182"/>
      <c r="P77" s="182"/>
      <c r="Q77" s="182"/>
      <c r="R77" s="182"/>
    </row>
    <row r="78" spans="2:18" x14ac:dyDescent="0.3">
      <c r="B78" s="76"/>
      <c r="C78" s="76"/>
      <c r="D78" s="76"/>
      <c r="E78" s="76"/>
      <c r="F78" s="182"/>
      <c r="G78" s="182"/>
      <c r="H78" s="182"/>
      <c r="I78" s="21"/>
      <c r="J78" s="21"/>
      <c r="K78" s="182"/>
      <c r="L78" s="182"/>
      <c r="M78" s="182"/>
      <c r="N78" s="182"/>
      <c r="O78" s="182"/>
      <c r="P78" s="182"/>
      <c r="Q78" s="182"/>
      <c r="R78" s="182"/>
    </row>
    <row r="79" spans="2:18" x14ac:dyDescent="0.3">
      <c r="B79" s="76"/>
      <c r="C79" s="76"/>
      <c r="D79" s="76"/>
      <c r="E79" s="76"/>
      <c r="F79" s="182"/>
      <c r="G79" s="182"/>
      <c r="H79" s="182"/>
      <c r="I79" s="21"/>
      <c r="J79" s="21"/>
      <c r="K79" s="182"/>
      <c r="L79" s="182"/>
      <c r="M79" s="182"/>
      <c r="N79" s="182"/>
      <c r="O79" s="182"/>
      <c r="P79" s="182"/>
      <c r="Q79" s="182"/>
      <c r="R79" s="182"/>
    </row>
    <row r="80" spans="2:18" x14ac:dyDescent="0.3">
      <c r="B80" s="76"/>
      <c r="C80" s="76"/>
      <c r="D80" s="76"/>
      <c r="E80" s="76"/>
      <c r="F80" s="182"/>
      <c r="G80" s="182"/>
      <c r="H80" s="182"/>
      <c r="I80" s="21"/>
      <c r="J80" s="21"/>
      <c r="K80" s="182"/>
      <c r="L80" s="182"/>
      <c r="M80" s="182"/>
      <c r="N80" s="182"/>
      <c r="O80" s="182"/>
      <c r="P80" s="182"/>
      <c r="Q80" s="182"/>
      <c r="R80" s="182"/>
    </row>
    <row r="81" spans="2:18" x14ac:dyDescent="0.3">
      <c r="B81" s="76"/>
      <c r="C81" s="76"/>
      <c r="D81" s="76"/>
      <c r="E81" s="76"/>
      <c r="F81" s="182"/>
      <c r="G81" s="182"/>
      <c r="H81" s="182"/>
      <c r="I81" s="21"/>
      <c r="J81" s="21"/>
      <c r="K81" s="182"/>
      <c r="L81" s="182"/>
      <c r="M81" s="182"/>
      <c r="N81" s="182"/>
      <c r="O81" s="182"/>
      <c r="P81" s="182"/>
      <c r="Q81" s="182"/>
      <c r="R81" s="182"/>
    </row>
    <row r="82" spans="2:18" x14ac:dyDescent="0.3">
      <c r="B82" s="76"/>
      <c r="C82" s="76"/>
      <c r="D82" s="76"/>
      <c r="E82" s="76"/>
      <c r="F82" s="182"/>
      <c r="G82" s="182"/>
      <c r="H82" s="182"/>
      <c r="I82" s="21"/>
      <c r="J82" s="21"/>
      <c r="K82" s="182"/>
      <c r="L82" s="182"/>
      <c r="M82" s="182"/>
      <c r="N82" s="182"/>
      <c r="O82" s="182"/>
      <c r="P82" s="182"/>
      <c r="Q82" s="182"/>
      <c r="R82" s="182"/>
    </row>
    <row r="83" spans="2:18" x14ac:dyDescent="0.3">
      <c r="B83" s="76"/>
      <c r="C83" s="76"/>
      <c r="D83" s="76"/>
      <c r="E83" s="76"/>
      <c r="F83" s="182"/>
      <c r="G83" s="182"/>
      <c r="H83" s="182"/>
      <c r="I83" s="21"/>
      <c r="J83" s="21"/>
      <c r="K83" s="182"/>
      <c r="L83" s="182"/>
      <c r="M83" s="182"/>
      <c r="N83" s="182"/>
      <c r="O83" s="182"/>
      <c r="P83" s="182"/>
      <c r="Q83" s="182"/>
      <c r="R83" s="182"/>
    </row>
    <row r="84" spans="2:18" x14ac:dyDescent="0.3">
      <c r="B84" s="76"/>
      <c r="C84" s="76"/>
      <c r="D84" s="76"/>
      <c r="E84" s="76"/>
      <c r="F84" s="182"/>
      <c r="G84" s="182"/>
      <c r="H84" s="182"/>
      <c r="I84" s="21"/>
      <c r="J84" s="21"/>
      <c r="K84" s="182"/>
      <c r="L84" s="182"/>
      <c r="M84" s="182"/>
      <c r="N84" s="182"/>
      <c r="O84" s="182"/>
      <c r="P84" s="182"/>
      <c r="Q84" s="182"/>
      <c r="R84" s="182"/>
    </row>
    <row r="85" spans="2:18" x14ac:dyDescent="0.3">
      <c r="B85" s="76"/>
      <c r="C85" s="76"/>
      <c r="D85" s="76"/>
      <c r="E85" s="76"/>
      <c r="F85" s="182"/>
      <c r="G85" s="182"/>
      <c r="H85" s="182"/>
      <c r="I85" s="21"/>
      <c r="J85" s="21"/>
      <c r="K85" s="182"/>
      <c r="L85" s="182"/>
      <c r="M85" s="182"/>
      <c r="N85" s="182"/>
      <c r="O85" s="182"/>
      <c r="P85" s="182"/>
      <c r="Q85" s="182"/>
      <c r="R85" s="182"/>
    </row>
    <row r="86" spans="2:18" x14ac:dyDescent="0.3">
      <c r="B86" s="76"/>
      <c r="C86" s="76"/>
      <c r="D86" s="76"/>
      <c r="E86" s="76"/>
      <c r="F86" s="182"/>
      <c r="G86" s="182"/>
      <c r="H86" s="182"/>
      <c r="I86" s="21"/>
      <c r="J86" s="21"/>
      <c r="K86" s="182"/>
      <c r="L86" s="182"/>
      <c r="M86" s="182"/>
      <c r="N86" s="182"/>
      <c r="O86" s="182"/>
      <c r="P86" s="182"/>
      <c r="Q86" s="182"/>
      <c r="R86" s="182"/>
    </row>
    <row r="87" spans="2:18" x14ac:dyDescent="0.3">
      <c r="B87" s="76"/>
      <c r="C87" s="76"/>
      <c r="D87" s="76"/>
      <c r="E87" s="76"/>
      <c r="F87" s="182"/>
      <c r="G87" s="182"/>
      <c r="H87" s="182"/>
      <c r="I87" s="21"/>
      <c r="J87" s="21"/>
      <c r="K87" s="182"/>
      <c r="L87" s="182"/>
      <c r="M87" s="182"/>
      <c r="N87" s="182"/>
      <c r="O87" s="182"/>
      <c r="P87" s="182"/>
      <c r="Q87" s="182"/>
      <c r="R87" s="182"/>
    </row>
    <row r="88" spans="2:18" x14ac:dyDescent="0.3">
      <c r="B88" s="76"/>
      <c r="C88" s="76"/>
      <c r="D88" s="76"/>
      <c r="E88" s="76"/>
      <c r="F88" s="182"/>
      <c r="G88" s="182"/>
      <c r="H88" s="182"/>
      <c r="I88" s="21"/>
      <c r="J88" s="21"/>
      <c r="K88" s="182"/>
      <c r="L88" s="182"/>
      <c r="M88" s="182"/>
      <c r="N88" s="182"/>
      <c r="O88" s="182"/>
      <c r="P88" s="182"/>
      <c r="Q88" s="182"/>
      <c r="R88" s="182"/>
    </row>
    <row r="89" spans="2:18" x14ac:dyDescent="0.3">
      <c r="B89" s="76"/>
      <c r="C89" s="76"/>
      <c r="D89" s="76"/>
      <c r="E89" s="76"/>
      <c r="F89" s="182"/>
      <c r="G89" s="182"/>
      <c r="H89" s="182"/>
      <c r="I89" s="21"/>
      <c r="J89" s="21"/>
      <c r="K89" s="182"/>
      <c r="L89" s="182"/>
      <c r="M89" s="182"/>
      <c r="N89" s="182"/>
      <c r="O89" s="182"/>
      <c r="P89" s="182"/>
      <c r="Q89" s="182"/>
      <c r="R89" s="182"/>
    </row>
    <row r="90" spans="2:18" x14ac:dyDescent="0.3">
      <c r="B90" s="76"/>
      <c r="C90" s="76"/>
      <c r="D90" s="76"/>
      <c r="E90" s="76"/>
      <c r="F90" s="182"/>
      <c r="G90" s="182"/>
      <c r="H90" s="182"/>
      <c r="I90" s="21"/>
      <c r="J90" s="21"/>
      <c r="K90" s="182"/>
      <c r="L90" s="182"/>
      <c r="M90" s="182"/>
      <c r="N90" s="182"/>
      <c r="O90" s="182"/>
      <c r="P90" s="182"/>
      <c r="Q90" s="182"/>
      <c r="R90" s="182"/>
    </row>
    <row r="91" spans="2:18" x14ac:dyDescent="0.3">
      <c r="B91" s="76"/>
      <c r="C91" s="76"/>
      <c r="D91" s="76"/>
      <c r="E91" s="76"/>
      <c r="F91" s="182"/>
      <c r="G91" s="182"/>
      <c r="H91" s="182"/>
      <c r="I91" s="21"/>
      <c r="J91" s="21"/>
      <c r="K91" s="182"/>
      <c r="L91" s="182"/>
      <c r="M91" s="182"/>
      <c r="N91" s="182"/>
      <c r="O91" s="182"/>
      <c r="P91" s="182"/>
      <c r="Q91" s="182"/>
      <c r="R91" s="182"/>
    </row>
    <row r="92" spans="2:18" x14ac:dyDescent="0.3">
      <c r="B92" s="76"/>
      <c r="C92" s="76"/>
      <c r="D92" s="76"/>
      <c r="E92" s="76"/>
      <c r="F92" s="182"/>
      <c r="G92" s="182"/>
      <c r="H92" s="182"/>
      <c r="I92" s="21"/>
      <c r="J92" s="21"/>
      <c r="K92" s="182"/>
      <c r="L92" s="182"/>
      <c r="M92" s="182"/>
      <c r="N92" s="182"/>
      <c r="O92" s="182"/>
      <c r="P92" s="182"/>
      <c r="Q92" s="182"/>
      <c r="R92" s="182"/>
    </row>
    <row r="93" spans="2:18" x14ac:dyDescent="0.3">
      <c r="B93" s="76"/>
      <c r="C93" s="76"/>
      <c r="D93" s="76"/>
      <c r="E93" s="76"/>
      <c r="F93" s="182"/>
      <c r="G93" s="182"/>
      <c r="H93" s="182"/>
      <c r="I93" s="21"/>
      <c r="J93" s="21"/>
      <c r="K93" s="182"/>
      <c r="L93" s="182"/>
      <c r="M93" s="182"/>
      <c r="N93" s="182"/>
      <c r="O93" s="182"/>
      <c r="P93" s="182"/>
      <c r="Q93" s="182"/>
      <c r="R93" s="182"/>
    </row>
    <row r="94" spans="2:18" x14ac:dyDescent="0.3">
      <c r="B94" s="76"/>
      <c r="C94" s="76"/>
      <c r="D94" s="76"/>
      <c r="E94" s="76"/>
      <c r="F94" s="182"/>
      <c r="G94" s="182"/>
      <c r="H94" s="182"/>
      <c r="I94" s="21"/>
      <c r="J94" s="21"/>
      <c r="K94" s="182"/>
      <c r="L94" s="182"/>
      <c r="M94" s="182"/>
      <c r="N94" s="182"/>
      <c r="O94" s="182"/>
      <c r="P94" s="182"/>
      <c r="Q94" s="182"/>
      <c r="R94" s="182"/>
    </row>
    <row r="95" spans="2:18" x14ac:dyDescent="0.3">
      <c r="B95" s="76"/>
      <c r="C95" s="76"/>
      <c r="D95" s="76"/>
      <c r="E95" s="76"/>
      <c r="F95" s="182"/>
      <c r="G95" s="182"/>
      <c r="H95" s="182"/>
      <c r="I95" s="21"/>
      <c r="J95" s="21"/>
      <c r="K95" s="182"/>
      <c r="L95" s="182"/>
      <c r="M95" s="182"/>
      <c r="N95" s="182"/>
      <c r="O95" s="182"/>
      <c r="P95" s="182"/>
      <c r="Q95" s="182"/>
      <c r="R95" s="182"/>
    </row>
    <row r="96" spans="2:18" x14ac:dyDescent="0.3">
      <c r="B96" s="76"/>
      <c r="C96" s="76"/>
      <c r="D96" s="76"/>
      <c r="E96" s="76"/>
      <c r="F96" s="182"/>
      <c r="G96" s="182"/>
      <c r="H96" s="182"/>
      <c r="I96" s="21"/>
      <c r="J96" s="21"/>
      <c r="K96" s="182"/>
      <c r="L96" s="182"/>
      <c r="M96" s="182"/>
      <c r="N96" s="182"/>
      <c r="O96" s="182"/>
      <c r="P96" s="182"/>
      <c r="Q96" s="182"/>
      <c r="R96" s="182"/>
    </row>
    <row r="97" spans="2:18" x14ac:dyDescent="0.3">
      <c r="B97" s="76"/>
      <c r="C97" s="76"/>
      <c r="D97" s="76"/>
      <c r="E97" s="76"/>
      <c r="F97" s="182"/>
      <c r="G97" s="182"/>
      <c r="H97" s="182"/>
      <c r="I97" s="21"/>
      <c r="J97" s="21"/>
      <c r="K97" s="182"/>
      <c r="L97" s="182"/>
      <c r="M97" s="182"/>
      <c r="N97" s="182"/>
      <c r="O97" s="182"/>
      <c r="P97" s="182"/>
      <c r="Q97" s="182"/>
      <c r="R97" s="182"/>
    </row>
    <row r="98" spans="2:18" x14ac:dyDescent="0.3">
      <c r="B98" s="76"/>
      <c r="C98" s="76"/>
      <c r="D98" s="76"/>
      <c r="E98" s="76"/>
      <c r="F98" s="182"/>
      <c r="G98" s="182"/>
      <c r="H98" s="182"/>
      <c r="I98" s="21"/>
      <c r="J98" s="21"/>
      <c r="K98" s="182"/>
      <c r="L98" s="182"/>
      <c r="M98" s="182"/>
      <c r="N98" s="182"/>
      <c r="O98" s="182"/>
      <c r="P98" s="182"/>
      <c r="Q98" s="182"/>
      <c r="R98" s="182"/>
    </row>
    <row r="99" spans="2:18" x14ac:dyDescent="0.3">
      <c r="B99" s="76"/>
      <c r="C99" s="76"/>
      <c r="D99" s="76"/>
      <c r="E99" s="76"/>
      <c r="F99" s="182"/>
      <c r="G99" s="182"/>
      <c r="H99" s="182"/>
      <c r="I99" s="21"/>
      <c r="J99" s="21"/>
      <c r="K99" s="182"/>
      <c r="L99" s="182"/>
      <c r="M99" s="182"/>
      <c r="N99" s="182"/>
      <c r="O99" s="182"/>
      <c r="P99" s="182"/>
      <c r="Q99" s="182"/>
      <c r="R99" s="182"/>
    </row>
    <row r="100" spans="2:18" x14ac:dyDescent="0.3">
      <c r="B100" s="76"/>
      <c r="C100" s="76"/>
      <c r="D100" s="76"/>
      <c r="E100" s="76"/>
      <c r="F100" s="182"/>
      <c r="G100" s="182"/>
      <c r="H100" s="182"/>
      <c r="I100" s="21"/>
      <c r="J100" s="21"/>
      <c r="K100" s="182"/>
      <c r="L100" s="182"/>
      <c r="M100" s="182"/>
      <c r="N100" s="182"/>
      <c r="O100" s="182"/>
      <c r="P100" s="182"/>
      <c r="Q100" s="182"/>
      <c r="R100" s="182"/>
    </row>
    <row r="101" spans="2:18" x14ac:dyDescent="0.3">
      <c r="B101" s="76"/>
      <c r="C101" s="76"/>
      <c r="D101" s="76"/>
      <c r="E101" s="76"/>
      <c r="F101" s="182"/>
      <c r="G101" s="182"/>
      <c r="H101" s="182"/>
      <c r="I101" s="21"/>
      <c r="J101" s="21"/>
      <c r="K101" s="182"/>
      <c r="L101" s="182"/>
      <c r="M101" s="182"/>
      <c r="N101" s="182"/>
      <c r="O101" s="182"/>
      <c r="P101" s="182"/>
      <c r="Q101" s="182"/>
      <c r="R101" s="182"/>
    </row>
    <row r="102" spans="2:18" x14ac:dyDescent="0.3">
      <c r="B102" s="76"/>
      <c r="C102" s="76"/>
      <c r="D102" s="76"/>
      <c r="E102" s="76"/>
      <c r="F102" s="182"/>
      <c r="G102" s="182"/>
      <c r="H102" s="182"/>
      <c r="I102" s="21"/>
      <c r="J102" s="21"/>
      <c r="K102" s="182"/>
      <c r="L102" s="182"/>
      <c r="M102" s="182"/>
      <c r="N102" s="182"/>
      <c r="O102" s="182"/>
      <c r="P102" s="182"/>
      <c r="Q102" s="182"/>
      <c r="R102" s="182"/>
    </row>
    <row r="103" spans="2:18" x14ac:dyDescent="0.3">
      <c r="B103" s="76"/>
      <c r="C103" s="76"/>
      <c r="D103" s="76"/>
      <c r="E103" s="76"/>
      <c r="F103" s="182"/>
      <c r="G103" s="182"/>
      <c r="H103" s="182"/>
      <c r="I103" s="21"/>
      <c r="J103" s="21"/>
      <c r="K103" s="182"/>
      <c r="L103" s="182"/>
      <c r="M103" s="182"/>
      <c r="N103" s="182"/>
      <c r="O103" s="182"/>
      <c r="P103" s="182"/>
      <c r="Q103" s="182"/>
      <c r="R103" s="182"/>
    </row>
    <row r="104" spans="2:18" x14ac:dyDescent="0.3">
      <c r="B104" s="76"/>
      <c r="C104" s="76"/>
      <c r="D104" s="76"/>
      <c r="E104" s="76"/>
      <c r="F104" s="182"/>
      <c r="G104" s="182"/>
      <c r="H104" s="182"/>
      <c r="I104" s="21"/>
      <c r="J104" s="21"/>
      <c r="K104" s="182"/>
      <c r="L104" s="182"/>
      <c r="M104" s="182"/>
      <c r="N104" s="182"/>
      <c r="O104" s="182"/>
      <c r="P104" s="182"/>
      <c r="Q104" s="182"/>
      <c r="R104" s="182"/>
    </row>
    <row r="105" spans="2:18" x14ac:dyDescent="0.3">
      <c r="B105" s="76"/>
      <c r="C105" s="76"/>
      <c r="D105" s="76"/>
      <c r="E105" s="76"/>
      <c r="F105" s="182"/>
      <c r="G105" s="182"/>
      <c r="H105" s="182"/>
      <c r="I105" s="21"/>
      <c r="J105" s="21"/>
      <c r="K105" s="182"/>
      <c r="L105" s="182"/>
      <c r="M105" s="182"/>
      <c r="N105" s="182"/>
      <c r="O105" s="182"/>
      <c r="P105" s="182"/>
      <c r="Q105" s="182"/>
      <c r="R105" s="182"/>
    </row>
    <row r="106" spans="2:18" x14ac:dyDescent="0.3">
      <c r="B106" s="76"/>
      <c r="C106" s="76"/>
      <c r="D106" s="76"/>
      <c r="E106" s="76"/>
      <c r="F106" s="182"/>
      <c r="G106" s="182"/>
      <c r="H106" s="182"/>
      <c r="I106" s="21"/>
      <c r="J106" s="21"/>
      <c r="K106" s="182"/>
      <c r="L106" s="182"/>
      <c r="M106" s="182"/>
      <c r="N106" s="182"/>
      <c r="O106" s="182"/>
      <c r="P106" s="182"/>
      <c r="Q106" s="182"/>
      <c r="R106" s="182"/>
    </row>
    <row r="107" spans="2:18" x14ac:dyDescent="0.3">
      <c r="B107" s="76"/>
      <c r="C107" s="76"/>
      <c r="D107" s="76"/>
      <c r="E107" s="76"/>
      <c r="F107" s="182"/>
      <c r="G107" s="182"/>
      <c r="H107" s="182"/>
      <c r="I107" s="21"/>
      <c r="J107" s="21"/>
      <c r="K107" s="182"/>
      <c r="L107" s="182"/>
      <c r="M107" s="182"/>
      <c r="N107" s="182"/>
      <c r="O107" s="182"/>
      <c r="P107" s="182"/>
      <c r="Q107" s="182"/>
      <c r="R107" s="182"/>
    </row>
    <row r="108" spans="2:18" x14ac:dyDescent="0.3">
      <c r="B108" s="76"/>
      <c r="C108" s="76"/>
      <c r="D108" s="76"/>
      <c r="E108" s="76"/>
      <c r="F108" s="182"/>
      <c r="G108" s="182"/>
      <c r="H108" s="182"/>
      <c r="I108" s="21"/>
      <c r="J108" s="21"/>
      <c r="K108" s="182"/>
      <c r="L108" s="182"/>
      <c r="M108" s="182"/>
      <c r="N108" s="182"/>
      <c r="O108" s="182"/>
      <c r="P108" s="182"/>
      <c r="Q108" s="182"/>
      <c r="R108" s="182"/>
    </row>
    <row r="109" spans="2:18" x14ac:dyDescent="0.3">
      <c r="B109" s="76"/>
      <c r="C109" s="76"/>
      <c r="D109" s="76"/>
      <c r="E109" s="76"/>
      <c r="F109" s="182"/>
      <c r="G109" s="182"/>
      <c r="H109" s="182"/>
      <c r="I109" s="21"/>
      <c r="J109" s="21"/>
      <c r="K109" s="182"/>
      <c r="L109" s="182"/>
      <c r="M109" s="182"/>
      <c r="N109" s="182"/>
      <c r="O109" s="182"/>
      <c r="P109" s="182"/>
      <c r="Q109" s="182"/>
      <c r="R109" s="182"/>
    </row>
    <row r="110" spans="2:18" x14ac:dyDescent="0.3">
      <c r="B110" s="76"/>
      <c r="C110" s="76"/>
      <c r="D110" s="76"/>
      <c r="E110" s="76"/>
      <c r="F110" s="182"/>
      <c r="G110" s="182"/>
      <c r="H110" s="182"/>
      <c r="I110" s="21"/>
      <c r="J110" s="21"/>
      <c r="K110" s="182"/>
      <c r="L110" s="182"/>
      <c r="M110" s="182"/>
      <c r="N110" s="182"/>
      <c r="O110" s="182"/>
      <c r="P110" s="182"/>
      <c r="Q110" s="182"/>
      <c r="R110" s="182"/>
    </row>
    <row r="111" spans="2:18" x14ac:dyDescent="0.3">
      <c r="B111" s="76"/>
      <c r="C111" s="76"/>
      <c r="D111" s="76"/>
      <c r="E111" s="76"/>
      <c r="F111" s="182"/>
      <c r="G111" s="182"/>
      <c r="H111" s="182"/>
      <c r="I111" s="21"/>
      <c r="J111" s="21"/>
      <c r="K111" s="182"/>
      <c r="L111" s="182"/>
      <c r="M111" s="182"/>
      <c r="N111" s="182"/>
      <c r="O111" s="182"/>
      <c r="P111" s="182"/>
      <c r="Q111" s="182"/>
      <c r="R111" s="182"/>
    </row>
    <row r="112" spans="2:18" x14ac:dyDescent="0.3">
      <c r="B112" s="76"/>
      <c r="C112" s="76"/>
      <c r="D112" s="76"/>
      <c r="E112" s="76"/>
      <c r="F112" s="182"/>
      <c r="G112" s="182"/>
      <c r="H112" s="182"/>
      <c r="I112" s="21"/>
      <c r="J112" s="21"/>
      <c r="K112" s="182"/>
      <c r="L112" s="182"/>
      <c r="M112" s="182"/>
      <c r="N112" s="182"/>
      <c r="O112" s="182"/>
      <c r="P112" s="182"/>
      <c r="Q112" s="182"/>
      <c r="R112" s="182"/>
    </row>
    <row r="113" spans="2:18" x14ac:dyDescent="0.3">
      <c r="B113" s="76"/>
      <c r="C113" s="76"/>
      <c r="D113" s="76"/>
      <c r="E113" s="76"/>
      <c r="F113" s="182"/>
      <c r="G113" s="182"/>
      <c r="H113" s="182"/>
      <c r="I113" s="21"/>
      <c r="J113" s="21"/>
      <c r="K113" s="182"/>
      <c r="L113" s="182"/>
      <c r="M113" s="182"/>
      <c r="N113" s="182"/>
      <c r="O113" s="182"/>
      <c r="P113" s="182"/>
      <c r="Q113" s="182"/>
      <c r="R113" s="182"/>
    </row>
    <row r="114" spans="2:18" x14ac:dyDescent="0.3">
      <c r="B114" s="76"/>
      <c r="C114" s="76"/>
      <c r="D114" s="76"/>
      <c r="E114" s="76"/>
      <c r="F114" s="182"/>
      <c r="G114" s="182"/>
      <c r="H114" s="182"/>
      <c r="I114" s="21"/>
      <c r="J114" s="21"/>
      <c r="K114" s="182"/>
      <c r="L114" s="182"/>
      <c r="M114" s="182"/>
      <c r="N114" s="182"/>
      <c r="O114" s="182"/>
      <c r="P114" s="182"/>
      <c r="Q114" s="182"/>
      <c r="R114" s="182"/>
    </row>
    <row r="115" spans="2:18" x14ac:dyDescent="0.3">
      <c r="B115" s="76"/>
      <c r="C115" s="76"/>
      <c r="D115" s="76"/>
      <c r="E115" s="76"/>
      <c r="F115" s="182"/>
      <c r="G115" s="182"/>
      <c r="H115" s="182"/>
      <c r="I115" s="21"/>
      <c r="J115" s="21"/>
      <c r="K115" s="182"/>
      <c r="L115" s="182"/>
      <c r="M115" s="182"/>
      <c r="N115" s="182"/>
      <c r="O115" s="182"/>
      <c r="P115" s="182"/>
      <c r="Q115" s="182"/>
      <c r="R115" s="182"/>
    </row>
    <row r="116" spans="2:18" x14ac:dyDescent="0.3">
      <c r="B116" s="76"/>
      <c r="C116" s="76"/>
      <c r="D116" s="76"/>
      <c r="E116" s="76"/>
      <c r="F116" s="182"/>
      <c r="G116" s="182"/>
      <c r="H116" s="182"/>
      <c r="I116" s="21"/>
      <c r="J116" s="21"/>
      <c r="K116" s="182"/>
      <c r="L116" s="182"/>
      <c r="M116" s="182"/>
      <c r="N116" s="182"/>
      <c r="O116" s="182"/>
      <c r="P116" s="182"/>
      <c r="Q116" s="182"/>
      <c r="R116" s="182"/>
    </row>
    <row r="117" spans="2:18" x14ac:dyDescent="0.3">
      <c r="B117" s="76"/>
      <c r="C117" s="76"/>
      <c r="D117" s="76"/>
      <c r="E117" s="76"/>
      <c r="F117" s="182"/>
      <c r="G117" s="182"/>
      <c r="H117" s="182"/>
      <c r="I117" s="21"/>
      <c r="J117" s="21"/>
      <c r="K117" s="182"/>
      <c r="L117" s="182"/>
      <c r="M117" s="182"/>
      <c r="N117" s="182"/>
      <c r="O117" s="182"/>
      <c r="P117" s="182"/>
      <c r="Q117" s="182"/>
      <c r="R117" s="182"/>
    </row>
    <row r="118" spans="2:18" x14ac:dyDescent="0.3">
      <c r="B118" s="76"/>
      <c r="C118" s="76"/>
      <c r="D118" s="76"/>
      <c r="E118" s="76"/>
      <c r="F118" s="182"/>
      <c r="G118" s="182"/>
      <c r="H118" s="182"/>
      <c r="I118" s="21"/>
      <c r="J118" s="21"/>
      <c r="K118" s="182"/>
      <c r="L118" s="182"/>
      <c r="M118" s="182"/>
      <c r="N118" s="182"/>
      <c r="O118" s="182"/>
      <c r="P118" s="182"/>
      <c r="Q118" s="182"/>
      <c r="R118" s="182"/>
    </row>
    <row r="119" spans="2:18" x14ac:dyDescent="0.3">
      <c r="B119" s="76"/>
      <c r="C119" s="76"/>
      <c r="D119" s="76"/>
      <c r="E119" s="76"/>
      <c r="F119" s="182"/>
      <c r="G119" s="182"/>
      <c r="H119" s="182"/>
      <c r="I119" s="21"/>
      <c r="J119" s="21"/>
      <c r="K119" s="182"/>
      <c r="L119" s="182"/>
      <c r="M119" s="182"/>
      <c r="N119" s="182"/>
      <c r="O119" s="182"/>
      <c r="P119" s="182"/>
      <c r="Q119" s="182"/>
      <c r="R119" s="182"/>
    </row>
    <row r="120" spans="2:18" x14ac:dyDescent="0.3">
      <c r="B120" s="76"/>
      <c r="C120" s="76"/>
      <c r="D120" s="76"/>
      <c r="E120" s="76"/>
      <c r="F120" s="182"/>
      <c r="G120" s="182"/>
      <c r="H120" s="182"/>
      <c r="I120" s="21"/>
      <c r="J120" s="21"/>
      <c r="K120" s="182"/>
      <c r="L120" s="182"/>
      <c r="M120" s="182"/>
      <c r="N120" s="182"/>
      <c r="O120" s="182"/>
      <c r="P120" s="182"/>
      <c r="Q120" s="182"/>
      <c r="R120" s="182"/>
    </row>
    <row r="121" spans="2:18" x14ac:dyDescent="0.3">
      <c r="B121" s="76"/>
      <c r="C121" s="76"/>
      <c r="D121" s="76"/>
      <c r="E121" s="76"/>
      <c r="F121" s="182"/>
      <c r="G121" s="182"/>
      <c r="H121" s="182"/>
      <c r="I121" s="21"/>
      <c r="J121" s="21"/>
      <c r="K121" s="182"/>
      <c r="L121" s="182"/>
      <c r="M121" s="182"/>
      <c r="N121" s="182"/>
      <c r="O121" s="182"/>
      <c r="P121" s="182"/>
      <c r="Q121" s="182"/>
      <c r="R121" s="182"/>
    </row>
    <row r="122" spans="2:18" x14ac:dyDescent="0.3">
      <c r="B122" s="76"/>
      <c r="C122" s="76"/>
      <c r="D122" s="76"/>
      <c r="E122" s="76"/>
      <c r="F122" s="182"/>
      <c r="G122" s="182"/>
      <c r="H122" s="182"/>
      <c r="I122" s="21"/>
      <c r="J122" s="21"/>
      <c r="K122" s="182"/>
      <c r="L122" s="182"/>
      <c r="M122" s="182"/>
      <c r="N122" s="182"/>
      <c r="O122" s="182"/>
      <c r="P122" s="182"/>
      <c r="Q122" s="182"/>
      <c r="R122" s="182"/>
    </row>
    <row r="123" spans="2:18" x14ac:dyDescent="0.3">
      <c r="B123" s="76"/>
      <c r="C123" s="76"/>
      <c r="D123" s="76"/>
      <c r="E123" s="76"/>
      <c r="F123" s="182"/>
      <c r="G123" s="182"/>
      <c r="H123" s="182"/>
      <c r="I123" s="21"/>
      <c r="J123" s="21"/>
      <c r="K123" s="182"/>
      <c r="L123" s="182"/>
      <c r="M123" s="182"/>
      <c r="N123" s="182"/>
      <c r="O123" s="182"/>
      <c r="P123" s="182"/>
      <c r="Q123" s="182"/>
      <c r="R123" s="182"/>
    </row>
    <row r="124" spans="2:18" x14ac:dyDescent="0.3">
      <c r="B124" s="76"/>
      <c r="C124" s="76"/>
      <c r="D124" s="76"/>
      <c r="E124" s="76"/>
      <c r="F124" s="182"/>
      <c r="G124" s="182"/>
      <c r="H124" s="182"/>
      <c r="I124" s="21"/>
      <c r="J124" s="21"/>
      <c r="K124" s="182"/>
      <c r="L124" s="182"/>
      <c r="M124" s="182"/>
      <c r="N124" s="182"/>
      <c r="O124" s="182"/>
      <c r="P124" s="182"/>
      <c r="Q124" s="182"/>
      <c r="R124" s="182"/>
    </row>
    <row r="125" spans="2:18" x14ac:dyDescent="0.3">
      <c r="B125" s="76"/>
      <c r="C125" s="76"/>
      <c r="D125" s="76"/>
      <c r="E125" s="76"/>
      <c r="F125" s="182"/>
      <c r="G125" s="182"/>
      <c r="H125" s="182"/>
      <c r="I125" s="21"/>
      <c r="J125" s="21"/>
      <c r="K125" s="182"/>
      <c r="L125" s="182"/>
      <c r="M125" s="182"/>
      <c r="N125" s="182"/>
      <c r="O125" s="182"/>
      <c r="P125" s="182"/>
      <c r="Q125" s="182"/>
      <c r="R125" s="182"/>
    </row>
    <row r="126" spans="2:18" x14ac:dyDescent="0.3">
      <c r="B126" s="76"/>
      <c r="C126" s="76"/>
      <c r="D126" s="76"/>
      <c r="E126" s="76"/>
      <c r="F126" s="182"/>
      <c r="G126" s="182"/>
      <c r="H126" s="182"/>
      <c r="I126" s="21"/>
      <c r="J126" s="21"/>
      <c r="K126" s="182"/>
      <c r="L126" s="182"/>
      <c r="M126" s="182"/>
      <c r="N126" s="182"/>
      <c r="O126" s="182"/>
      <c r="P126" s="182"/>
      <c r="Q126" s="182"/>
      <c r="R126" s="182"/>
    </row>
    <row r="127" spans="2:18" x14ac:dyDescent="0.3">
      <c r="B127" s="76"/>
      <c r="C127" s="76"/>
      <c r="D127" s="76"/>
      <c r="E127" s="76"/>
      <c r="F127" s="182"/>
      <c r="G127" s="182"/>
      <c r="H127" s="182"/>
      <c r="I127" s="21"/>
      <c r="J127" s="21"/>
      <c r="K127" s="182"/>
      <c r="L127" s="182"/>
      <c r="M127" s="182"/>
      <c r="N127" s="182"/>
      <c r="O127" s="182"/>
      <c r="P127" s="182"/>
      <c r="Q127" s="182"/>
      <c r="R127" s="182"/>
    </row>
    <row r="128" spans="2:18" x14ac:dyDescent="0.3">
      <c r="B128" s="76"/>
      <c r="C128" s="76"/>
      <c r="D128" s="76"/>
      <c r="E128" s="76"/>
      <c r="F128" s="182"/>
      <c r="G128" s="182"/>
      <c r="H128" s="182"/>
      <c r="I128" s="21"/>
      <c r="J128" s="21"/>
      <c r="K128" s="182"/>
      <c r="L128" s="182"/>
      <c r="M128" s="182"/>
      <c r="N128" s="182"/>
      <c r="O128" s="182"/>
      <c r="P128" s="182"/>
      <c r="Q128" s="182"/>
      <c r="R128" s="182"/>
    </row>
    <row r="129" spans="2:18" x14ac:dyDescent="0.3">
      <c r="B129" s="76"/>
      <c r="C129" s="76"/>
      <c r="D129" s="76"/>
      <c r="E129" s="76"/>
      <c r="F129" s="182"/>
      <c r="G129" s="182"/>
      <c r="H129" s="182"/>
      <c r="I129" s="21"/>
      <c r="J129" s="21"/>
      <c r="K129" s="182"/>
      <c r="L129" s="182"/>
      <c r="M129" s="182"/>
      <c r="N129" s="182"/>
      <c r="O129" s="182"/>
      <c r="P129" s="182"/>
      <c r="Q129" s="182"/>
      <c r="R129" s="182"/>
    </row>
    <row r="130" spans="2:18" x14ac:dyDescent="0.3">
      <c r="B130" s="76"/>
      <c r="C130" s="76"/>
      <c r="D130" s="76"/>
      <c r="E130" s="76"/>
      <c r="F130" s="182"/>
      <c r="G130" s="182"/>
      <c r="H130" s="182"/>
      <c r="I130" s="21"/>
      <c r="J130" s="21"/>
      <c r="K130" s="182"/>
      <c r="L130" s="182"/>
      <c r="M130" s="182"/>
      <c r="N130" s="182"/>
      <c r="O130" s="182"/>
      <c r="P130" s="182"/>
      <c r="Q130" s="182"/>
      <c r="R130" s="182"/>
    </row>
    <row r="131" spans="2:18" x14ac:dyDescent="0.3">
      <c r="B131" s="76"/>
      <c r="C131" s="76"/>
      <c r="D131" s="76"/>
      <c r="E131" s="76"/>
      <c r="F131" s="182"/>
      <c r="G131" s="182"/>
      <c r="H131" s="182"/>
      <c r="I131" s="21"/>
      <c r="J131" s="21"/>
      <c r="K131" s="182"/>
      <c r="L131" s="182"/>
      <c r="M131" s="182"/>
      <c r="N131" s="182"/>
      <c r="O131" s="182"/>
      <c r="P131" s="182"/>
      <c r="Q131" s="182"/>
      <c r="R131" s="182"/>
    </row>
    <row r="132" spans="2:18" x14ac:dyDescent="0.3">
      <c r="B132" s="76"/>
      <c r="C132" s="76"/>
      <c r="D132" s="76"/>
      <c r="E132" s="76"/>
      <c r="F132" s="182"/>
      <c r="G132" s="182"/>
      <c r="H132" s="182"/>
      <c r="I132" s="21"/>
      <c r="J132" s="21"/>
      <c r="K132" s="182"/>
      <c r="L132" s="182"/>
      <c r="M132" s="182"/>
      <c r="N132" s="182"/>
      <c r="O132" s="182"/>
      <c r="P132" s="182"/>
      <c r="Q132" s="182"/>
      <c r="R132" s="182"/>
    </row>
    <row r="133" spans="2:18" x14ac:dyDescent="0.3">
      <c r="B133" s="76"/>
      <c r="C133" s="76"/>
      <c r="D133" s="76"/>
      <c r="E133" s="76"/>
      <c r="F133" s="182"/>
      <c r="G133" s="182"/>
      <c r="H133" s="182"/>
      <c r="I133" s="21"/>
      <c r="J133" s="21"/>
      <c r="K133" s="182"/>
      <c r="L133" s="182"/>
      <c r="M133" s="182"/>
      <c r="N133" s="182"/>
      <c r="O133" s="182"/>
      <c r="P133" s="182"/>
      <c r="Q133" s="182"/>
      <c r="R133" s="182"/>
    </row>
    <row r="134" spans="2:18" x14ac:dyDescent="0.3">
      <c r="B134" s="76"/>
      <c r="C134" s="76"/>
      <c r="D134" s="76"/>
      <c r="E134" s="76"/>
      <c r="F134" s="182"/>
      <c r="G134" s="182"/>
      <c r="H134" s="182"/>
      <c r="I134" s="21"/>
      <c r="J134" s="21"/>
      <c r="K134" s="182"/>
      <c r="L134" s="182"/>
      <c r="M134" s="182"/>
      <c r="N134" s="182"/>
      <c r="O134" s="182"/>
      <c r="P134" s="182"/>
      <c r="Q134" s="182"/>
      <c r="R134" s="182"/>
    </row>
    <row r="135" spans="2:18" x14ac:dyDescent="0.3">
      <c r="B135" s="76"/>
      <c r="C135" s="76"/>
      <c r="D135" s="76"/>
      <c r="E135" s="76"/>
      <c r="F135" s="182"/>
      <c r="G135" s="182"/>
      <c r="H135" s="182"/>
      <c r="I135" s="21"/>
      <c r="J135" s="21"/>
      <c r="K135" s="182"/>
      <c r="L135" s="182"/>
      <c r="M135" s="182"/>
      <c r="N135" s="182"/>
      <c r="O135" s="182"/>
      <c r="P135" s="182"/>
      <c r="Q135" s="182"/>
      <c r="R135" s="182"/>
    </row>
    <row r="136" spans="2:18" x14ac:dyDescent="0.3">
      <c r="B136" s="76"/>
      <c r="C136" s="76"/>
      <c r="D136" s="76"/>
      <c r="E136" s="76"/>
      <c r="F136" s="182"/>
      <c r="G136" s="182"/>
      <c r="H136" s="182"/>
      <c r="I136" s="21"/>
      <c r="J136" s="21"/>
      <c r="K136" s="182"/>
      <c r="L136" s="182"/>
      <c r="M136" s="182"/>
      <c r="N136" s="182"/>
      <c r="O136" s="182"/>
      <c r="P136" s="182"/>
      <c r="Q136" s="182"/>
      <c r="R136" s="182"/>
    </row>
    <row r="137" spans="2:18" x14ac:dyDescent="0.3">
      <c r="B137" s="76"/>
      <c r="C137" s="76"/>
      <c r="D137" s="76"/>
      <c r="E137" s="76"/>
      <c r="F137" s="182"/>
      <c r="G137" s="182"/>
      <c r="H137" s="182"/>
      <c r="I137" s="21"/>
      <c r="J137" s="21"/>
      <c r="K137" s="182"/>
      <c r="L137" s="182"/>
      <c r="M137" s="182"/>
      <c r="N137" s="182"/>
      <c r="O137" s="182"/>
      <c r="P137" s="182"/>
      <c r="Q137" s="182"/>
      <c r="R137" s="182"/>
    </row>
    <row r="138" spans="2:18" x14ac:dyDescent="0.3">
      <c r="B138" s="76"/>
      <c r="C138" s="76"/>
      <c r="D138" s="76"/>
      <c r="E138" s="76"/>
      <c r="F138" s="182"/>
      <c r="G138" s="182"/>
      <c r="H138" s="182"/>
      <c r="I138" s="21"/>
      <c r="J138" s="21"/>
      <c r="K138" s="182"/>
      <c r="L138" s="182"/>
      <c r="M138" s="182"/>
      <c r="N138" s="182"/>
      <c r="O138" s="182"/>
      <c r="P138" s="182"/>
      <c r="Q138" s="182"/>
      <c r="R138" s="182"/>
    </row>
    <row r="139" spans="2:18" x14ac:dyDescent="0.3">
      <c r="B139" s="76"/>
      <c r="C139" s="76"/>
      <c r="D139" s="76"/>
      <c r="E139" s="76"/>
      <c r="F139" s="182"/>
      <c r="G139" s="182"/>
      <c r="H139" s="182"/>
      <c r="I139" s="21"/>
      <c r="J139" s="21"/>
      <c r="K139" s="182"/>
      <c r="L139" s="182"/>
      <c r="M139" s="182"/>
      <c r="N139" s="182"/>
      <c r="O139" s="182"/>
      <c r="P139" s="182"/>
      <c r="Q139" s="182"/>
      <c r="R139" s="182"/>
    </row>
    <row r="140" spans="2:18" x14ac:dyDescent="0.3">
      <c r="B140" s="76"/>
      <c r="C140" s="76"/>
      <c r="D140" s="76"/>
      <c r="E140" s="76"/>
      <c r="F140" s="182"/>
      <c r="G140" s="182"/>
      <c r="H140" s="182"/>
      <c r="I140" s="21"/>
      <c r="J140" s="21"/>
      <c r="K140" s="182"/>
      <c r="L140" s="182"/>
      <c r="M140" s="182"/>
      <c r="N140" s="182"/>
      <c r="O140" s="182"/>
      <c r="P140" s="182"/>
      <c r="Q140" s="182"/>
      <c r="R140" s="182"/>
    </row>
    <row r="141" spans="2:18" x14ac:dyDescent="0.3">
      <c r="B141" s="76"/>
      <c r="C141" s="76"/>
      <c r="D141" s="76"/>
      <c r="E141" s="76"/>
      <c r="F141" s="182"/>
      <c r="G141" s="182"/>
      <c r="H141" s="182"/>
      <c r="I141" s="21"/>
      <c r="J141" s="21"/>
      <c r="K141" s="182"/>
      <c r="L141" s="182"/>
      <c r="M141" s="182"/>
      <c r="N141" s="182"/>
      <c r="O141" s="182"/>
      <c r="P141" s="182"/>
      <c r="Q141" s="182"/>
      <c r="R141" s="182"/>
    </row>
    <row r="142" spans="2:18" x14ac:dyDescent="0.3">
      <c r="B142" s="76"/>
      <c r="C142" s="76"/>
      <c r="D142" s="76"/>
      <c r="E142" s="76"/>
      <c r="F142" s="182"/>
      <c r="G142" s="182"/>
      <c r="H142" s="182"/>
      <c r="I142" s="21"/>
      <c r="J142" s="21"/>
      <c r="K142" s="182"/>
      <c r="L142" s="182"/>
      <c r="M142" s="182"/>
      <c r="N142" s="182"/>
      <c r="O142" s="182"/>
      <c r="P142" s="182"/>
      <c r="Q142" s="182"/>
      <c r="R142" s="182"/>
    </row>
    <row r="143" spans="2:18" x14ac:dyDescent="0.3">
      <c r="B143" s="76"/>
      <c r="C143" s="76"/>
      <c r="D143" s="76"/>
      <c r="E143" s="76"/>
      <c r="F143" s="182"/>
      <c r="G143" s="182"/>
      <c r="H143" s="182"/>
      <c r="I143" s="21"/>
      <c r="J143" s="21"/>
      <c r="K143" s="182"/>
      <c r="L143" s="182"/>
      <c r="M143" s="182"/>
      <c r="N143" s="182"/>
      <c r="O143" s="182"/>
      <c r="P143" s="182"/>
      <c r="Q143" s="182"/>
      <c r="R143" s="182"/>
    </row>
    <row r="144" spans="2:18" x14ac:dyDescent="0.3">
      <c r="B144" s="76"/>
      <c r="C144" s="76"/>
      <c r="D144" s="76"/>
      <c r="E144" s="76"/>
      <c r="F144" s="182"/>
      <c r="G144" s="182"/>
      <c r="H144" s="182"/>
      <c r="I144" s="21"/>
      <c r="J144" s="21"/>
      <c r="K144" s="182"/>
      <c r="L144" s="182"/>
      <c r="M144" s="182"/>
      <c r="N144" s="182"/>
      <c r="O144" s="182"/>
      <c r="P144" s="182"/>
      <c r="Q144" s="182"/>
      <c r="R144" s="182"/>
    </row>
    <row r="145" spans="2:18" x14ac:dyDescent="0.3">
      <c r="B145" s="76"/>
      <c r="C145" s="76"/>
      <c r="D145" s="76"/>
      <c r="E145" s="76"/>
      <c r="F145" s="182"/>
      <c r="G145" s="182"/>
      <c r="H145" s="182"/>
      <c r="I145" s="21"/>
      <c r="J145" s="21"/>
      <c r="K145" s="182"/>
      <c r="L145" s="182"/>
      <c r="M145" s="182"/>
      <c r="N145" s="182"/>
      <c r="O145" s="182"/>
      <c r="P145" s="182"/>
      <c r="Q145" s="182"/>
      <c r="R145" s="182"/>
    </row>
    <row r="146" spans="2:18" x14ac:dyDescent="0.3">
      <c r="B146" s="76"/>
      <c r="C146" s="76"/>
      <c r="D146" s="76"/>
      <c r="E146" s="76"/>
      <c r="F146" s="182"/>
      <c r="G146" s="182"/>
      <c r="H146" s="182"/>
      <c r="I146" s="21"/>
      <c r="J146" s="21"/>
      <c r="K146" s="182"/>
      <c r="L146" s="182"/>
      <c r="M146" s="182"/>
      <c r="N146" s="182"/>
      <c r="O146" s="182"/>
      <c r="P146" s="182"/>
      <c r="Q146" s="182"/>
      <c r="R146" s="182"/>
    </row>
    <row r="147" spans="2:18" x14ac:dyDescent="0.3">
      <c r="B147" s="76"/>
      <c r="C147" s="76"/>
      <c r="D147" s="76"/>
      <c r="E147" s="76"/>
      <c r="F147" s="182"/>
      <c r="G147" s="182"/>
      <c r="H147" s="182"/>
      <c r="I147" s="21"/>
      <c r="J147" s="21"/>
      <c r="K147" s="182"/>
      <c r="L147" s="182"/>
      <c r="M147" s="182"/>
      <c r="N147" s="182"/>
      <c r="O147" s="182"/>
      <c r="P147" s="182"/>
      <c r="Q147" s="182"/>
      <c r="R147" s="182"/>
    </row>
    <row r="148" spans="2:18" x14ac:dyDescent="0.3">
      <c r="B148" s="76"/>
      <c r="C148" s="76"/>
      <c r="D148" s="76"/>
      <c r="E148" s="76"/>
      <c r="F148" s="182"/>
      <c r="G148" s="182"/>
      <c r="H148" s="182"/>
      <c r="I148" s="21"/>
      <c r="J148" s="21"/>
      <c r="K148" s="182"/>
      <c r="L148" s="182"/>
      <c r="M148" s="182"/>
      <c r="N148" s="182"/>
      <c r="O148" s="182"/>
      <c r="P148" s="182"/>
      <c r="Q148" s="182"/>
      <c r="R148" s="182"/>
    </row>
    <row r="149" spans="2:18" x14ac:dyDescent="0.3">
      <c r="B149" s="76"/>
      <c r="C149" s="76"/>
      <c r="D149" s="76"/>
      <c r="E149" s="76"/>
      <c r="F149" s="182"/>
      <c r="G149" s="182"/>
      <c r="H149" s="182"/>
      <c r="I149" s="21"/>
      <c r="J149" s="21"/>
      <c r="K149" s="182"/>
      <c r="L149" s="182"/>
      <c r="M149" s="182"/>
      <c r="N149" s="182"/>
      <c r="O149" s="182"/>
      <c r="P149" s="182"/>
      <c r="Q149" s="182"/>
      <c r="R149" s="182"/>
    </row>
    <row r="150" spans="2:18" x14ac:dyDescent="0.3">
      <c r="B150" s="76"/>
      <c r="C150" s="76"/>
      <c r="D150" s="76"/>
      <c r="E150" s="76"/>
      <c r="F150" s="182"/>
      <c r="G150" s="182"/>
      <c r="H150" s="182"/>
      <c r="I150" s="21"/>
      <c r="J150" s="21"/>
      <c r="K150" s="182"/>
      <c r="L150" s="182"/>
      <c r="M150" s="182"/>
      <c r="N150" s="182"/>
      <c r="O150" s="182"/>
      <c r="P150" s="182"/>
      <c r="Q150" s="182"/>
      <c r="R150" s="182"/>
    </row>
    <row r="151" spans="2:18" x14ac:dyDescent="0.3">
      <c r="B151" s="76"/>
      <c r="C151" s="76"/>
      <c r="D151" s="76"/>
      <c r="E151" s="76"/>
      <c r="F151" s="182"/>
      <c r="G151" s="182"/>
      <c r="H151" s="182"/>
      <c r="I151" s="21"/>
      <c r="J151" s="21"/>
      <c r="K151" s="182"/>
      <c r="L151" s="182"/>
      <c r="M151" s="182"/>
      <c r="N151" s="182"/>
      <c r="O151" s="182"/>
      <c r="P151" s="182"/>
      <c r="Q151" s="182"/>
      <c r="R151" s="182"/>
    </row>
    <row r="152" spans="2:18" x14ac:dyDescent="0.3">
      <c r="B152" s="76"/>
      <c r="C152" s="76"/>
      <c r="D152" s="76"/>
      <c r="E152" s="76"/>
      <c r="F152" s="182"/>
      <c r="G152" s="182"/>
      <c r="H152" s="182"/>
      <c r="I152" s="21"/>
      <c r="J152" s="21"/>
      <c r="K152" s="182"/>
      <c r="L152" s="182"/>
      <c r="M152" s="182"/>
      <c r="N152" s="182"/>
      <c r="O152" s="182"/>
      <c r="P152" s="182"/>
      <c r="Q152" s="182"/>
      <c r="R152" s="182"/>
    </row>
    <row r="153" spans="2:18" x14ac:dyDescent="0.3">
      <c r="B153" s="76"/>
      <c r="C153" s="76"/>
      <c r="D153" s="76"/>
      <c r="E153" s="76"/>
      <c r="F153" s="182"/>
      <c r="G153" s="182"/>
      <c r="H153" s="182"/>
      <c r="I153" s="21"/>
      <c r="J153" s="21"/>
      <c r="K153" s="182"/>
      <c r="L153" s="182"/>
      <c r="M153" s="182"/>
      <c r="N153" s="182"/>
      <c r="O153" s="182"/>
      <c r="P153" s="182"/>
      <c r="Q153" s="182"/>
      <c r="R153" s="182"/>
    </row>
    <row r="154" spans="2:18" x14ac:dyDescent="0.3">
      <c r="B154" s="76"/>
      <c r="C154" s="76"/>
      <c r="D154" s="76"/>
      <c r="E154" s="76"/>
      <c r="F154" s="182"/>
      <c r="G154" s="182"/>
      <c r="H154" s="182"/>
      <c r="I154" s="21"/>
      <c r="J154" s="21"/>
      <c r="K154" s="182"/>
      <c r="L154" s="182"/>
      <c r="M154" s="182"/>
      <c r="N154" s="182"/>
      <c r="O154" s="182"/>
      <c r="P154" s="182"/>
      <c r="Q154" s="182"/>
      <c r="R154" s="182"/>
    </row>
    <row r="155" spans="2:18" x14ac:dyDescent="0.3">
      <c r="B155" s="76"/>
      <c r="C155" s="76"/>
      <c r="D155" s="76"/>
      <c r="E155" s="76"/>
      <c r="F155" s="182"/>
      <c r="G155" s="182"/>
      <c r="H155" s="182"/>
      <c r="I155" s="21"/>
      <c r="J155" s="21"/>
      <c r="K155" s="182"/>
      <c r="L155" s="182"/>
      <c r="M155" s="182"/>
      <c r="N155" s="182"/>
      <c r="O155" s="182"/>
      <c r="P155" s="182"/>
      <c r="Q155" s="182"/>
      <c r="R155" s="182"/>
    </row>
    <row r="156" spans="2:18" x14ac:dyDescent="0.3">
      <c r="B156" s="76"/>
      <c r="C156" s="76"/>
      <c r="D156" s="76"/>
      <c r="E156" s="76"/>
      <c r="F156" s="182"/>
      <c r="G156" s="182"/>
      <c r="H156" s="182"/>
      <c r="I156" s="21"/>
      <c r="J156" s="21"/>
      <c r="K156" s="182"/>
      <c r="L156" s="182"/>
      <c r="M156" s="182"/>
      <c r="N156" s="182"/>
      <c r="O156" s="182"/>
      <c r="P156" s="182"/>
      <c r="Q156" s="182"/>
      <c r="R156" s="182"/>
    </row>
    <row r="157" spans="2:18" x14ac:dyDescent="0.3">
      <c r="B157" s="76"/>
      <c r="C157" s="76"/>
      <c r="D157" s="76"/>
      <c r="E157" s="76"/>
      <c r="F157" s="182"/>
      <c r="G157" s="182"/>
      <c r="H157" s="182"/>
      <c r="I157" s="21"/>
      <c r="J157" s="21"/>
      <c r="K157" s="182"/>
      <c r="L157" s="182"/>
      <c r="M157" s="182"/>
      <c r="N157" s="182"/>
      <c r="O157" s="182"/>
      <c r="P157" s="182"/>
      <c r="Q157" s="182"/>
      <c r="R157" s="182"/>
    </row>
    <row r="158" spans="2:18" x14ac:dyDescent="0.3">
      <c r="B158" s="76"/>
      <c r="C158" s="76"/>
      <c r="D158" s="76"/>
      <c r="E158" s="76"/>
      <c r="F158" s="182"/>
      <c r="G158" s="182"/>
      <c r="H158" s="182"/>
      <c r="I158" s="21"/>
      <c r="J158" s="21"/>
      <c r="K158" s="182"/>
      <c r="L158" s="182"/>
      <c r="M158" s="182"/>
      <c r="N158" s="182"/>
      <c r="O158" s="182"/>
      <c r="P158" s="182"/>
      <c r="Q158" s="182"/>
      <c r="R158" s="182"/>
    </row>
    <row r="159" spans="2:18" x14ac:dyDescent="0.3">
      <c r="B159" s="76"/>
      <c r="C159" s="76"/>
      <c r="D159" s="76"/>
      <c r="E159" s="76"/>
      <c r="F159" s="182"/>
      <c r="G159" s="182"/>
      <c r="H159" s="182"/>
      <c r="I159" s="21"/>
      <c r="J159" s="21"/>
      <c r="K159" s="182"/>
      <c r="L159" s="182"/>
      <c r="M159" s="182"/>
      <c r="N159" s="182"/>
      <c r="O159" s="182"/>
      <c r="P159" s="182"/>
      <c r="Q159" s="182"/>
      <c r="R159" s="182"/>
    </row>
    <row r="160" spans="2:18" x14ac:dyDescent="0.3">
      <c r="B160" s="76"/>
      <c r="C160" s="76"/>
      <c r="D160" s="76"/>
      <c r="E160" s="76"/>
      <c r="F160" s="182"/>
      <c r="G160" s="182"/>
      <c r="H160" s="182"/>
      <c r="I160" s="21"/>
      <c r="J160" s="21"/>
      <c r="K160" s="182"/>
      <c r="L160" s="182"/>
      <c r="M160" s="182"/>
      <c r="N160" s="182"/>
      <c r="O160" s="182"/>
      <c r="P160" s="182"/>
      <c r="Q160" s="182"/>
      <c r="R160" s="182"/>
    </row>
    <row r="161" spans="2:18" x14ac:dyDescent="0.3">
      <c r="B161" s="76"/>
      <c r="C161" s="76"/>
      <c r="D161" s="76"/>
      <c r="E161" s="76"/>
      <c r="F161" s="182"/>
      <c r="G161" s="182"/>
      <c r="H161" s="182"/>
      <c r="I161" s="21"/>
      <c r="J161" s="21"/>
      <c r="K161" s="182"/>
      <c r="L161" s="182"/>
      <c r="M161" s="182"/>
      <c r="N161" s="182"/>
      <c r="O161" s="182"/>
      <c r="P161" s="182"/>
      <c r="Q161" s="182"/>
      <c r="R161" s="182"/>
    </row>
    <row r="162" spans="2:18" x14ac:dyDescent="0.3">
      <c r="B162" s="76"/>
      <c r="C162" s="76"/>
      <c r="D162" s="76"/>
      <c r="E162" s="76"/>
      <c r="F162" s="182"/>
      <c r="G162" s="182"/>
      <c r="H162" s="182"/>
      <c r="I162" s="21"/>
      <c r="J162" s="21"/>
      <c r="K162" s="182"/>
      <c r="L162" s="182"/>
      <c r="M162" s="182"/>
      <c r="N162" s="182"/>
      <c r="O162" s="182"/>
      <c r="P162" s="182"/>
      <c r="Q162" s="182"/>
      <c r="R162" s="182"/>
    </row>
    <row r="163" spans="2:18" x14ac:dyDescent="0.3">
      <c r="B163" s="76"/>
      <c r="C163" s="76"/>
      <c r="D163" s="76"/>
      <c r="E163" s="76"/>
      <c r="F163" s="182"/>
      <c r="G163" s="182"/>
      <c r="H163" s="182"/>
      <c r="I163" s="21"/>
      <c r="J163" s="21"/>
      <c r="K163" s="182"/>
      <c r="L163" s="182"/>
      <c r="M163" s="182"/>
      <c r="N163" s="182"/>
      <c r="O163" s="182"/>
      <c r="P163" s="182"/>
      <c r="Q163" s="182"/>
      <c r="R163" s="182"/>
    </row>
    <row r="164" spans="2:18" x14ac:dyDescent="0.3">
      <c r="B164" s="76"/>
      <c r="C164" s="76"/>
      <c r="D164" s="76"/>
      <c r="E164" s="76"/>
      <c r="F164" s="182"/>
      <c r="G164" s="182"/>
      <c r="H164" s="182"/>
      <c r="I164" s="21"/>
      <c r="J164" s="21"/>
      <c r="K164" s="182"/>
      <c r="L164" s="182"/>
      <c r="M164" s="182"/>
      <c r="N164" s="182"/>
      <c r="O164" s="182"/>
      <c r="P164" s="182"/>
      <c r="Q164" s="182"/>
      <c r="R164" s="182"/>
    </row>
    <row r="165" spans="2:18" x14ac:dyDescent="0.3">
      <c r="B165" s="76"/>
      <c r="C165" s="76"/>
      <c r="D165" s="76"/>
      <c r="E165" s="76"/>
      <c r="F165" s="182"/>
      <c r="G165" s="182"/>
      <c r="H165" s="182"/>
      <c r="I165" s="21"/>
      <c r="J165" s="21"/>
      <c r="K165" s="182"/>
      <c r="L165" s="182"/>
      <c r="M165" s="182"/>
      <c r="N165" s="182"/>
      <c r="O165" s="182"/>
      <c r="P165" s="182"/>
      <c r="Q165" s="182"/>
      <c r="R165" s="182"/>
    </row>
    <row r="166" spans="2:18" x14ac:dyDescent="0.3">
      <c r="B166" s="76"/>
      <c r="C166" s="76"/>
      <c r="D166" s="76"/>
      <c r="E166" s="76"/>
      <c r="F166" s="182"/>
      <c r="G166" s="182"/>
      <c r="H166" s="182"/>
      <c r="I166" s="21"/>
      <c r="J166" s="21"/>
      <c r="K166" s="182"/>
      <c r="L166" s="182"/>
      <c r="M166" s="182"/>
      <c r="N166" s="182"/>
      <c r="O166" s="182"/>
      <c r="P166" s="182"/>
      <c r="Q166" s="182"/>
      <c r="R166" s="182"/>
    </row>
    <row r="167" spans="2:18" x14ac:dyDescent="0.3">
      <c r="B167" s="76"/>
      <c r="C167" s="76"/>
      <c r="D167" s="76"/>
      <c r="E167" s="76"/>
      <c r="F167" s="182"/>
      <c r="G167" s="182"/>
      <c r="H167" s="182"/>
      <c r="I167" s="21"/>
      <c r="J167" s="21"/>
      <c r="K167" s="182"/>
      <c r="L167" s="182"/>
      <c r="M167" s="182"/>
      <c r="N167" s="182"/>
      <c r="O167" s="182"/>
      <c r="P167" s="182"/>
      <c r="Q167" s="182"/>
      <c r="R167" s="182"/>
    </row>
    <row r="168" spans="2:18" x14ac:dyDescent="0.3">
      <c r="B168" s="76"/>
      <c r="C168" s="76"/>
      <c r="D168" s="76"/>
      <c r="E168" s="76"/>
      <c r="F168" s="182"/>
      <c r="G168" s="182"/>
      <c r="H168" s="182"/>
      <c r="I168" s="21"/>
      <c r="J168" s="21"/>
      <c r="K168" s="182"/>
      <c r="L168" s="182"/>
      <c r="M168" s="182"/>
      <c r="N168" s="182"/>
      <c r="O168" s="182"/>
      <c r="P168" s="182"/>
      <c r="Q168" s="182"/>
      <c r="R168" s="182"/>
    </row>
    <row r="169" spans="2:18" x14ac:dyDescent="0.3">
      <c r="B169" s="76"/>
      <c r="C169" s="76"/>
      <c r="D169" s="76"/>
      <c r="E169" s="76"/>
      <c r="F169" s="182"/>
      <c r="G169" s="182"/>
      <c r="H169" s="182"/>
      <c r="I169" s="21"/>
      <c r="J169" s="21"/>
      <c r="K169" s="182"/>
      <c r="L169" s="182"/>
      <c r="M169" s="182"/>
      <c r="N169" s="182"/>
      <c r="O169" s="182"/>
      <c r="P169" s="182"/>
      <c r="Q169" s="182"/>
      <c r="R169" s="182"/>
    </row>
    <row r="170" spans="2:18" x14ac:dyDescent="0.3">
      <c r="B170" s="76"/>
      <c r="C170" s="76"/>
      <c r="D170" s="76"/>
      <c r="E170" s="76"/>
      <c r="F170" s="182"/>
      <c r="G170" s="182"/>
      <c r="H170" s="182"/>
      <c r="I170" s="21"/>
      <c r="J170" s="21"/>
      <c r="K170" s="182"/>
      <c r="L170" s="182"/>
      <c r="M170" s="182"/>
      <c r="N170" s="182"/>
      <c r="O170" s="182"/>
      <c r="P170" s="182"/>
      <c r="Q170" s="182"/>
      <c r="R170" s="182"/>
    </row>
    <row r="171" spans="2:18" x14ac:dyDescent="0.3">
      <c r="B171" s="76"/>
      <c r="C171" s="76"/>
      <c r="D171" s="76"/>
      <c r="E171" s="76"/>
      <c r="F171" s="182"/>
      <c r="G171" s="182"/>
      <c r="H171" s="182"/>
      <c r="I171" s="21"/>
      <c r="J171" s="21"/>
      <c r="K171" s="182"/>
      <c r="L171" s="182"/>
      <c r="M171" s="182"/>
      <c r="N171" s="182"/>
      <c r="O171" s="182"/>
      <c r="P171" s="182"/>
      <c r="Q171" s="182"/>
      <c r="R171" s="182"/>
    </row>
    <row r="172" spans="2:18" x14ac:dyDescent="0.3">
      <c r="B172" s="76"/>
      <c r="C172" s="76"/>
      <c r="D172" s="76"/>
      <c r="E172" s="76"/>
      <c r="F172" s="182"/>
      <c r="G172" s="182"/>
      <c r="H172" s="182"/>
      <c r="I172" s="21"/>
      <c r="J172" s="21"/>
      <c r="K172" s="182"/>
      <c r="L172" s="182"/>
      <c r="M172" s="182"/>
      <c r="N172" s="182"/>
      <c r="O172" s="182"/>
      <c r="P172" s="182"/>
      <c r="Q172" s="182"/>
      <c r="R172" s="182"/>
    </row>
    <row r="173" spans="2:18" x14ac:dyDescent="0.3">
      <c r="B173" s="76"/>
      <c r="C173" s="76"/>
      <c r="D173" s="76"/>
      <c r="E173" s="76"/>
      <c r="F173" s="182"/>
      <c r="G173" s="182"/>
      <c r="H173" s="182"/>
      <c r="I173" s="21"/>
      <c r="J173" s="21"/>
      <c r="K173" s="182"/>
      <c r="L173" s="182"/>
      <c r="M173" s="182"/>
      <c r="N173" s="182"/>
      <c r="O173" s="182"/>
      <c r="P173" s="182"/>
      <c r="Q173" s="182"/>
      <c r="R173" s="182"/>
    </row>
    <row r="174" spans="2:18" x14ac:dyDescent="0.3">
      <c r="B174" s="76"/>
      <c r="C174" s="76"/>
      <c r="D174" s="76"/>
      <c r="E174" s="76"/>
      <c r="F174" s="182"/>
      <c r="G174" s="182"/>
      <c r="H174" s="182"/>
      <c r="I174" s="21"/>
      <c r="J174" s="21"/>
      <c r="K174" s="182"/>
      <c r="L174" s="182"/>
      <c r="M174" s="182"/>
      <c r="N174" s="182"/>
      <c r="O174" s="182"/>
      <c r="P174" s="182"/>
      <c r="Q174" s="182"/>
      <c r="R174" s="182"/>
    </row>
    <row r="175" spans="2:18" x14ac:dyDescent="0.3">
      <c r="B175" s="76"/>
      <c r="C175" s="76"/>
      <c r="D175" s="76"/>
      <c r="E175" s="76"/>
      <c r="F175" s="182"/>
      <c r="G175" s="182"/>
      <c r="H175" s="182"/>
      <c r="I175" s="21"/>
      <c r="J175" s="21"/>
      <c r="K175" s="182"/>
      <c r="L175" s="182"/>
      <c r="M175" s="182"/>
      <c r="N175" s="182"/>
      <c r="O175" s="182"/>
      <c r="P175" s="182"/>
      <c r="Q175" s="182"/>
      <c r="R175" s="182"/>
    </row>
    <row r="176" spans="2:18" x14ac:dyDescent="0.3">
      <c r="B176" s="76"/>
      <c r="C176" s="76"/>
      <c r="D176" s="76"/>
      <c r="E176" s="76"/>
      <c r="F176" s="182"/>
      <c r="G176" s="182"/>
      <c r="H176" s="182"/>
      <c r="I176" s="21"/>
      <c r="J176" s="21"/>
      <c r="K176" s="182"/>
      <c r="L176" s="182"/>
      <c r="M176" s="182"/>
      <c r="N176" s="182"/>
      <c r="O176" s="182"/>
      <c r="P176" s="182"/>
      <c r="Q176" s="182"/>
      <c r="R176" s="182"/>
    </row>
    <row r="177" spans="2:18" x14ac:dyDescent="0.3">
      <c r="B177" s="76"/>
      <c r="C177" s="76"/>
      <c r="D177" s="76"/>
      <c r="E177" s="76"/>
      <c r="F177" s="182"/>
      <c r="G177" s="182"/>
      <c r="H177" s="182"/>
      <c r="I177" s="21"/>
      <c r="J177" s="21"/>
      <c r="K177" s="182"/>
      <c r="L177" s="182"/>
      <c r="M177" s="182"/>
      <c r="N177" s="182"/>
      <c r="O177" s="182"/>
      <c r="P177" s="182"/>
      <c r="Q177" s="182"/>
      <c r="R177" s="182"/>
    </row>
    <row r="178" spans="2:18" x14ac:dyDescent="0.3">
      <c r="B178" s="76"/>
      <c r="C178" s="76"/>
      <c r="D178" s="76"/>
      <c r="E178" s="76"/>
      <c r="F178" s="182"/>
      <c r="G178" s="182"/>
      <c r="H178" s="182"/>
      <c r="I178" s="21"/>
      <c r="J178" s="21"/>
      <c r="K178" s="182"/>
      <c r="L178" s="182"/>
      <c r="M178" s="182"/>
      <c r="N178" s="182"/>
      <c r="O178" s="182"/>
      <c r="P178" s="182"/>
      <c r="Q178" s="182"/>
      <c r="R178" s="182"/>
    </row>
    <row r="179" spans="2:18" x14ac:dyDescent="0.3">
      <c r="B179" s="76"/>
      <c r="C179" s="76"/>
      <c r="D179" s="76"/>
      <c r="E179" s="76"/>
      <c r="F179" s="182"/>
      <c r="G179" s="182"/>
      <c r="H179" s="182"/>
      <c r="I179" s="21"/>
      <c r="J179" s="21"/>
      <c r="K179" s="182"/>
      <c r="L179" s="182"/>
      <c r="M179" s="182"/>
      <c r="N179" s="182"/>
      <c r="O179" s="182"/>
      <c r="P179" s="182"/>
      <c r="Q179" s="182"/>
      <c r="R179" s="182"/>
    </row>
    <row r="180" spans="2:18" x14ac:dyDescent="0.3">
      <c r="B180" s="76"/>
      <c r="C180" s="76"/>
      <c r="D180" s="76"/>
      <c r="E180" s="76"/>
      <c r="F180" s="182"/>
      <c r="G180" s="182"/>
      <c r="H180" s="182"/>
      <c r="I180" s="21"/>
      <c r="J180" s="21"/>
      <c r="K180" s="182"/>
      <c r="L180" s="182"/>
      <c r="M180" s="182"/>
      <c r="N180" s="182"/>
      <c r="O180" s="182"/>
      <c r="P180" s="182"/>
      <c r="Q180" s="182"/>
      <c r="R180" s="182"/>
    </row>
    <row r="181" spans="2:18" x14ac:dyDescent="0.3">
      <c r="B181" s="76"/>
      <c r="C181" s="76"/>
      <c r="D181" s="76"/>
      <c r="E181" s="76"/>
      <c r="F181" s="182"/>
      <c r="G181" s="182"/>
      <c r="H181" s="182"/>
      <c r="I181" s="21"/>
      <c r="J181" s="21"/>
      <c r="K181" s="182"/>
      <c r="L181" s="182"/>
      <c r="M181" s="182"/>
      <c r="N181" s="182"/>
      <c r="O181" s="182"/>
      <c r="P181" s="182"/>
      <c r="Q181" s="182"/>
      <c r="R181" s="182"/>
    </row>
    <row r="182" spans="2:18" x14ac:dyDescent="0.3">
      <c r="B182" s="76"/>
      <c r="C182" s="76"/>
      <c r="D182" s="76"/>
      <c r="E182" s="76"/>
      <c r="F182" s="182"/>
      <c r="G182" s="182"/>
      <c r="H182" s="182"/>
      <c r="I182" s="21"/>
      <c r="J182" s="21"/>
      <c r="K182" s="182"/>
      <c r="L182" s="182"/>
      <c r="M182" s="182"/>
      <c r="N182" s="182"/>
      <c r="O182" s="182"/>
      <c r="P182" s="182"/>
      <c r="Q182" s="182"/>
      <c r="R182" s="182"/>
    </row>
    <row r="183" spans="2:18" x14ac:dyDescent="0.3">
      <c r="B183" s="76"/>
      <c r="C183" s="76"/>
      <c r="D183" s="76"/>
      <c r="E183" s="76"/>
      <c r="F183" s="182"/>
      <c r="G183" s="182"/>
      <c r="H183" s="182"/>
      <c r="I183" s="21"/>
      <c r="J183" s="21"/>
      <c r="K183" s="182"/>
      <c r="L183" s="182"/>
      <c r="M183" s="182"/>
      <c r="N183" s="182"/>
      <c r="O183" s="182"/>
      <c r="P183" s="182"/>
      <c r="Q183" s="182"/>
      <c r="R183" s="182"/>
    </row>
    <row r="184" spans="2:18" x14ac:dyDescent="0.3">
      <c r="B184" s="76"/>
      <c r="C184" s="76"/>
      <c r="D184" s="76"/>
      <c r="E184" s="76"/>
      <c r="F184" s="182"/>
      <c r="G184" s="182"/>
      <c r="H184" s="182"/>
      <c r="I184" s="21"/>
      <c r="J184" s="21"/>
      <c r="K184" s="182"/>
      <c r="L184" s="182"/>
      <c r="M184" s="182"/>
      <c r="N184" s="182"/>
      <c r="O184" s="182"/>
      <c r="P184" s="182"/>
      <c r="Q184" s="182"/>
      <c r="R184" s="182"/>
    </row>
    <row r="185" spans="2:18" x14ac:dyDescent="0.3">
      <c r="B185" s="76"/>
      <c r="C185" s="76"/>
      <c r="D185" s="76"/>
      <c r="E185" s="76"/>
      <c r="F185" s="182"/>
      <c r="G185" s="182"/>
      <c r="H185" s="182"/>
      <c r="I185" s="21"/>
      <c r="J185" s="21"/>
      <c r="K185" s="182"/>
      <c r="L185" s="182"/>
      <c r="M185" s="182"/>
      <c r="N185" s="182"/>
      <c r="O185" s="182"/>
      <c r="P185" s="182"/>
      <c r="Q185" s="182"/>
      <c r="R185" s="182"/>
    </row>
    <row r="186" spans="2:18" x14ac:dyDescent="0.3">
      <c r="B186" s="76"/>
      <c r="C186" s="76"/>
      <c r="D186" s="76"/>
      <c r="E186" s="76"/>
      <c r="F186" s="182"/>
      <c r="G186" s="182"/>
      <c r="H186" s="182"/>
      <c r="I186" s="21"/>
      <c r="J186" s="21"/>
      <c r="K186" s="182"/>
      <c r="L186" s="182"/>
      <c r="M186" s="182"/>
      <c r="N186" s="182"/>
      <c r="O186" s="182"/>
      <c r="P186" s="182"/>
      <c r="Q186" s="182"/>
      <c r="R186" s="182"/>
    </row>
    <row r="187" spans="2:18" x14ac:dyDescent="0.3">
      <c r="B187" s="76"/>
      <c r="C187" s="76"/>
      <c r="D187" s="76"/>
      <c r="E187" s="76"/>
      <c r="F187" s="182"/>
      <c r="G187" s="182"/>
      <c r="H187" s="182"/>
      <c r="I187" s="21"/>
      <c r="J187" s="21"/>
      <c r="K187" s="182"/>
      <c r="L187" s="182"/>
      <c r="M187" s="182"/>
      <c r="N187" s="182"/>
      <c r="O187" s="182"/>
      <c r="P187" s="182"/>
      <c r="Q187" s="182"/>
      <c r="R187" s="182"/>
    </row>
    <row r="188" spans="2:18" x14ac:dyDescent="0.3">
      <c r="B188" s="76"/>
      <c r="C188" s="76"/>
      <c r="D188" s="76"/>
      <c r="E188" s="76"/>
      <c r="F188" s="182"/>
      <c r="G188" s="182"/>
      <c r="H188" s="182"/>
      <c r="I188" s="21"/>
      <c r="J188" s="21"/>
      <c r="K188" s="182"/>
      <c r="L188" s="182"/>
      <c r="M188" s="182"/>
      <c r="N188" s="182"/>
      <c r="O188" s="182"/>
      <c r="P188" s="182"/>
      <c r="Q188" s="182"/>
      <c r="R188" s="182"/>
    </row>
    <row r="189" spans="2:18" x14ac:dyDescent="0.3">
      <c r="B189" s="76"/>
      <c r="C189" s="76"/>
      <c r="D189" s="76"/>
      <c r="E189" s="76"/>
      <c r="F189" s="182"/>
      <c r="G189" s="182"/>
      <c r="H189" s="182"/>
      <c r="I189" s="21"/>
      <c r="J189" s="21"/>
      <c r="K189" s="182"/>
      <c r="L189" s="182"/>
      <c r="M189" s="182"/>
      <c r="N189" s="182"/>
      <c r="O189" s="182"/>
      <c r="P189" s="182"/>
      <c r="Q189" s="182"/>
      <c r="R189" s="182"/>
    </row>
    <row r="190" spans="2:18" x14ac:dyDescent="0.3">
      <c r="B190" s="76"/>
      <c r="C190" s="76"/>
      <c r="D190" s="76"/>
      <c r="E190" s="76"/>
      <c r="F190" s="182"/>
      <c r="G190" s="182"/>
      <c r="H190" s="182"/>
      <c r="I190" s="21"/>
      <c r="J190" s="21"/>
      <c r="K190" s="182"/>
      <c r="L190" s="182"/>
      <c r="M190" s="182"/>
      <c r="N190" s="182"/>
      <c r="O190" s="182"/>
      <c r="P190" s="182"/>
      <c r="Q190" s="182"/>
      <c r="R190" s="182"/>
    </row>
    <row r="191" spans="2:18" x14ac:dyDescent="0.3">
      <c r="B191" s="76"/>
      <c r="C191" s="76"/>
      <c r="D191" s="76"/>
      <c r="E191" s="76"/>
      <c r="F191" s="182"/>
      <c r="G191" s="182"/>
      <c r="H191" s="182"/>
      <c r="I191" s="21"/>
      <c r="J191" s="21"/>
      <c r="K191" s="182"/>
      <c r="L191" s="182"/>
      <c r="M191" s="182"/>
      <c r="N191" s="182"/>
      <c r="O191" s="182"/>
      <c r="P191" s="182"/>
      <c r="Q191" s="182"/>
      <c r="R191" s="182"/>
    </row>
    <row r="192" spans="2:18" x14ac:dyDescent="0.3">
      <c r="B192" s="76"/>
      <c r="C192" s="76"/>
      <c r="D192" s="76"/>
      <c r="E192" s="76"/>
      <c r="F192" s="182"/>
      <c r="G192" s="182"/>
      <c r="H192" s="182"/>
      <c r="I192" s="21"/>
      <c r="J192" s="21"/>
      <c r="K192" s="182"/>
      <c r="L192" s="182"/>
      <c r="M192" s="182"/>
      <c r="N192" s="182"/>
      <c r="O192" s="182"/>
      <c r="P192" s="182"/>
      <c r="Q192" s="182"/>
      <c r="R192" s="182"/>
    </row>
    <row r="193" spans="2:18" x14ac:dyDescent="0.3">
      <c r="B193" s="76"/>
      <c r="C193" s="76"/>
      <c r="D193" s="76"/>
      <c r="E193" s="76"/>
      <c r="F193" s="182"/>
      <c r="G193" s="182"/>
      <c r="H193" s="182"/>
      <c r="I193" s="21"/>
      <c r="J193" s="21"/>
      <c r="K193" s="182"/>
      <c r="L193" s="182"/>
      <c r="M193" s="182"/>
      <c r="N193" s="182"/>
      <c r="O193" s="182"/>
      <c r="P193" s="182"/>
      <c r="Q193" s="182"/>
      <c r="R193" s="182"/>
    </row>
    <row r="194" spans="2:18" x14ac:dyDescent="0.3">
      <c r="B194" s="76"/>
      <c r="C194" s="76"/>
      <c r="D194" s="76"/>
      <c r="E194" s="76"/>
      <c r="F194" s="182"/>
      <c r="G194" s="182"/>
      <c r="H194" s="182"/>
      <c r="I194" s="21"/>
      <c r="J194" s="21"/>
      <c r="K194" s="182"/>
      <c r="L194" s="182"/>
      <c r="M194" s="182"/>
      <c r="N194" s="182"/>
      <c r="O194" s="182"/>
      <c r="P194" s="182"/>
      <c r="Q194" s="182"/>
      <c r="R194" s="182"/>
    </row>
    <row r="195" spans="2:18" x14ac:dyDescent="0.3">
      <c r="B195" s="76"/>
      <c r="C195" s="76"/>
      <c r="D195" s="76"/>
      <c r="E195" s="76"/>
      <c r="F195" s="182"/>
      <c r="G195" s="182"/>
      <c r="H195" s="182"/>
      <c r="I195" s="21"/>
      <c r="J195" s="21"/>
      <c r="K195" s="182"/>
      <c r="L195" s="182"/>
      <c r="M195" s="182"/>
      <c r="N195" s="182"/>
      <c r="O195" s="182"/>
      <c r="P195" s="182"/>
      <c r="Q195" s="182"/>
      <c r="R195" s="182"/>
    </row>
    <row r="196" spans="2:18" x14ac:dyDescent="0.3">
      <c r="B196" s="76"/>
      <c r="C196" s="76"/>
      <c r="D196" s="76"/>
      <c r="E196" s="76"/>
      <c r="F196" s="182"/>
      <c r="G196" s="182"/>
      <c r="H196" s="182"/>
      <c r="I196" s="21"/>
      <c r="J196" s="21"/>
      <c r="K196" s="182"/>
      <c r="L196" s="182"/>
      <c r="M196" s="182"/>
      <c r="N196" s="182"/>
      <c r="O196" s="182"/>
      <c r="P196" s="182"/>
      <c r="Q196" s="182"/>
      <c r="R196" s="182"/>
    </row>
    <row r="197" spans="2:18" x14ac:dyDescent="0.3">
      <c r="B197" s="76"/>
      <c r="C197" s="76"/>
      <c r="D197" s="76"/>
      <c r="E197" s="76"/>
      <c r="F197" s="182"/>
      <c r="G197" s="182"/>
      <c r="H197" s="182"/>
      <c r="I197" s="21"/>
      <c r="J197" s="21"/>
      <c r="K197" s="182"/>
      <c r="L197" s="182"/>
      <c r="M197" s="182"/>
      <c r="N197" s="182"/>
      <c r="O197" s="182"/>
      <c r="P197" s="182"/>
      <c r="Q197" s="182"/>
      <c r="R197" s="182"/>
    </row>
    <row r="198" spans="2:18" x14ac:dyDescent="0.3">
      <c r="B198" s="76"/>
      <c r="C198" s="76"/>
      <c r="D198" s="76"/>
      <c r="E198" s="76"/>
      <c r="F198" s="182"/>
      <c r="G198" s="182"/>
      <c r="H198" s="182"/>
      <c r="I198" s="21"/>
      <c r="J198" s="21"/>
      <c r="K198" s="182"/>
      <c r="L198" s="182"/>
      <c r="M198" s="182"/>
      <c r="N198" s="182"/>
      <c r="O198" s="182"/>
      <c r="P198" s="182"/>
      <c r="Q198" s="182"/>
      <c r="R198" s="182"/>
    </row>
    <row r="199" spans="2:18" x14ac:dyDescent="0.3">
      <c r="B199" s="76"/>
      <c r="C199" s="76"/>
      <c r="D199" s="76"/>
      <c r="E199" s="76"/>
      <c r="F199" s="182"/>
      <c r="G199" s="182"/>
      <c r="H199" s="182"/>
      <c r="I199" s="21"/>
      <c r="J199" s="21"/>
      <c r="K199" s="182"/>
      <c r="L199" s="182"/>
      <c r="M199" s="182"/>
      <c r="N199" s="182"/>
      <c r="O199" s="182"/>
      <c r="P199" s="182"/>
      <c r="Q199" s="182"/>
      <c r="R199" s="182"/>
    </row>
    <row r="200" spans="2:18" x14ac:dyDescent="0.3">
      <c r="B200" s="76"/>
      <c r="C200" s="76"/>
      <c r="D200" s="76"/>
      <c r="E200" s="76"/>
      <c r="F200" s="182"/>
      <c r="G200" s="182"/>
      <c r="H200" s="182"/>
      <c r="I200" s="21"/>
      <c r="J200" s="21"/>
      <c r="K200" s="182"/>
      <c r="L200" s="182"/>
      <c r="M200" s="182"/>
      <c r="N200" s="182"/>
      <c r="O200" s="182"/>
      <c r="P200" s="182"/>
      <c r="Q200" s="182"/>
      <c r="R200" s="182"/>
    </row>
    <row r="201" spans="2:18" x14ac:dyDescent="0.3">
      <c r="B201" s="76"/>
      <c r="C201" s="76"/>
      <c r="D201" s="76"/>
      <c r="E201" s="76"/>
      <c r="F201" s="182"/>
      <c r="G201" s="182"/>
      <c r="H201" s="182"/>
      <c r="I201" s="21"/>
      <c r="J201" s="21"/>
      <c r="K201" s="182"/>
      <c r="L201" s="182"/>
      <c r="M201" s="182"/>
      <c r="N201" s="182"/>
      <c r="O201" s="182"/>
      <c r="P201" s="182"/>
      <c r="Q201" s="182"/>
      <c r="R201" s="182"/>
    </row>
    <row r="202" spans="2:18" x14ac:dyDescent="0.3">
      <c r="B202" s="76"/>
      <c r="C202" s="76"/>
      <c r="D202" s="76"/>
      <c r="E202" s="76"/>
      <c r="F202" s="182"/>
      <c r="G202" s="182"/>
      <c r="H202" s="182"/>
      <c r="I202" s="21"/>
      <c r="J202" s="21"/>
      <c r="K202" s="182"/>
      <c r="L202" s="182"/>
      <c r="M202" s="182"/>
      <c r="N202" s="182"/>
      <c r="O202" s="182"/>
      <c r="P202" s="182"/>
      <c r="Q202" s="182"/>
      <c r="R202" s="182"/>
    </row>
    <row r="203" spans="2:18" x14ac:dyDescent="0.3">
      <c r="B203" s="76"/>
      <c r="C203" s="76"/>
      <c r="D203" s="76"/>
      <c r="E203" s="76"/>
      <c r="F203" s="182"/>
      <c r="G203" s="182"/>
      <c r="H203" s="182"/>
      <c r="I203" s="21"/>
      <c r="J203" s="21"/>
      <c r="K203" s="182"/>
      <c r="L203" s="182"/>
      <c r="M203" s="182"/>
      <c r="N203" s="182"/>
      <c r="O203" s="182"/>
      <c r="P203" s="182"/>
      <c r="Q203" s="182"/>
      <c r="R203" s="182"/>
    </row>
    <row r="204" spans="2:18" x14ac:dyDescent="0.3">
      <c r="B204" s="76"/>
      <c r="C204" s="76"/>
      <c r="D204" s="76"/>
      <c r="E204" s="76"/>
      <c r="F204" s="182"/>
      <c r="G204" s="182"/>
      <c r="H204" s="182"/>
      <c r="I204" s="21"/>
      <c r="J204" s="21"/>
      <c r="K204" s="182"/>
      <c r="L204" s="182"/>
      <c r="M204" s="182"/>
      <c r="N204" s="182"/>
      <c r="O204" s="182"/>
      <c r="P204" s="182"/>
      <c r="Q204" s="182"/>
      <c r="R204" s="182"/>
    </row>
    <row r="205" spans="2:18" x14ac:dyDescent="0.3">
      <c r="B205" s="76"/>
      <c r="C205" s="76"/>
      <c r="D205" s="76"/>
      <c r="E205" s="76"/>
      <c r="F205" s="182"/>
      <c r="G205" s="182"/>
      <c r="H205" s="182"/>
      <c r="I205" s="21"/>
      <c r="J205" s="21"/>
      <c r="K205" s="182"/>
      <c r="L205" s="182"/>
      <c r="M205" s="182"/>
      <c r="N205" s="182"/>
      <c r="O205" s="182"/>
      <c r="P205" s="182"/>
      <c r="Q205" s="182"/>
      <c r="R205" s="182"/>
    </row>
    <row r="206" spans="2:18" x14ac:dyDescent="0.3">
      <c r="B206" s="76"/>
      <c r="C206" s="76"/>
      <c r="D206" s="76"/>
      <c r="E206" s="76"/>
      <c r="F206" s="182"/>
      <c r="G206" s="182"/>
      <c r="H206" s="182"/>
      <c r="I206" s="21"/>
      <c r="J206" s="21"/>
      <c r="K206" s="182"/>
      <c r="L206" s="182"/>
      <c r="M206" s="182"/>
      <c r="N206" s="182"/>
      <c r="O206" s="182"/>
      <c r="P206" s="182"/>
      <c r="Q206" s="182"/>
      <c r="R206" s="182"/>
    </row>
    <row r="207" spans="2:18" x14ac:dyDescent="0.3">
      <c r="B207" s="76"/>
      <c r="C207" s="76"/>
      <c r="D207" s="76"/>
      <c r="E207" s="76"/>
      <c r="F207" s="182"/>
      <c r="G207" s="182"/>
      <c r="H207" s="182"/>
      <c r="I207" s="21"/>
      <c r="J207" s="21"/>
      <c r="K207" s="182"/>
      <c r="L207" s="182"/>
      <c r="M207" s="182"/>
      <c r="N207" s="182"/>
      <c r="O207" s="182"/>
      <c r="P207" s="182"/>
      <c r="Q207" s="182"/>
      <c r="R207" s="182"/>
    </row>
    <row r="208" spans="2:18" x14ac:dyDescent="0.3">
      <c r="B208" s="76"/>
      <c r="C208" s="76"/>
      <c r="D208" s="76"/>
      <c r="E208" s="76"/>
      <c r="F208" s="182"/>
      <c r="G208" s="182"/>
      <c r="H208" s="182"/>
      <c r="I208" s="21"/>
      <c r="J208" s="21"/>
      <c r="K208" s="182"/>
      <c r="L208" s="182"/>
      <c r="M208" s="182"/>
      <c r="N208" s="182"/>
      <c r="O208" s="182"/>
      <c r="P208" s="182"/>
      <c r="Q208" s="182"/>
      <c r="R208" s="182"/>
    </row>
    <row r="209" spans="2:18" x14ac:dyDescent="0.3">
      <c r="B209" s="76"/>
      <c r="C209" s="76"/>
      <c r="D209" s="76"/>
      <c r="E209" s="76"/>
      <c r="F209" s="182"/>
      <c r="G209" s="182"/>
      <c r="H209" s="182"/>
      <c r="I209" s="21"/>
      <c r="J209" s="21"/>
      <c r="K209" s="182"/>
      <c r="L209" s="182"/>
      <c r="M209" s="182"/>
      <c r="N209" s="182"/>
      <c r="O209" s="182"/>
      <c r="P209" s="182"/>
      <c r="Q209" s="182"/>
      <c r="R209" s="182"/>
    </row>
    <row r="210" spans="2:18" x14ac:dyDescent="0.3">
      <c r="B210" s="76"/>
      <c r="C210" s="76"/>
      <c r="D210" s="76"/>
      <c r="E210" s="76"/>
      <c r="F210" s="182"/>
      <c r="G210" s="182"/>
      <c r="H210" s="182"/>
      <c r="I210" s="21"/>
      <c r="J210" s="21"/>
      <c r="K210" s="182"/>
      <c r="L210" s="182"/>
      <c r="M210" s="182"/>
      <c r="N210" s="182"/>
      <c r="O210" s="182"/>
      <c r="P210" s="182"/>
      <c r="Q210" s="182"/>
      <c r="R210" s="182"/>
    </row>
    <row r="211" spans="2:18" x14ac:dyDescent="0.3">
      <c r="B211" s="76"/>
      <c r="C211" s="76"/>
      <c r="D211" s="76"/>
      <c r="E211" s="76"/>
      <c r="F211" s="182"/>
      <c r="G211" s="182"/>
      <c r="H211" s="182"/>
      <c r="I211" s="21"/>
      <c r="J211" s="21"/>
      <c r="K211" s="182"/>
      <c r="L211" s="182"/>
      <c r="M211" s="182"/>
      <c r="N211" s="182"/>
      <c r="O211" s="182"/>
      <c r="P211" s="182"/>
      <c r="Q211" s="182"/>
      <c r="R211" s="182"/>
    </row>
    <row r="212" spans="2:18" x14ac:dyDescent="0.3">
      <c r="B212" s="76"/>
      <c r="C212" s="76"/>
      <c r="D212" s="76"/>
      <c r="E212" s="76"/>
      <c r="F212" s="182"/>
      <c r="G212" s="182"/>
      <c r="H212" s="182"/>
      <c r="I212" s="21"/>
      <c r="J212" s="21"/>
      <c r="K212" s="182"/>
      <c r="L212" s="182"/>
      <c r="M212" s="182"/>
      <c r="N212" s="182"/>
      <c r="O212" s="182"/>
      <c r="P212" s="182"/>
      <c r="Q212" s="182"/>
      <c r="R212" s="182"/>
    </row>
    <row r="213" spans="2:18" x14ac:dyDescent="0.3">
      <c r="B213" s="76"/>
      <c r="C213" s="76"/>
      <c r="D213" s="76"/>
      <c r="E213" s="76"/>
      <c r="F213" s="182"/>
      <c r="G213" s="182"/>
      <c r="H213" s="182"/>
      <c r="I213" s="21"/>
      <c r="J213" s="21"/>
      <c r="K213" s="182"/>
      <c r="L213" s="182"/>
      <c r="M213" s="182"/>
      <c r="N213" s="182"/>
      <c r="O213" s="182"/>
      <c r="P213" s="182"/>
      <c r="Q213" s="182"/>
      <c r="R213" s="182"/>
    </row>
    <row r="214" spans="2:18" x14ac:dyDescent="0.3">
      <c r="B214" s="76"/>
      <c r="C214" s="76"/>
      <c r="D214" s="76"/>
      <c r="E214" s="76"/>
      <c r="F214" s="182"/>
      <c r="G214" s="182"/>
      <c r="H214" s="182"/>
      <c r="I214" s="21"/>
      <c r="J214" s="21"/>
      <c r="K214" s="182"/>
      <c r="L214" s="182"/>
      <c r="M214" s="182"/>
      <c r="N214" s="182"/>
      <c r="O214" s="182"/>
      <c r="P214" s="182"/>
      <c r="Q214" s="182"/>
      <c r="R214" s="182"/>
    </row>
    <row r="215" spans="2:18" x14ac:dyDescent="0.3">
      <c r="B215" s="76"/>
      <c r="C215" s="76"/>
      <c r="D215" s="76"/>
      <c r="E215" s="76"/>
      <c r="F215" s="182"/>
      <c r="G215" s="182"/>
      <c r="H215" s="182"/>
      <c r="I215" s="21"/>
      <c r="J215" s="21"/>
      <c r="K215" s="182"/>
      <c r="L215" s="182"/>
      <c r="M215" s="182"/>
      <c r="N215" s="182"/>
      <c r="O215" s="182"/>
      <c r="P215" s="182"/>
      <c r="Q215" s="182"/>
      <c r="R215" s="182"/>
    </row>
    <row r="216" spans="2:18" x14ac:dyDescent="0.3">
      <c r="B216" s="76"/>
      <c r="C216" s="76"/>
      <c r="D216" s="76"/>
      <c r="E216" s="76"/>
      <c r="F216" s="182"/>
      <c r="G216" s="182"/>
      <c r="H216" s="182"/>
      <c r="I216" s="21"/>
      <c r="J216" s="21"/>
      <c r="K216" s="182"/>
      <c r="L216" s="182"/>
      <c r="M216" s="182"/>
      <c r="N216" s="182"/>
      <c r="O216" s="182"/>
      <c r="P216" s="182"/>
      <c r="Q216" s="182"/>
      <c r="R216" s="182"/>
    </row>
    <row r="217" spans="2:18" x14ac:dyDescent="0.3">
      <c r="B217" s="76"/>
      <c r="C217" s="76"/>
      <c r="D217" s="76"/>
      <c r="E217" s="76"/>
      <c r="F217" s="182"/>
      <c r="G217" s="182"/>
      <c r="H217" s="182"/>
      <c r="I217" s="21"/>
      <c r="J217" s="21"/>
      <c r="K217" s="182"/>
      <c r="L217" s="182"/>
      <c r="M217" s="182"/>
      <c r="N217" s="182"/>
      <c r="O217" s="182"/>
      <c r="P217" s="182"/>
      <c r="Q217" s="182"/>
      <c r="R217" s="18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workbookViewId="0">
      <selection activeCell="I9" sqref="I9"/>
    </sheetView>
  </sheetViews>
  <sheetFormatPr defaultColWidth="9.1796875" defaultRowHeight="10.5" outlineLevelRow="3" x14ac:dyDescent="0.25"/>
  <cols>
    <col min="1" max="1" width="52" style="11" customWidth="1"/>
    <col min="2" max="10" width="16.26953125" style="179" customWidth="1"/>
    <col min="11" max="16384" width="9.1796875" style="11"/>
  </cols>
  <sheetData>
    <row r="1" spans="1:15" s="192" customFormat="1" ht="18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192" customFormat="1" ht="18.5" x14ac:dyDescent="0.3">
      <c r="A2" s="5" t="s">
        <v>306</v>
      </c>
      <c r="B2" s="5"/>
      <c r="C2" s="5"/>
      <c r="D2" s="5"/>
      <c r="E2" s="5"/>
      <c r="F2" s="5"/>
      <c r="G2" s="5"/>
      <c r="H2" s="5"/>
      <c r="I2" s="5"/>
      <c r="J2" s="5"/>
      <c r="K2" s="212"/>
      <c r="L2" s="212"/>
      <c r="M2" s="212"/>
      <c r="N2" s="212"/>
      <c r="O2" s="212"/>
    </row>
    <row r="3" spans="1:15" s="192" customFormat="1" ht="13" x14ac:dyDescent="0.3">
      <c r="A3" s="244"/>
      <c r="B3" s="85"/>
      <c r="C3" s="85"/>
      <c r="D3" s="85"/>
      <c r="E3" s="85"/>
      <c r="F3" s="85"/>
      <c r="G3" s="85"/>
      <c r="H3" s="85"/>
      <c r="I3" s="85"/>
      <c r="J3" s="85"/>
    </row>
    <row r="4" spans="1:15" s="68" customFormat="1" ht="13" x14ac:dyDescent="0.3">
      <c r="B4" s="213"/>
      <c r="C4" s="213"/>
      <c r="D4" s="213"/>
      <c r="E4" s="213"/>
      <c r="F4" s="213"/>
      <c r="G4" s="213"/>
      <c r="H4" s="213"/>
      <c r="I4" s="213"/>
      <c r="J4" s="213" t="s">
        <v>307</v>
      </c>
    </row>
    <row r="5" spans="1:15" s="174" customFormat="1" ht="13" x14ac:dyDescent="0.25">
      <c r="A5" s="139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223">
        <v>45169</v>
      </c>
    </row>
    <row r="6" spans="1:15" s="16" customFormat="1" ht="15.5" x14ac:dyDescent="0.25">
      <c r="A6" s="78" t="s">
        <v>216</v>
      </c>
      <c r="B6" s="226">
        <f t="shared" ref="B6:J6" si="0">B$7+B$80</f>
        <v>4075.4500576400706</v>
      </c>
      <c r="C6" s="226">
        <f t="shared" si="0"/>
        <v>4266.4444728775707</v>
      </c>
      <c r="D6" s="226">
        <f t="shared" si="0"/>
        <v>4243.6864570672315</v>
      </c>
      <c r="E6" s="226">
        <f t="shared" si="0"/>
        <v>4386.5683003105805</v>
      </c>
      <c r="F6" s="226">
        <f t="shared" si="0"/>
        <v>4546.8280830843405</v>
      </c>
      <c r="G6" s="226">
        <f t="shared" si="0"/>
        <v>4593.4941187280192</v>
      </c>
      <c r="H6" s="226">
        <f t="shared" si="0"/>
        <v>4714.3619977863491</v>
      </c>
      <c r="I6" s="226">
        <f t="shared" si="0"/>
        <v>4860.5947048103408</v>
      </c>
      <c r="J6" s="226">
        <f t="shared" si="0"/>
        <v>4897.5558478063194</v>
      </c>
      <c r="L6" s="251"/>
    </row>
    <row r="7" spans="1:15" s="173" customFormat="1" ht="14.5" x14ac:dyDescent="0.25">
      <c r="A7" s="122" t="s">
        <v>217</v>
      </c>
      <c r="B7" s="116">
        <f t="shared" ref="B7:J7" si="1">B$8+B$45</f>
        <v>3715.1336317660907</v>
      </c>
      <c r="C7" s="116">
        <f t="shared" si="1"/>
        <v>3891.2493464376103</v>
      </c>
      <c r="D7" s="116">
        <f t="shared" si="1"/>
        <v>3881.8475557880111</v>
      </c>
      <c r="E7" s="116">
        <f t="shared" si="1"/>
        <v>4045.1595006161101</v>
      </c>
      <c r="F7" s="116">
        <f t="shared" si="1"/>
        <v>4208.3465256813306</v>
      </c>
      <c r="G7" s="116">
        <f t="shared" si="1"/>
        <v>4257.0990983127595</v>
      </c>
      <c r="H7" s="116">
        <f t="shared" si="1"/>
        <v>4376.4828361153195</v>
      </c>
      <c r="I7" s="116">
        <f t="shared" si="1"/>
        <v>4521.089312509861</v>
      </c>
      <c r="J7" s="116">
        <f t="shared" si="1"/>
        <v>4555.6883448342796</v>
      </c>
    </row>
    <row r="8" spans="1:15" s="231" customFormat="1" ht="14.5" outlineLevel="1" x14ac:dyDescent="0.25">
      <c r="A8" s="97" t="s">
        <v>218</v>
      </c>
      <c r="B8" s="104">
        <f t="shared" ref="B8:J8" si="2">B$9+B$43</f>
        <v>1389.6902523549404</v>
      </c>
      <c r="C8" s="104">
        <f t="shared" si="2"/>
        <v>1420.4619873613403</v>
      </c>
      <c r="D8" s="104">
        <f t="shared" si="2"/>
        <v>1431.3214009277401</v>
      </c>
      <c r="E8" s="104">
        <f t="shared" si="2"/>
        <v>1444.7466166493205</v>
      </c>
      <c r="F8" s="104">
        <f t="shared" si="2"/>
        <v>1436.7151325735206</v>
      </c>
      <c r="G8" s="104">
        <f t="shared" si="2"/>
        <v>1452.7460593247201</v>
      </c>
      <c r="H8" s="104">
        <f t="shared" si="2"/>
        <v>1454.9498949168999</v>
      </c>
      <c r="I8" s="104">
        <f t="shared" si="2"/>
        <v>1470.7542204037002</v>
      </c>
      <c r="J8" s="104">
        <f t="shared" si="2"/>
        <v>1472.6374231902003</v>
      </c>
    </row>
    <row r="9" spans="1:15" s="101" customFormat="1" ht="13" outlineLevel="2" x14ac:dyDescent="0.25">
      <c r="A9" s="94" t="s">
        <v>219</v>
      </c>
      <c r="B9" s="62">
        <f t="shared" ref="B9:J9" si="3">SUM(B$10:B$42)</f>
        <v>1387.9709695622005</v>
      </c>
      <c r="C9" s="62">
        <f t="shared" si="3"/>
        <v>1418.7427045686004</v>
      </c>
      <c r="D9" s="62">
        <f t="shared" si="3"/>
        <v>1429.6021181350002</v>
      </c>
      <c r="E9" s="62">
        <f t="shared" si="3"/>
        <v>1443.0603969872004</v>
      </c>
      <c r="F9" s="62">
        <f t="shared" si="3"/>
        <v>1435.0289129114005</v>
      </c>
      <c r="G9" s="62">
        <f t="shared" si="3"/>
        <v>1451.0598396626001</v>
      </c>
      <c r="H9" s="62">
        <f t="shared" si="3"/>
        <v>1453.2967383854</v>
      </c>
      <c r="I9" s="62">
        <f t="shared" si="3"/>
        <v>1469.1010638722003</v>
      </c>
      <c r="J9" s="62">
        <f t="shared" si="3"/>
        <v>1470.9842666587003</v>
      </c>
    </row>
    <row r="10" spans="1:15" s="26" customFormat="1" ht="13" outlineLevel="3" x14ac:dyDescent="0.25">
      <c r="A10" s="232" t="s">
        <v>220</v>
      </c>
      <c r="B10" s="225">
        <v>81.333449999999999</v>
      </c>
      <c r="C10" s="225">
        <v>81.333449999999999</v>
      </c>
      <c r="D10" s="225">
        <v>81.333449999999999</v>
      </c>
      <c r="E10" s="225">
        <v>81.323449999999994</v>
      </c>
      <c r="F10" s="225">
        <v>81.323449999999994</v>
      </c>
      <c r="G10" s="225">
        <v>81.323449999999994</v>
      </c>
      <c r="H10" s="225">
        <v>82.045950000000005</v>
      </c>
      <c r="I10" s="225">
        <v>83.223194000000007</v>
      </c>
      <c r="J10" s="225">
        <v>63.096680999999997</v>
      </c>
    </row>
    <row r="11" spans="1:15" ht="13" outlineLevel="3" x14ac:dyDescent="0.3">
      <c r="A11" s="55" t="s">
        <v>221</v>
      </c>
      <c r="B11" s="196">
        <v>17.533000000000001</v>
      </c>
      <c r="C11" s="196">
        <v>17.533000000000001</v>
      </c>
      <c r="D11" s="196">
        <v>17.533000000000001</v>
      </c>
      <c r="E11" s="196">
        <v>17.533000000000001</v>
      </c>
      <c r="F11" s="196">
        <v>17.533000000000001</v>
      </c>
      <c r="G11" s="196">
        <v>17.533000000000001</v>
      </c>
      <c r="H11" s="196">
        <v>17.533000000000001</v>
      </c>
      <c r="I11" s="196">
        <v>17.533000000000001</v>
      </c>
      <c r="J11" s="196">
        <v>17.533000000000001</v>
      </c>
      <c r="K11" s="238"/>
      <c r="L11" s="238"/>
      <c r="M11" s="238"/>
    </row>
    <row r="12" spans="1:15" ht="13" outlineLevel="3" x14ac:dyDescent="0.3">
      <c r="A12" s="55" t="s">
        <v>222</v>
      </c>
      <c r="B12" s="196">
        <v>53.805816397400001</v>
      </c>
      <c r="C12" s="196">
        <v>60.100565103400001</v>
      </c>
      <c r="D12" s="196">
        <v>59.919900869400003</v>
      </c>
      <c r="E12" s="196">
        <v>36.428837740600002</v>
      </c>
      <c r="F12" s="196">
        <v>45.627005399700003</v>
      </c>
      <c r="G12" s="196">
        <v>65.804164349399997</v>
      </c>
      <c r="H12" s="196">
        <v>64.836286087800005</v>
      </c>
      <c r="I12" s="196">
        <v>72.684683448800001</v>
      </c>
      <c r="J12" s="196">
        <v>73.374790963500004</v>
      </c>
      <c r="K12" s="238"/>
      <c r="L12" s="238"/>
      <c r="M12" s="238"/>
    </row>
    <row r="13" spans="1:15" ht="13" outlineLevel="3" x14ac:dyDescent="0.3">
      <c r="A13" s="55" t="s">
        <v>223</v>
      </c>
      <c r="B13" s="196">
        <v>50</v>
      </c>
      <c r="C13" s="196">
        <v>50</v>
      </c>
      <c r="D13" s="196">
        <v>50</v>
      </c>
      <c r="E13" s="196">
        <v>50</v>
      </c>
      <c r="F13" s="196">
        <v>50</v>
      </c>
      <c r="G13" s="196">
        <v>50</v>
      </c>
      <c r="H13" s="196">
        <v>50</v>
      </c>
      <c r="I13" s="196">
        <v>50</v>
      </c>
      <c r="J13" s="196">
        <v>50</v>
      </c>
      <c r="K13" s="238"/>
      <c r="L13" s="238"/>
      <c r="M13" s="238"/>
    </row>
    <row r="14" spans="1:15" ht="13" outlineLevel="3" x14ac:dyDescent="0.3">
      <c r="A14" s="55" t="s">
        <v>224</v>
      </c>
      <c r="B14" s="196">
        <v>28.700001</v>
      </c>
      <c r="C14" s="196">
        <v>28.700001</v>
      </c>
      <c r="D14" s="196">
        <v>28.700001</v>
      </c>
      <c r="E14" s="196">
        <v>28.700001</v>
      </c>
      <c r="F14" s="196">
        <v>28.700001</v>
      </c>
      <c r="G14" s="196">
        <v>28.700001</v>
      </c>
      <c r="H14" s="196">
        <v>28.700001</v>
      </c>
      <c r="I14" s="196">
        <v>28.700001</v>
      </c>
      <c r="J14" s="196">
        <v>28.700001</v>
      </c>
      <c r="K14" s="238"/>
      <c r="L14" s="238"/>
      <c r="M14" s="238"/>
    </row>
    <row r="15" spans="1:15" ht="13" outlineLevel="3" x14ac:dyDescent="0.3">
      <c r="A15" s="55" t="s">
        <v>225</v>
      </c>
      <c r="B15" s="196">
        <v>46.9</v>
      </c>
      <c r="C15" s="196">
        <v>46.9</v>
      </c>
      <c r="D15" s="196">
        <v>46.9</v>
      </c>
      <c r="E15" s="196">
        <v>46.9</v>
      </c>
      <c r="F15" s="196">
        <v>46.9</v>
      </c>
      <c r="G15" s="196">
        <v>46.9</v>
      </c>
      <c r="H15" s="196">
        <v>46.9</v>
      </c>
      <c r="I15" s="196">
        <v>46.9</v>
      </c>
      <c r="J15" s="196">
        <v>46.9</v>
      </c>
      <c r="K15" s="238"/>
      <c r="L15" s="238"/>
      <c r="M15" s="238"/>
    </row>
    <row r="16" spans="1:15" ht="13" outlineLevel="3" x14ac:dyDescent="0.3">
      <c r="A16" s="55" t="s">
        <v>226</v>
      </c>
      <c r="B16" s="196">
        <v>237.101957</v>
      </c>
      <c r="C16" s="196">
        <v>237.101957</v>
      </c>
      <c r="D16" s="196">
        <v>237.101957</v>
      </c>
      <c r="E16" s="196">
        <v>237.101957</v>
      </c>
      <c r="F16" s="196">
        <v>237.101957</v>
      </c>
      <c r="G16" s="196">
        <v>237.101957</v>
      </c>
      <c r="H16" s="196">
        <v>237.101957</v>
      </c>
      <c r="I16" s="196">
        <v>237.101957</v>
      </c>
      <c r="J16" s="196">
        <v>237.101957</v>
      </c>
      <c r="K16" s="238"/>
      <c r="L16" s="238"/>
      <c r="M16" s="238"/>
    </row>
    <row r="17" spans="1:13" ht="13" outlineLevel="3" x14ac:dyDescent="0.3">
      <c r="A17" s="55" t="s">
        <v>227</v>
      </c>
      <c r="B17" s="196">
        <v>12.097744</v>
      </c>
      <c r="C17" s="196">
        <v>12.097744</v>
      </c>
      <c r="D17" s="196">
        <v>12.097744</v>
      </c>
      <c r="E17" s="196">
        <v>12.097744</v>
      </c>
      <c r="F17" s="196">
        <v>12.097744</v>
      </c>
      <c r="G17" s="196">
        <v>12.097744</v>
      </c>
      <c r="H17" s="196">
        <v>12.097744</v>
      </c>
      <c r="I17" s="196">
        <v>12.097744</v>
      </c>
      <c r="J17" s="196">
        <v>12.097744</v>
      </c>
      <c r="K17" s="238"/>
      <c r="L17" s="238"/>
      <c r="M17" s="238"/>
    </row>
    <row r="18" spans="1:13" ht="13" outlineLevel="3" x14ac:dyDescent="0.3">
      <c r="A18" s="55" t="s">
        <v>228</v>
      </c>
      <c r="B18" s="196">
        <v>27.097743999999999</v>
      </c>
      <c r="C18" s="196">
        <v>27.097743999999999</v>
      </c>
      <c r="D18" s="196">
        <v>27.097743999999999</v>
      </c>
      <c r="E18" s="196">
        <v>27.097743999999999</v>
      </c>
      <c r="F18" s="196">
        <v>27.097743999999999</v>
      </c>
      <c r="G18" s="196">
        <v>27.097743999999999</v>
      </c>
      <c r="H18" s="196">
        <v>27.097743999999999</v>
      </c>
      <c r="I18" s="196">
        <v>27.097743999999999</v>
      </c>
      <c r="J18" s="196">
        <v>27.097743999999999</v>
      </c>
      <c r="K18" s="238"/>
      <c r="L18" s="238"/>
      <c r="M18" s="238"/>
    </row>
    <row r="19" spans="1:13" ht="13" outlineLevel="3" x14ac:dyDescent="0.3">
      <c r="A19" s="55" t="s">
        <v>229</v>
      </c>
      <c r="B19" s="196">
        <v>69.614992801400007</v>
      </c>
      <c r="C19" s="196">
        <v>91.313176936199994</v>
      </c>
      <c r="D19" s="196">
        <v>91.938075141400006</v>
      </c>
      <c r="E19" s="196">
        <v>92.732437781200005</v>
      </c>
      <c r="F19" s="196">
        <v>87.239619085499996</v>
      </c>
      <c r="G19" s="196">
        <v>83.802277715800003</v>
      </c>
      <c r="H19" s="196">
        <v>61.999539615400003</v>
      </c>
      <c r="I19" s="196">
        <v>62.064388947600001</v>
      </c>
      <c r="J19" s="196">
        <v>61.946638860699998</v>
      </c>
      <c r="K19" s="238"/>
      <c r="L19" s="238"/>
      <c r="M19" s="238"/>
    </row>
    <row r="20" spans="1:13" ht="13" outlineLevel="3" x14ac:dyDescent="0.3">
      <c r="A20" s="55" t="s">
        <v>230</v>
      </c>
      <c r="B20" s="196">
        <v>12.097744</v>
      </c>
      <c r="C20" s="196">
        <v>12.097744</v>
      </c>
      <c r="D20" s="196">
        <v>12.097744</v>
      </c>
      <c r="E20" s="196">
        <v>12.097744</v>
      </c>
      <c r="F20" s="196">
        <v>12.097744</v>
      </c>
      <c r="G20" s="196">
        <v>12.097744</v>
      </c>
      <c r="H20" s="196">
        <v>12.097744</v>
      </c>
      <c r="I20" s="196">
        <v>12.097744</v>
      </c>
      <c r="J20" s="196">
        <v>12.097744</v>
      </c>
      <c r="K20" s="238"/>
      <c r="L20" s="238"/>
      <c r="M20" s="238"/>
    </row>
    <row r="21" spans="1:13" ht="13" outlineLevel="3" x14ac:dyDescent="0.3">
      <c r="A21" s="55" t="s">
        <v>231</v>
      </c>
      <c r="B21" s="196">
        <v>12.097744</v>
      </c>
      <c r="C21" s="196">
        <v>12.097744</v>
      </c>
      <c r="D21" s="196">
        <v>12.097744</v>
      </c>
      <c r="E21" s="196">
        <v>12.097744</v>
      </c>
      <c r="F21" s="196">
        <v>12.097744</v>
      </c>
      <c r="G21" s="196">
        <v>12.097744</v>
      </c>
      <c r="H21" s="196">
        <v>12.097744</v>
      </c>
      <c r="I21" s="196">
        <v>12.097744</v>
      </c>
      <c r="J21" s="196">
        <v>12.097744</v>
      </c>
      <c r="K21" s="238"/>
      <c r="L21" s="238"/>
      <c r="M21" s="238"/>
    </row>
    <row r="22" spans="1:13" ht="13" outlineLevel="3" x14ac:dyDescent="0.3">
      <c r="A22" s="55" t="s">
        <v>232</v>
      </c>
      <c r="B22" s="196">
        <v>60.071426971400001</v>
      </c>
      <c r="C22" s="196">
        <v>72.613278971400007</v>
      </c>
      <c r="D22" s="196">
        <v>89.419828406400001</v>
      </c>
      <c r="E22" s="196">
        <v>110.82437368479999</v>
      </c>
      <c r="F22" s="196">
        <v>117.2883826848</v>
      </c>
      <c r="G22" s="196">
        <v>131.1654346848</v>
      </c>
      <c r="H22" s="196">
        <v>141.54039668479999</v>
      </c>
      <c r="I22" s="196">
        <v>149.01314468480001</v>
      </c>
      <c r="J22" s="196">
        <v>153.94857368480001</v>
      </c>
      <c r="K22" s="238"/>
      <c r="L22" s="238"/>
      <c r="M22" s="238"/>
    </row>
    <row r="23" spans="1:13" ht="13" outlineLevel="3" x14ac:dyDescent="0.3">
      <c r="A23" s="55" t="s">
        <v>233</v>
      </c>
      <c r="B23" s="196">
        <v>12.097744</v>
      </c>
      <c r="C23" s="196">
        <v>12.097744</v>
      </c>
      <c r="D23" s="196">
        <v>12.097744</v>
      </c>
      <c r="E23" s="196">
        <v>12.097744</v>
      </c>
      <c r="F23" s="196">
        <v>12.097744</v>
      </c>
      <c r="G23" s="196">
        <v>12.097744</v>
      </c>
      <c r="H23" s="196">
        <v>12.097744</v>
      </c>
      <c r="I23" s="196">
        <v>12.097744</v>
      </c>
      <c r="J23" s="196">
        <v>12.097744</v>
      </c>
      <c r="K23" s="238"/>
      <c r="L23" s="238"/>
      <c r="M23" s="238"/>
    </row>
    <row r="24" spans="1:13" ht="13" outlineLevel="3" x14ac:dyDescent="0.3">
      <c r="A24" s="55" t="s">
        <v>234</v>
      </c>
      <c r="B24" s="196">
        <v>12.097744</v>
      </c>
      <c r="C24" s="196">
        <v>12.097744</v>
      </c>
      <c r="D24" s="196">
        <v>12.097744</v>
      </c>
      <c r="E24" s="196">
        <v>12.097744</v>
      </c>
      <c r="F24" s="196">
        <v>12.097744</v>
      </c>
      <c r="G24" s="196">
        <v>12.097744</v>
      </c>
      <c r="H24" s="196">
        <v>12.097744</v>
      </c>
      <c r="I24" s="196">
        <v>12.097744</v>
      </c>
      <c r="J24" s="196">
        <v>12.097744</v>
      </c>
      <c r="K24" s="238"/>
      <c r="L24" s="238"/>
      <c r="M24" s="238"/>
    </row>
    <row r="25" spans="1:13" ht="13" outlineLevel="3" x14ac:dyDescent="0.3">
      <c r="A25" s="55" t="s">
        <v>235</v>
      </c>
      <c r="B25" s="196">
        <v>12.097744</v>
      </c>
      <c r="C25" s="196">
        <v>12.097744</v>
      </c>
      <c r="D25" s="196">
        <v>12.097744</v>
      </c>
      <c r="E25" s="196">
        <v>12.097744</v>
      </c>
      <c r="F25" s="196">
        <v>12.097744</v>
      </c>
      <c r="G25" s="196">
        <v>12.097744</v>
      </c>
      <c r="H25" s="196">
        <v>12.097744</v>
      </c>
      <c r="I25" s="196">
        <v>12.097744</v>
      </c>
      <c r="J25" s="196">
        <v>12.097744</v>
      </c>
      <c r="K25" s="238"/>
      <c r="L25" s="238"/>
      <c r="M25" s="238"/>
    </row>
    <row r="26" spans="1:13" ht="13" outlineLevel="3" x14ac:dyDescent="0.3">
      <c r="A26" s="55" t="s">
        <v>236</v>
      </c>
      <c r="B26" s="196">
        <v>12.097744</v>
      </c>
      <c r="C26" s="196">
        <v>12.097744</v>
      </c>
      <c r="D26" s="196">
        <v>12.097744</v>
      </c>
      <c r="E26" s="196">
        <v>12.097744</v>
      </c>
      <c r="F26" s="196">
        <v>12.097744</v>
      </c>
      <c r="G26" s="196">
        <v>12.097744</v>
      </c>
      <c r="H26" s="196">
        <v>12.097744</v>
      </c>
      <c r="I26" s="196">
        <v>12.097744</v>
      </c>
      <c r="J26" s="196">
        <v>12.097744</v>
      </c>
      <c r="K26" s="238"/>
      <c r="L26" s="238"/>
      <c r="M26" s="238"/>
    </row>
    <row r="27" spans="1:13" ht="13" outlineLevel="3" x14ac:dyDescent="0.3">
      <c r="A27" s="55" t="s">
        <v>237</v>
      </c>
      <c r="B27" s="196">
        <v>12.097744</v>
      </c>
      <c r="C27" s="196">
        <v>12.097744</v>
      </c>
      <c r="D27" s="196">
        <v>12.097744</v>
      </c>
      <c r="E27" s="196">
        <v>12.097744</v>
      </c>
      <c r="F27" s="196">
        <v>12.097744</v>
      </c>
      <c r="G27" s="196">
        <v>12.097744</v>
      </c>
      <c r="H27" s="196">
        <v>12.097744</v>
      </c>
      <c r="I27" s="196">
        <v>12.097744</v>
      </c>
      <c r="J27" s="196">
        <v>12.097744</v>
      </c>
      <c r="K27" s="238"/>
      <c r="L27" s="238"/>
      <c r="M27" s="238"/>
    </row>
    <row r="28" spans="1:13" ht="13" outlineLevel="3" x14ac:dyDescent="0.3">
      <c r="A28" s="55" t="s">
        <v>238</v>
      </c>
      <c r="B28" s="196">
        <v>12.097744</v>
      </c>
      <c r="C28" s="196">
        <v>12.097744</v>
      </c>
      <c r="D28" s="196">
        <v>12.097744</v>
      </c>
      <c r="E28" s="196">
        <v>12.097744</v>
      </c>
      <c r="F28" s="196">
        <v>12.097744</v>
      </c>
      <c r="G28" s="196">
        <v>12.097744</v>
      </c>
      <c r="H28" s="196">
        <v>12.097744</v>
      </c>
      <c r="I28" s="196">
        <v>12.097744</v>
      </c>
      <c r="J28" s="196">
        <v>12.097744</v>
      </c>
      <c r="K28" s="238"/>
      <c r="L28" s="238"/>
      <c r="M28" s="238"/>
    </row>
    <row r="29" spans="1:13" ht="13" outlineLevel="3" x14ac:dyDescent="0.3">
      <c r="A29" s="55" t="s">
        <v>239</v>
      </c>
      <c r="B29" s="196">
        <v>12.097744</v>
      </c>
      <c r="C29" s="196">
        <v>12.097744</v>
      </c>
      <c r="D29" s="196">
        <v>12.097744</v>
      </c>
      <c r="E29" s="196">
        <v>12.097744</v>
      </c>
      <c r="F29" s="196">
        <v>12.097744</v>
      </c>
      <c r="G29" s="196">
        <v>12.097744</v>
      </c>
      <c r="H29" s="196">
        <v>12.097744</v>
      </c>
      <c r="I29" s="196">
        <v>12.097744</v>
      </c>
      <c r="J29" s="196">
        <v>12.097744</v>
      </c>
      <c r="K29" s="238"/>
      <c r="L29" s="238"/>
      <c r="M29" s="238"/>
    </row>
    <row r="30" spans="1:13" ht="13" outlineLevel="3" x14ac:dyDescent="0.3">
      <c r="A30" s="55" t="s">
        <v>240</v>
      </c>
      <c r="B30" s="196">
        <v>12.097744</v>
      </c>
      <c r="C30" s="196">
        <v>12.097744</v>
      </c>
      <c r="D30" s="196">
        <v>12.097744</v>
      </c>
      <c r="E30" s="196">
        <v>12.097744</v>
      </c>
      <c r="F30" s="196">
        <v>12.097744</v>
      </c>
      <c r="G30" s="196">
        <v>12.097744</v>
      </c>
      <c r="H30" s="196">
        <v>12.097744</v>
      </c>
      <c r="I30" s="196">
        <v>12.097744</v>
      </c>
      <c r="J30" s="196">
        <v>12.097744</v>
      </c>
      <c r="K30" s="238"/>
      <c r="L30" s="238"/>
      <c r="M30" s="238"/>
    </row>
    <row r="31" spans="1:13" ht="13" outlineLevel="3" x14ac:dyDescent="0.3">
      <c r="A31" s="55" t="s">
        <v>241</v>
      </c>
      <c r="B31" s="196">
        <v>12.097744</v>
      </c>
      <c r="C31" s="196">
        <v>12.097744</v>
      </c>
      <c r="D31" s="196">
        <v>12.097744</v>
      </c>
      <c r="E31" s="196">
        <v>12.097744</v>
      </c>
      <c r="F31" s="196">
        <v>12.097744</v>
      </c>
      <c r="G31" s="196">
        <v>12.097744</v>
      </c>
      <c r="H31" s="196">
        <v>12.097744</v>
      </c>
      <c r="I31" s="196">
        <v>12.097744</v>
      </c>
      <c r="J31" s="196">
        <v>12.097744</v>
      </c>
      <c r="K31" s="238"/>
      <c r="L31" s="238"/>
      <c r="M31" s="238"/>
    </row>
    <row r="32" spans="1:13" ht="13" outlineLevel="3" x14ac:dyDescent="0.3">
      <c r="A32" s="55" t="s">
        <v>242</v>
      </c>
      <c r="B32" s="196">
        <v>12.097744</v>
      </c>
      <c r="C32" s="196">
        <v>12.097744</v>
      </c>
      <c r="D32" s="196">
        <v>12.097744</v>
      </c>
      <c r="E32" s="196">
        <v>12.097744</v>
      </c>
      <c r="F32" s="196">
        <v>12.097744</v>
      </c>
      <c r="G32" s="196">
        <v>12.097744</v>
      </c>
      <c r="H32" s="196">
        <v>12.097744</v>
      </c>
      <c r="I32" s="196">
        <v>12.097744</v>
      </c>
      <c r="J32" s="196">
        <v>12.097744</v>
      </c>
      <c r="K32" s="238"/>
      <c r="L32" s="238"/>
      <c r="M32" s="238"/>
    </row>
    <row r="33" spans="1:13" ht="13" outlineLevel="3" x14ac:dyDescent="0.3">
      <c r="A33" s="55" t="s">
        <v>243</v>
      </c>
      <c r="B33" s="196">
        <v>41.488599000000001</v>
      </c>
      <c r="C33" s="196">
        <v>41.524431</v>
      </c>
      <c r="D33" s="196">
        <v>40.509376000000003</v>
      </c>
      <c r="E33" s="196">
        <v>40.529000000000003</v>
      </c>
      <c r="F33" s="196">
        <v>42.545752999999998</v>
      </c>
      <c r="G33" s="196">
        <v>49.998831000000003</v>
      </c>
      <c r="H33" s="196">
        <v>56.912720999999998</v>
      </c>
      <c r="I33" s="196">
        <v>70.261374000000004</v>
      </c>
      <c r="J33" s="196">
        <v>90.248632000000001</v>
      </c>
      <c r="K33" s="238"/>
      <c r="L33" s="238"/>
      <c r="M33" s="238"/>
    </row>
    <row r="34" spans="1:13" ht="13" outlineLevel="3" x14ac:dyDescent="0.3">
      <c r="A34" s="55" t="s">
        <v>244</v>
      </c>
      <c r="B34" s="196">
        <v>262.09775100000002</v>
      </c>
      <c r="C34" s="196">
        <v>262.09775100000002</v>
      </c>
      <c r="D34" s="196">
        <v>262.09775100000002</v>
      </c>
      <c r="E34" s="196">
        <v>262.09775100000002</v>
      </c>
      <c r="F34" s="196">
        <v>262.09775100000002</v>
      </c>
      <c r="G34" s="196">
        <v>262.09775100000002</v>
      </c>
      <c r="H34" s="196">
        <v>262.09775100000002</v>
      </c>
      <c r="I34" s="196">
        <v>262.09775100000002</v>
      </c>
      <c r="J34" s="196">
        <v>262.09775100000002</v>
      </c>
      <c r="K34" s="238"/>
      <c r="L34" s="238"/>
      <c r="M34" s="238"/>
    </row>
    <row r="35" spans="1:13" ht="13" outlineLevel="3" x14ac:dyDescent="0.3">
      <c r="A35" s="55" t="s">
        <v>245</v>
      </c>
      <c r="B35" s="196">
        <v>49.921956999999999</v>
      </c>
      <c r="C35" s="196">
        <v>49.921956999999999</v>
      </c>
      <c r="D35" s="196">
        <v>37.788384000000001</v>
      </c>
      <c r="E35" s="196">
        <v>37.788384000000001</v>
      </c>
      <c r="F35" s="196">
        <v>37.788384000000001</v>
      </c>
      <c r="G35" s="196">
        <v>37.788384000000001</v>
      </c>
      <c r="H35" s="196">
        <v>37.788384000000001</v>
      </c>
      <c r="I35" s="196">
        <v>37.788384000000001</v>
      </c>
      <c r="J35" s="196">
        <v>37.788384000000001</v>
      </c>
      <c r="K35" s="238"/>
      <c r="L35" s="238"/>
      <c r="M35" s="238"/>
    </row>
    <row r="36" spans="1:13" ht="13" outlineLevel="3" x14ac:dyDescent="0.3">
      <c r="A36" s="55" t="s">
        <v>246</v>
      </c>
      <c r="B36" s="196">
        <v>67.473926000000006</v>
      </c>
      <c r="C36" s="196">
        <v>65.115521999999999</v>
      </c>
      <c r="D36" s="196">
        <v>65.115521999999999</v>
      </c>
      <c r="E36" s="196">
        <v>65.115521999999999</v>
      </c>
      <c r="F36" s="196">
        <v>65.115521999999999</v>
      </c>
      <c r="G36" s="196">
        <v>46.069235999999997</v>
      </c>
      <c r="H36" s="196">
        <v>46.069235999999997</v>
      </c>
      <c r="I36" s="196">
        <v>46.069235999999997</v>
      </c>
      <c r="J36" s="196">
        <v>46.069235999999997</v>
      </c>
      <c r="K36" s="238"/>
      <c r="L36" s="238"/>
      <c r="M36" s="238"/>
    </row>
    <row r="37" spans="1:13" ht="13" outlineLevel="3" x14ac:dyDescent="0.3">
      <c r="A37" s="55" t="s">
        <v>247</v>
      </c>
      <c r="B37" s="196">
        <v>46.997578392000001</v>
      </c>
      <c r="C37" s="196">
        <v>42.057100557600002</v>
      </c>
      <c r="D37" s="196">
        <v>53.814358717799998</v>
      </c>
      <c r="E37" s="196">
        <v>68.555168780599999</v>
      </c>
      <c r="F37" s="196">
        <v>50.8375737414</v>
      </c>
      <c r="G37" s="196">
        <v>28.0068884302</v>
      </c>
      <c r="H37" s="196">
        <v>28.0488157102</v>
      </c>
      <c r="I37" s="196">
        <v>16.562885264399998</v>
      </c>
      <c r="J37" s="196">
        <v>14.2198463844</v>
      </c>
      <c r="K37" s="238"/>
      <c r="L37" s="238"/>
      <c r="M37" s="238"/>
    </row>
    <row r="38" spans="1:13" ht="13" outlineLevel="3" x14ac:dyDescent="0.3">
      <c r="A38" s="55" t="s">
        <v>248</v>
      </c>
      <c r="B38" s="196">
        <v>41.080407000000001</v>
      </c>
      <c r="C38" s="196">
        <v>41.080407000000001</v>
      </c>
      <c r="D38" s="196">
        <v>41.080407000000001</v>
      </c>
      <c r="E38" s="196">
        <v>41.080407000000001</v>
      </c>
      <c r="F38" s="196">
        <v>41.080407000000001</v>
      </c>
      <c r="G38" s="196">
        <v>41.080407000000001</v>
      </c>
      <c r="H38" s="196">
        <v>41.080407000000001</v>
      </c>
      <c r="I38" s="196">
        <v>41.080407000000001</v>
      </c>
      <c r="J38" s="196">
        <v>41.080407000000001</v>
      </c>
      <c r="K38" s="238"/>
      <c r="L38" s="238"/>
      <c r="M38" s="238"/>
    </row>
    <row r="39" spans="1:13" ht="13" outlineLevel="3" x14ac:dyDescent="0.3">
      <c r="A39" s="55" t="s">
        <v>249</v>
      </c>
      <c r="B39" s="196">
        <v>21.481691000000001</v>
      </c>
      <c r="C39" s="196">
        <v>21.481691000000001</v>
      </c>
      <c r="D39" s="196">
        <v>21.481691000000001</v>
      </c>
      <c r="E39" s="196">
        <v>21.481691000000001</v>
      </c>
      <c r="F39" s="196">
        <v>21.481691000000001</v>
      </c>
      <c r="G39" s="196">
        <v>21.481691000000001</v>
      </c>
      <c r="H39" s="196">
        <v>21.481691000000001</v>
      </c>
      <c r="I39" s="196">
        <v>18.781690999999999</v>
      </c>
      <c r="J39" s="196">
        <v>17.781690999999999</v>
      </c>
      <c r="K39" s="238"/>
      <c r="L39" s="238"/>
      <c r="M39" s="238"/>
    </row>
    <row r="40" spans="1:13" ht="13" outlineLevel="3" x14ac:dyDescent="0.3">
      <c r="A40" s="55" t="s">
        <v>250</v>
      </c>
      <c r="B40" s="196">
        <v>10</v>
      </c>
      <c r="C40" s="196">
        <v>7.5</v>
      </c>
      <c r="D40" s="196">
        <v>2.5</v>
      </c>
      <c r="E40" s="196">
        <v>2.5</v>
      </c>
      <c r="F40" s="196">
        <v>2.5</v>
      </c>
      <c r="G40" s="196">
        <v>2.5</v>
      </c>
      <c r="H40" s="196">
        <v>2.5</v>
      </c>
      <c r="I40" s="196">
        <v>2.5</v>
      </c>
      <c r="J40" s="196">
        <v>2.5</v>
      </c>
      <c r="K40" s="238"/>
      <c r="L40" s="238"/>
      <c r="M40" s="238"/>
    </row>
    <row r="41" spans="1:13" ht="13" outlineLevel="3" x14ac:dyDescent="0.3">
      <c r="A41" s="55" t="s">
        <v>251</v>
      </c>
      <c r="B41" s="196">
        <v>0</v>
      </c>
      <c r="C41" s="196">
        <v>0</v>
      </c>
      <c r="D41" s="196">
        <v>0</v>
      </c>
      <c r="E41" s="196">
        <v>0</v>
      </c>
      <c r="F41" s="196">
        <v>0</v>
      </c>
      <c r="G41" s="196">
        <v>19.8379504824</v>
      </c>
      <c r="H41" s="196">
        <v>29.2921862872</v>
      </c>
      <c r="I41" s="196">
        <v>29.370550526599999</v>
      </c>
      <c r="J41" s="196">
        <v>29.2282607653</v>
      </c>
      <c r="K41" s="238"/>
      <c r="L41" s="238"/>
      <c r="M41" s="238"/>
    </row>
    <row r="42" spans="1:13" ht="13" outlineLevel="3" x14ac:dyDescent="0.3">
      <c r="A42" s="262" t="s">
        <v>252</v>
      </c>
      <c r="B42" s="196">
        <v>18</v>
      </c>
      <c r="C42" s="196">
        <v>18</v>
      </c>
      <c r="D42" s="196">
        <v>18</v>
      </c>
      <c r="E42" s="196">
        <v>18</v>
      </c>
      <c r="F42" s="196">
        <v>15.5</v>
      </c>
      <c r="G42" s="196">
        <v>15.5</v>
      </c>
      <c r="H42" s="196">
        <v>13</v>
      </c>
      <c r="I42" s="196">
        <v>13</v>
      </c>
      <c r="J42" s="196">
        <v>13</v>
      </c>
      <c r="K42" s="238"/>
      <c r="L42" s="238"/>
      <c r="M42" s="238"/>
    </row>
    <row r="43" spans="1:13" ht="13" outlineLevel="2" x14ac:dyDescent="0.3">
      <c r="A43" s="222" t="s">
        <v>253</v>
      </c>
      <c r="B43" s="100">
        <f t="shared" ref="B43:J43" si="4">SUM(B$44:B$44)</f>
        <v>1.7192827927400001</v>
      </c>
      <c r="C43" s="100">
        <f t="shared" si="4"/>
        <v>1.7192827927400001</v>
      </c>
      <c r="D43" s="100">
        <f t="shared" si="4"/>
        <v>1.7192827927400001</v>
      </c>
      <c r="E43" s="100">
        <f t="shared" si="4"/>
        <v>1.6862196621200001</v>
      </c>
      <c r="F43" s="100">
        <f t="shared" si="4"/>
        <v>1.6862196621200001</v>
      </c>
      <c r="G43" s="100">
        <f t="shared" si="4"/>
        <v>1.6862196621200001</v>
      </c>
      <c r="H43" s="100">
        <f t="shared" si="4"/>
        <v>1.6531565315000001</v>
      </c>
      <c r="I43" s="100">
        <f t="shared" si="4"/>
        <v>1.6531565315000001</v>
      </c>
      <c r="J43" s="100">
        <f t="shared" si="4"/>
        <v>1.6531565315000001</v>
      </c>
      <c r="K43" s="238"/>
      <c r="L43" s="238"/>
      <c r="M43" s="238"/>
    </row>
    <row r="44" spans="1:13" ht="13" outlineLevel="3" x14ac:dyDescent="0.3">
      <c r="A44" s="55" t="s">
        <v>254</v>
      </c>
      <c r="B44" s="196">
        <v>1.7192827927400001</v>
      </c>
      <c r="C44" s="196">
        <v>1.7192827927400001</v>
      </c>
      <c r="D44" s="196">
        <v>1.7192827927400001</v>
      </c>
      <c r="E44" s="196">
        <v>1.6862196621200001</v>
      </c>
      <c r="F44" s="196">
        <v>1.6862196621200001</v>
      </c>
      <c r="G44" s="196">
        <v>1.6862196621200001</v>
      </c>
      <c r="H44" s="196">
        <v>1.6531565315000001</v>
      </c>
      <c r="I44" s="196">
        <v>1.6531565315000001</v>
      </c>
      <c r="J44" s="196">
        <v>1.6531565315000001</v>
      </c>
      <c r="K44" s="238"/>
      <c r="L44" s="238"/>
      <c r="M44" s="238"/>
    </row>
    <row r="45" spans="1:13" ht="14.5" outlineLevel="1" x14ac:dyDescent="0.35">
      <c r="A45" s="135" t="s">
        <v>255</v>
      </c>
      <c r="B45" s="198">
        <f t="shared" ref="B45:J45" si="5">B$46+B$54+B$65+B$70+B$78</f>
        <v>2325.4433794111501</v>
      </c>
      <c r="C45" s="198">
        <f t="shared" si="5"/>
        <v>2470.7873590762701</v>
      </c>
      <c r="D45" s="198">
        <f t="shared" si="5"/>
        <v>2450.5261548602707</v>
      </c>
      <c r="E45" s="198">
        <f t="shared" si="5"/>
        <v>2600.4128839667897</v>
      </c>
      <c r="F45" s="198">
        <f t="shared" si="5"/>
        <v>2771.6313931078103</v>
      </c>
      <c r="G45" s="198">
        <f t="shared" si="5"/>
        <v>2804.3530389880398</v>
      </c>
      <c r="H45" s="198">
        <f t="shared" si="5"/>
        <v>2921.5329411984198</v>
      </c>
      <c r="I45" s="198">
        <f t="shared" si="5"/>
        <v>3050.3350921061606</v>
      </c>
      <c r="J45" s="198">
        <f t="shared" si="5"/>
        <v>3083.0509216440796</v>
      </c>
      <c r="K45" s="238"/>
      <c r="L45" s="238"/>
      <c r="M45" s="238"/>
    </row>
    <row r="46" spans="1:13" ht="13" outlineLevel="2" x14ac:dyDescent="0.3">
      <c r="A46" s="222" t="s">
        <v>256</v>
      </c>
      <c r="B46" s="100">
        <f t="shared" ref="B46:J46" si="6">SUM(B$47:B$53)</f>
        <v>1100.2564081594501</v>
      </c>
      <c r="C46" s="100">
        <f t="shared" si="6"/>
        <v>1236.4558930227499</v>
      </c>
      <c r="D46" s="100">
        <f t="shared" si="6"/>
        <v>1229.0556106261502</v>
      </c>
      <c r="E46" s="100">
        <f t="shared" si="6"/>
        <v>1305.41964061099</v>
      </c>
      <c r="F46" s="100">
        <f t="shared" si="6"/>
        <v>1474.32887379969</v>
      </c>
      <c r="G46" s="100">
        <f t="shared" si="6"/>
        <v>1516.2991945142999</v>
      </c>
      <c r="H46" s="100">
        <f t="shared" si="6"/>
        <v>1628.6886464255799</v>
      </c>
      <c r="I46" s="100">
        <f t="shared" si="6"/>
        <v>1752.9621802671199</v>
      </c>
      <c r="J46" s="100">
        <f t="shared" si="6"/>
        <v>1795.31577691849</v>
      </c>
      <c r="K46" s="238"/>
      <c r="L46" s="238"/>
      <c r="M46" s="238"/>
    </row>
    <row r="47" spans="1:13" ht="13" outlineLevel="3" x14ac:dyDescent="0.3">
      <c r="A47" s="55" t="s">
        <v>102</v>
      </c>
      <c r="B47" s="196">
        <v>7.7901999999999999E-2</v>
      </c>
      <c r="C47" s="196">
        <v>7.9752400000000001E-2</v>
      </c>
      <c r="D47" s="196">
        <v>7.7221999999999999E-2</v>
      </c>
      <c r="E47" s="196">
        <v>7.9562400000000005E-2</v>
      </c>
      <c r="F47" s="196">
        <v>8.0692200000000006E-2</v>
      </c>
      <c r="G47" s="196">
        <v>7.8560400000000002E-2</v>
      </c>
      <c r="H47" s="196">
        <v>8.0001199999999995E-2</v>
      </c>
      <c r="I47" s="196">
        <v>0.19883623759999999</v>
      </c>
      <c r="J47" s="196">
        <v>0.19652429169999999</v>
      </c>
      <c r="K47" s="238"/>
      <c r="L47" s="238"/>
      <c r="M47" s="238"/>
    </row>
    <row r="48" spans="1:13" ht="13" outlineLevel="3" x14ac:dyDescent="0.3">
      <c r="A48" s="55" t="s">
        <v>257</v>
      </c>
      <c r="B48" s="196">
        <v>9.4549938057599991</v>
      </c>
      <c r="C48" s="196">
        <v>9.6795775204099996</v>
      </c>
      <c r="D48" s="196">
        <v>9.3799773475099997</v>
      </c>
      <c r="E48" s="196">
        <v>9.6259514411700007</v>
      </c>
      <c r="F48" s="196">
        <v>9.4632314479899993</v>
      </c>
      <c r="G48" s="196">
        <v>8.1996308156400008</v>
      </c>
      <c r="H48" s="196">
        <v>8.2108919207300008</v>
      </c>
      <c r="I48" s="196">
        <v>8.2638103253900006</v>
      </c>
      <c r="J48" s="196">
        <v>8.1677238039900004</v>
      </c>
      <c r="K48" s="238"/>
      <c r="L48" s="238"/>
      <c r="M48" s="238"/>
    </row>
    <row r="49" spans="1:13" ht="13" outlineLevel="3" x14ac:dyDescent="0.3">
      <c r="A49" s="55" t="s">
        <v>258</v>
      </c>
      <c r="B49" s="196">
        <v>98.126692472870005</v>
      </c>
      <c r="C49" s="196">
        <v>100.45748798197999</v>
      </c>
      <c r="D49" s="196">
        <v>96.847925462169997</v>
      </c>
      <c r="E49" s="196">
        <v>99.751311772959994</v>
      </c>
      <c r="F49" s="196">
        <v>101.08710565232001</v>
      </c>
      <c r="G49" s="196">
        <v>97.909030891689994</v>
      </c>
      <c r="H49" s="196">
        <v>99.680574702200005</v>
      </c>
      <c r="I49" s="196">
        <v>100.32300636966001</v>
      </c>
      <c r="J49" s="196">
        <v>99.761493659739997</v>
      </c>
      <c r="K49" s="238"/>
      <c r="L49" s="238"/>
      <c r="M49" s="238"/>
    </row>
    <row r="50" spans="1:13" ht="13" outlineLevel="3" x14ac:dyDescent="0.3">
      <c r="A50" s="55" t="s">
        <v>259</v>
      </c>
      <c r="B50" s="196">
        <v>452.22111000000001</v>
      </c>
      <c r="C50" s="196">
        <v>582.59128199999998</v>
      </c>
      <c r="D50" s="196">
        <v>564.10671000000002</v>
      </c>
      <c r="E50" s="196">
        <v>640.87513200000001</v>
      </c>
      <c r="F50" s="196">
        <v>710.494821</v>
      </c>
      <c r="G50" s="196">
        <v>750.64462200000003</v>
      </c>
      <c r="H50" s="196">
        <v>824.41236600000002</v>
      </c>
      <c r="I50" s="196">
        <v>890.11322399999995</v>
      </c>
      <c r="J50" s="196">
        <v>939.448983</v>
      </c>
      <c r="K50" s="238"/>
      <c r="L50" s="238"/>
      <c r="M50" s="238"/>
    </row>
    <row r="51" spans="1:13" ht="13" outlineLevel="3" x14ac:dyDescent="0.3">
      <c r="A51" s="55" t="s">
        <v>260</v>
      </c>
      <c r="B51" s="196">
        <v>303.46587855233997</v>
      </c>
      <c r="C51" s="196">
        <v>303.63806160590002</v>
      </c>
      <c r="D51" s="196">
        <v>322.09598284045001</v>
      </c>
      <c r="E51" s="196">
        <v>323.46222055574998</v>
      </c>
      <c r="F51" s="196">
        <v>322.17130084804</v>
      </c>
      <c r="G51" s="196">
        <v>333.19607440271</v>
      </c>
      <c r="H51" s="196">
        <v>336.96679530128</v>
      </c>
      <c r="I51" s="196">
        <v>391.23433900073002</v>
      </c>
      <c r="J51" s="196">
        <v>387.76145907712998</v>
      </c>
      <c r="K51" s="238"/>
      <c r="L51" s="238"/>
      <c r="M51" s="238"/>
    </row>
    <row r="52" spans="1:13" ht="13" outlineLevel="3" x14ac:dyDescent="0.3">
      <c r="A52" s="55" t="s">
        <v>261</v>
      </c>
      <c r="B52" s="196">
        <v>234.07269763165999</v>
      </c>
      <c r="C52" s="196">
        <v>237.17259781764</v>
      </c>
      <c r="D52" s="196">
        <v>233.7106592792</v>
      </c>
      <c r="E52" s="196">
        <v>228.75312591129</v>
      </c>
      <c r="F52" s="196">
        <v>328.15453598642</v>
      </c>
      <c r="G52" s="196">
        <v>323.39327698544002</v>
      </c>
      <c r="H52" s="196">
        <v>356.32041425738998</v>
      </c>
      <c r="I52" s="196">
        <v>359.76620473871998</v>
      </c>
      <c r="J52" s="196">
        <v>356.28486934642001</v>
      </c>
      <c r="K52" s="238"/>
      <c r="L52" s="238"/>
      <c r="M52" s="238"/>
    </row>
    <row r="53" spans="1:13" ht="13" outlineLevel="3" x14ac:dyDescent="0.3">
      <c r="A53" s="55" t="s">
        <v>262</v>
      </c>
      <c r="B53" s="196">
        <v>2.8371336968200001</v>
      </c>
      <c r="C53" s="196">
        <v>2.8371336968200001</v>
      </c>
      <c r="D53" s="196">
        <v>2.8371336968200001</v>
      </c>
      <c r="E53" s="196">
        <v>2.8723365298200001</v>
      </c>
      <c r="F53" s="196">
        <v>2.87718666492</v>
      </c>
      <c r="G53" s="196">
        <v>2.8779990188200002</v>
      </c>
      <c r="H53" s="196">
        <v>3.0176030439799999</v>
      </c>
      <c r="I53" s="196">
        <v>3.0627595950200002</v>
      </c>
      <c r="J53" s="196">
        <v>3.6947237395100001</v>
      </c>
      <c r="K53" s="238"/>
      <c r="L53" s="238"/>
      <c r="M53" s="238"/>
    </row>
    <row r="54" spans="1:13" ht="13" outlineLevel="2" x14ac:dyDescent="0.3">
      <c r="A54" s="222" t="s">
        <v>263</v>
      </c>
      <c r="B54" s="100">
        <f t="shared" ref="B54:J54" si="7">SUM(B$55:B$64)</f>
        <v>182.66076849184003</v>
      </c>
      <c r="C54" s="100">
        <f t="shared" si="7"/>
        <v>186.25514514704</v>
      </c>
      <c r="D54" s="100">
        <f t="shared" si="7"/>
        <v>181.80166970057999</v>
      </c>
      <c r="E54" s="100">
        <f t="shared" si="7"/>
        <v>249.49071412972</v>
      </c>
      <c r="F54" s="100">
        <f t="shared" si="7"/>
        <v>249.39303220816004</v>
      </c>
      <c r="G54" s="100">
        <f t="shared" si="7"/>
        <v>246.66582179926999</v>
      </c>
      <c r="H54" s="100">
        <f t="shared" si="7"/>
        <v>249.71620746560998</v>
      </c>
      <c r="I54" s="100">
        <f t="shared" si="7"/>
        <v>251.80183683811001</v>
      </c>
      <c r="J54" s="100">
        <f t="shared" si="7"/>
        <v>246.54578619578001</v>
      </c>
      <c r="K54" s="238"/>
      <c r="L54" s="238"/>
      <c r="M54" s="238"/>
    </row>
    <row r="55" spans="1:13" ht="13" outlineLevel="3" x14ac:dyDescent="0.3">
      <c r="A55" s="55" t="s">
        <v>264</v>
      </c>
      <c r="B55" s="196">
        <v>0.80847284054000002</v>
      </c>
      <c r="C55" s="196">
        <v>0.83259209900999998</v>
      </c>
      <c r="D55" s="196">
        <v>0.80474508493999997</v>
      </c>
      <c r="E55" s="196">
        <v>0.82899846177000003</v>
      </c>
      <c r="F55" s="196">
        <v>0.83820302338999997</v>
      </c>
      <c r="G55" s="196">
        <v>0.83541409633999997</v>
      </c>
      <c r="H55" s="196">
        <v>0.85032879318999999</v>
      </c>
      <c r="I55" s="196">
        <v>0.86470701659000004</v>
      </c>
      <c r="J55" s="196">
        <v>0.85046474879</v>
      </c>
      <c r="K55" s="238"/>
      <c r="L55" s="238"/>
      <c r="M55" s="238"/>
    </row>
    <row r="56" spans="1:13" ht="13" outlineLevel="3" x14ac:dyDescent="0.3">
      <c r="A56" s="55" t="s">
        <v>265</v>
      </c>
      <c r="B56" s="196">
        <v>7.7901999999999996</v>
      </c>
      <c r="C56" s="196">
        <v>7.9752400000000003</v>
      </c>
      <c r="D56" s="196">
        <v>7.7222</v>
      </c>
      <c r="E56" s="196">
        <v>7.9562400000000002</v>
      </c>
      <c r="F56" s="196">
        <v>8.0692199999999996</v>
      </c>
      <c r="G56" s="196">
        <v>7.8560400000000001</v>
      </c>
      <c r="H56" s="196">
        <v>8.0001200000000008</v>
      </c>
      <c r="I56" s="196">
        <v>8.0516799999999993</v>
      </c>
      <c r="J56" s="196">
        <v>7.9580599999999997</v>
      </c>
      <c r="K56" s="238"/>
      <c r="L56" s="238"/>
      <c r="M56" s="238"/>
    </row>
    <row r="57" spans="1:13" ht="13" outlineLevel="3" x14ac:dyDescent="0.3">
      <c r="A57" s="55" t="s">
        <v>266</v>
      </c>
      <c r="B57" s="196">
        <v>66.835792851359997</v>
      </c>
      <c r="C57" s="196">
        <v>67.873192851360002</v>
      </c>
      <c r="D57" s="196">
        <v>66.82604285136</v>
      </c>
      <c r="E57" s="196">
        <v>131.87424785136</v>
      </c>
      <c r="F57" s="196">
        <v>131.15823785136001</v>
      </c>
      <c r="G57" s="196">
        <v>131.48927285136</v>
      </c>
      <c r="H57" s="196">
        <v>134.36070785135999</v>
      </c>
      <c r="I57" s="196">
        <v>134.73741785135999</v>
      </c>
      <c r="J57" s="196">
        <v>131.65326785136</v>
      </c>
      <c r="K57" s="238"/>
      <c r="L57" s="238"/>
      <c r="M57" s="238"/>
    </row>
    <row r="58" spans="1:13" ht="13" outlineLevel="3" x14ac:dyDescent="0.3">
      <c r="A58" s="55" t="s">
        <v>267</v>
      </c>
      <c r="B58" s="196">
        <v>7.7901999999999996</v>
      </c>
      <c r="C58" s="196">
        <v>7.9752400000000003</v>
      </c>
      <c r="D58" s="196">
        <v>7.7222</v>
      </c>
      <c r="E58" s="196">
        <v>7.9562400000000002</v>
      </c>
      <c r="F58" s="196">
        <v>8.0692199999999996</v>
      </c>
      <c r="G58" s="196">
        <v>7.8560400000000001</v>
      </c>
      <c r="H58" s="196">
        <v>8.0001200000000008</v>
      </c>
      <c r="I58" s="196">
        <v>8.0516799999999993</v>
      </c>
      <c r="J58" s="196">
        <v>7.9580599999999997</v>
      </c>
      <c r="K58" s="238"/>
      <c r="L58" s="238"/>
      <c r="M58" s="238"/>
    </row>
    <row r="59" spans="1:13" ht="13" outlineLevel="3" x14ac:dyDescent="0.3">
      <c r="A59" s="55" t="s">
        <v>268</v>
      </c>
      <c r="B59" s="196">
        <v>21.460113920649999</v>
      </c>
      <c r="C59" s="196">
        <v>22.099296538680001</v>
      </c>
      <c r="D59" s="196">
        <v>21.575078063599999</v>
      </c>
      <c r="E59" s="196">
        <v>22.22896313132</v>
      </c>
      <c r="F59" s="196">
        <v>22.544618296900001</v>
      </c>
      <c r="G59" s="196">
        <v>21.94901404662</v>
      </c>
      <c r="H59" s="196">
        <v>22.351559596769999</v>
      </c>
      <c r="I59" s="196">
        <v>22.495613237560001</v>
      </c>
      <c r="J59" s="196">
        <v>22.234048034859999</v>
      </c>
      <c r="K59" s="238"/>
      <c r="L59" s="238"/>
      <c r="M59" s="238"/>
    </row>
    <row r="60" spans="1:13" ht="13" outlineLevel="3" x14ac:dyDescent="0.3">
      <c r="A60" s="55" t="s">
        <v>269</v>
      </c>
      <c r="B60" s="196">
        <v>1.94019993968</v>
      </c>
      <c r="C60" s="196">
        <v>2.04291017676</v>
      </c>
      <c r="D60" s="196">
        <v>1.97809231659</v>
      </c>
      <c r="E60" s="196">
        <v>2.05852897231</v>
      </c>
      <c r="F60" s="196">
        <v>2.0877604438800001</v>
      </c>
      <c r="G60" s="196">
        <v>2.1467801193299998</v>
      </c>
      <c r="H60" s="196">
        <v>2.4240419468800001</v>
      </c>
      <c r="I60" s="196">
        <v>2.5366494339600001</v>
      </c>
      <c r="J60" s="196">
        <v>2.6912268363499998</v>
      </c>
      <c r="K60" s="238"/>
      <c r="L60" s="238"/>
      <c r="M60" s="238"/>
    </row>
    <row r="61" spans="1:13" ht="13" outlineLevel="3" x14ac:dyDescent="0.3">
      <c r="A61" s="55" t="s">
        <v>270</v>
      </c>
      <c r="B61" s="196">
        <v>22.155300602000001</v>
      </c>
      <c r="C61" s="196">
        <v>22.155300602000001</v>
      </c>
      <c r="D61" s="196">
        <v>22.155300602000001</v>
      </c>
      <c r="E61" s="196">
        <v>22.155300602000001</v>
      </c>
      <c r="F61" s="196">
        <v>22.155300602000001</v>
      </c>
      <c r="G61" s="196">
        <v>22.155300602000001</v>
      </c>
      <c r="H61" s="196">
        <v>22.155300602000001</v>
      </c>
      <c r="I61" s="196">
        <v>22.155300602000001</v>
      </c>
      <c r="J61" s="196">
        <v>22.155300602000001</v>
      </c>
      <c r="K61" s="238"/>
      <c r="L61" s="238"/>
      <c r="M61" s="238"/>
    </row>
    <row r="62" spans="1:13" ht="13" outlineLevel="3" x14ac:dyDescent="0.3">
      <c r="A62" s="55" t="s">
        <v>271</v>
      </c>
      <c r="B62" s="196">
        <v>1.7280656490000001E-2</v>
      </c>
      <c r="C62" s="196">
        <v>1.7280656490000001E-2</v>
      </c>
      <c r="D62" s="196">
        <v>1.7280656490000001E-2</v>
      </c>
      <c r="E62" s="196">
        <v>1.7280656490000001E-2</v>
      </c>
      <c r="F62" s="196">
        <v>1.7280656490000001E-2</v>
      </c>
      <c r="G62" s="196">
        <v>1.7280656490000001E-2</v>
      </c>
      <c r="H62" s="196">
        <v>1.7280656490000001E-2</v>
      </c>
      <c r="I62" s="196">
        <v>1.7280656490000001E-2</v>
      </c>
      <c r="J62" s="196">
        <v>1.7280656490000001E-2</v>
      </c>
      <c r="K62" s="238"/>
      <c r="L62" s="238"/>
      <c r="M62" s="238"/>
    </row>
    <row r="63" spans="1:13" ht="13" outlineLevel="3" x14ac:dyDescent="0.3">
      <c r="A63" s="55" t="s">
        <v>272</v>
      </c>
      <c r="B63" s="196">
        <v>17.370752550180001</v>
      </c>
      <c r="C63" s="196">
        <v>17.78335865168</v>
      </c>
      <c r="D63" s="196">
        <v>17.219124713479999</v>
      </c>
      <c r="E63" s="196">
        <v>17.626372067950001</v>
      </c>
      <c r="F63" s="196">
        <v>17.919383996770001</v>
      </c>
      <c r="G63" s="196">
        <v>17.445973396940001</v>
      </c>
      <c r="H63" s="196">
        <v>17.754340580320001</v>
      </c>
      <c r="I63" s="196">
        <v>17.868765588980001</v>
      </c>
      <c r="J63" s="196">
        <v>17.703124471740001</v>
      </c>
      <c r="K63" s="238"/>
      <c r="L63" s="238"/>
      <c r="M63" s="238"/>
    </row>
    <row r="64" spans="1:13" ht="13" outlineLevel="3" x14ac:dyDescent="0.3">
      <c r="A64" s="55" t="s">
        <v>273</v>
      </c>
      <c r="B64" s="196">
        <v>36.492455130940002</v>
      </c>
      <c r="C64" s="196">
        <v>37.500733571060003</v>
      </c>
      <c r="D64" s="196">
        <v>35.781605412120001</v>
      </c>
      <c r="E64" s="196">
        <v>36.78854238652</v>
      </c>
      <c r="F64" s="196">
        <v>36.53380733737</v>
      </c>
      <c r="G64" s="196">
        <v>34.914706030189997</v>
      </c>
      <c r="H64" s="196">
        <v>33.8024074386</v>
      </c>
      <c r="I64" s="196">
        <v>35.022742451169997</v>
      </c>
      <c r="J64" s="196">
        <v>33.324952994189999</v>
      </c>
      <c r="K64" s="238"/>
      <c r="L64" s="238"/>
      <c r="M64" s="238"/>
    </row>
    <row r="65" spans="1:13" ht="13" outlineLevel="2" x14ac:dyDescent="0.3">
      <c r="A65" s="222" t="s">
        <v>274</v>
      </c>
      <c r="B65" s="100">
        <f t="shared" ref="B65:J65" si="8">SUM(B$66:B$69)</f>
        <v>60.379535033480003</v>
      </c>
      <c r="C65" s="100">
        <f t="shared" si="8"/>
        <v>61.813725319029999</v>
      </c>
      <c r="D65" s="100">
        <f t="shared" si="8"/>
        <v>58.524784941669999</v>
      </c>
      <c r="E65" s="100">
        <f t="shared" si="8"/>
        <v>59.827408471300004</v>
      </c>
      <c r="F65" s="100">
        <f t="shared" si="8"/>
        <v>60.758171275780001</v>
      </c>
      <c r="G65" s="100">
        <f t="shared" si="8"/>
        <v>58.890722686979998</v>
      </c>
      <c r="H65" s="100">
        <f t="shared" si="8"/>
        <v>58.708689262320007</v>
      </c>
      <c r="I65" s="100">
        <f t="shared" si="8"/>
        <v>59.087061089040006</v>
      </c>
      <c r="J65" s="100">
        <f t="shared" si="8"/>
        <v>57.258449463470001</v>
      </c>
      <c r="K65" s="238"/>
      <c r="L65" s="238"/>
      <c r="M65" s="238"/>
    </row>
    <row r="66" spans="1:13" ht="13" outlineLevel="3" x14ac:dyDescent="0.3">
      <c r="A66" s="55" t="s">
        <v>58</v>
      </c>
      <c r="B66" s="196">
        <v>25.318149999999999</v>
      </c>
      <c r="C66" s="196">
        <v>25.919530000000002</v>
      </c>
      <c r="D66" s="196">
        <v>25.097149999999999</v>
      </c>
      <c r="E66" s="196">
        <v>25.857780000000002</v>
      </c>
      <c r="F66" s="196">
        <v>26.224965000000001</v>
      </c>
      <c r="G66" s="196">
        <v>25.532129999999999</v>
      </c>
      <c r="H66" s="196">
        <v>26.000389999999999</v>
      </c>
      <c r="I66" s="196">
        <v>26.167960000000001</v>
      </c>
      <c r="J66" s="196">
        <v>25.863695</v>
      </c>
      <c r="K66" s="238"/>
      <c r="L66" s="238"/>
      <c r="M66" s="238"/>
    </row>
    <row r="67" spans="1:13" ht="13" outlineLevel="3" x14ac:dyDescent="0.3">
      <c r="A67" s="55" t="s">
        <v>76</v>
      </c>
      <c r="B67" s="196">
        <v>1.99153347E-3</v>
      </c>
      <c r="C67" s="196">
        <v>2.0388382099999999E-3</v>
      </c>
      <c r="D67" s="196">
        <v>1.9741495400000001E-3</v>
      </c>
      <c r="E67" s="196">
        <v>2.0339809300000001E-3</v>
      </c>
      <c r="F67" s="196">
        <v>2.06286382E-3</v>
      </c>
      <c r="G67" s="196">
        <v>2.0083651999999999E-3</v>
      </c>
      <c r="H67" s="196">
        <v>2.0451986800000001E-3</v>
      </c>
      <c r="I67" s="196">
        <v>2.0583797899999998E-3</v>
      </c>
      <c r="J67" s="196">
        <v>2.0344462100000001E-3</v>
      </c>
      <c r="K67" s="238"/>
      <c r="L67" s="238"/>
      <c r="M67" s="238"/>
    </row>
    <row r="68" spans="1:13" ht="13" outlineLevel="3" x14ac:dyDescent="0.3">
      <c r="A68" s="55" t="s">
        <v>165</v>
      </c>
      <c r="B68" s="196">
        <v>11.098013129230001</v>
      </c>
      <c r="C68" s="196">
        <v>11.36162335096</v>
      </c>
      <c r="D68" s="196">
        <v>10.83237418195</v>
      </c>
      <c r="E68" s="196">
        <v>10.68956353295</v>
      </c>
      <c r="F68" s="196">
        <v>10.922560342300001</v>
      </c>
      <c r="G68" s="196">
        <v>10.37171429238</v>
      </c>
      <c r="H68" s="196">
        <v>10.28687823365</v>
      </c>
      <c r="I68" s="196">
        <v>10.35317616939</v>
      </c>
      <c r="J68" s="196">
        <v>10.049643833319999</v>
      </c>
      <c r="K68" s="238"/>
      <c r="L68" s="238"/>
      <c r="M68" s="238"/>
    </row>
    <row r="69" spans="1:13" ht="13" outlineLevel="3" x14ac:dyDescent="0.3">
      <c r="A69" s="55" t="s">
        <v>46</v>
      </c>
      <c r="B69" s="196">
        <v>23.961380370779999</v>
      </c>
      <c r="C69" s="196">
        <v>24.53053312986</v>
      </c>
      <c r="D69" s="196">
        <v>22.593286610180002</v>
      </c>
      <c r="E69" s="196">
        <v>23.27803095742</v>
      </c>
      <c r="F69" s="196">
        <v>23.60858306966</v>
      </c>
      <c r="G69" s="196">
        <v>22.9848700294</v>
      </c>
      <c r="H69" s="196">
        <v>22.419375829989999</v>
      </c>
      <c r="I69" s="196">
        <v>22.563866539860001</v>
      </c>
      <c r="J69" s="196">
        <v>21.343076183939999</v>
      </c>
      <c r="K69" s="238"/>
      <c r="L69" s="238"/>
      <c r="M69" s="238"/>
    </row>
    <row r="70" spans="1:13" ht="13" outlineLevel="2" x14ac:dyDescent="0.3">
      <c r="A70" s="222" t="s">
        <v>275</v>
      </c>
      <c r="B70" s="100">
        <f t="shared" ref="B70:J70" si="9">SUM(B$71:B$77)</f>
        <v>828.54262421800001</v>
      </c>
      <c r="C70" s="100">
        <f t="shared" si="9"/>
        <v>830.62432421800008</v>
      </c>
      <c r="D70" s="100">
        <f t="shared" si="9"/>
        <v>827.77762421800003</v>
      </c>
      <c r="E70" s="100">
        <f t="shared" si="9"/>
        <v>830.41057421799997</v>
      </c>
      <c r="F70" s="100">
        <f t="shared" si="9"/>
        <v>831.68159921799997</v>
      </c>
      <c r="G70" s="100">
        <f t="shared" si="9"/>
        <v>829.28332421799996</v>
      </c>
      <c r="H70" s="100">
        <f t="shared" si="9"/>
        <v>830.90422421799997</v>
      </c>
      <c r="I70" s="100">
        <f t="shared" si="9"/>
        <v>831.48427421800011</v>
      </c>
      <c r="J70" s="100">
        <f t="shared" si="9"/>
        <v>830.431049218</v>
      </c>
      <c r="K70" s="238"/>
      <c r="L70" s="238"/>
      <c r="M70" s="238"/>
    </row>
    <row r="71" spans="1:13" ht="13" outlineLevel="3" x14ac:dyDescent="0.3">
      <c r="A71" s="55" t="s">
        <v>276</v>
      </c>
      <c r="B71" s="196">
        <v>109.7058</v>
      </c>
      <c r="C71" s="196">
        <v>109.7058</v>
      </c>
      <c r="D71" s="196">
        <v>109.7058</v>
      </c>
      <c r="E71" s="196">
        <v>109.7058</v>
      </c>
      <c r="F71" s="196">
        <v>109.7058</v>
      </c>
      <c r="G71" s="196">
        <v>109.7058</v>
      </c>
      <c r="H71" s="196">
        <v>109.7058</v>
      </c>
      <c r="I71" s="196">
        <v>109.7058</v>
      </c>
      <c r="J71" s="196">
        <v>109.7058</v>
      </c>
      <c r="K71" s="238"/>
      <c r="L71" s="238"/>
      <c r="M71" s="238"/>
    </row>
    <row r="72" spans="1:13" ht="13" outlineLevel="3" x14ac:dyDescent="0.3">
      <c r="A72" s="55" t="s">
        <v>277</v>
      </c>
      <c r="B72" s="196">
        <v>276.48165421800002</v>
      </c>
      <c r="C72" s="196">
        <v>276.48165421800002</v>
      </c>
      <c r="D72" s="196">
        <v>276.48165421800002</v>
      </c>
      <c r="E72" s="196">
        <v>276.48165421800002</v>
      </c>
      <c r="F72" s="196">
        <v>276.48165421800002</v>
      </c>
      <c r="G72" s="196">
        <v>276.48165421800002</v>
      </c>
      <c r="H72" s="196">
        <v>276.48165421800002</v>
      </c>
      <c r="I72" s="196">
        <v>276.48165421800002</v>
      </c>
      <c r="J72" s="196">
        <v>276.48165421800002</v>
      </c>
      <c r="K72" s="238"/>
      <c r="L72" s="238"/>
      <c r="M72" s="238"/>
    </row>
    <row r="73" spans="1:13" ht="13" outlineLevel="3" x14ac:dyDescent="0.3">
      <c r="A73" s="55" t="s">
        <v>278</v>
      </c>
      <c r="B73" s="196">
        <v>109.7058</v>
      </c>
      <c r="C73" s="196">
        <v>109.7058</v>
      </c>
      <c r="D73" s="196">
        <v>109.7058</v>
      </c>
      <c r="E73" s="196">
        <v>109.7058</v>
      </c>
      <c r="F73" s="196">
        <v>109.7058</v>
      </c>
      <c r="G73" s="196">
        <v>109.7058</v>
      </c>
      <c r="H73" s="196">
        <v>109.7058</v>
      </c>
      <c r="I73" s="196">
        <v>109.7058</v>
      </c>
      <c r="J73" s="196">
        <v>109.7058</v>
      </c>
      <c r="K73" s="238"/>
      <c r="L73" s="238"/>
      <c r="M73" s="238"/>
    </row>
    <row r="74" spans="1:13" ht="13" outlineLevel="3" x14ac:dyDescent="0.3">
      <c r="A74" s="55" t="s">
        <v>279</v>
      </c>
      <c r="B74" s="196">
        <v>85.936210000000003</v>
      </c>
      <c r="C74" s="196">
        <v>85.936210000000003</v>
      </c>
      <c r="D74" s="196">
        <v>85.936210000000003</v>
      </c>
      <c r="E74" s="196">
        <v>85.936210000000003</v>
      </c>
      <c r="F74" s="196">
        <v>85.936210000000003</v>
      </c>
      <c r="G74" s="196">
        <v>85.936210000000003</v>
      </c>
      <c r="H74" s="196">
        <v>85.936210000000003</v>
      </c>
      <c r="I74" s="196">
        <v>85.936210000000003</v>
      </c>
      <c r="J74" s="196">
        <v>85.936210000000003</v>
      </c>
      <c r="K74" s="238"/>
      <c r="L74" s="238"/>
      <c r="M74" s="238"/>
    </row>
    <row r="75" spans="1:13" ht="13" outlineLevel="3" x14ac:dyDescent="0.3">
      <c r="A75" s="55" t="s">
        <v>280</v>
      </c>
      <c r="B75" s="196">
        <v>38.951000000000001</v>
      </c>
      <c r="C75" s="196">
        <v>39.876199999999997</v>
      </c>
      <c r="D75" s="196">
        <v>38.610999999999997</v>
      </c>
      <c r="E75" s="196">
        <v>39.781199999999998</v>
      </c>
      <c r="F75" s="196">
        <v>40.3461</v>
      </c>
      <c r="G75" s="196">
        <v>39.280200000000001</v>
      </c>
      <c r="H75" s="196">
        <v>40.000599999999999</v>
      </c>
      <c r="I75" s="196">
        <v>40.258400000000002</v>
      </c>
      <c r="J75" s="196">
        <v>39.790300000000002</v>
      </c>
      <c r="K75" s="238"/>
      <c r="L75" s="238"/>
      <c r="M75" s="238"/>
    </row>
    <row r="76" spans="1:13" ht="13" outlineLevel="3" x14ac:dyDescent="0.3">
      <c r="A76" s="55" t="s">
        <v>281</v>
      </c>
      <c r="B76" s="196">
        <v>143.76711</v>
      </c>
      <c r="C76" s="196">
        <v>144.92361</v>
      </c>
      <c r="D76" s="196">
        <v>143.34210999999999</v>
      </c>
      <c r="E76" s="196">
        <v>144.80485999999999</v>
      </c>
      <c r="F76" s="196">
        <v>145.51098500000001</v>
      </c>
      <c r="G76" s="196">
        <v>144.17860999999999</v>
      </c>
      <c r="H76" s="196">
        <v>145.07910999999999</v>
      </c>
      <c r="I76" s="196">
        <v>145.40136000000001</v>
      </c>
      <c r="J76" s="196">
        <v>144.81623500000001</v>
      </c>
      <c r="K76" s="238"/>
      <c r="L76" s="238"/>
      <c r="M76" s="238"/>
    </row>
    <row r="77" spans="1:13" ht="13" outlineLevel="3" x14ac:dyDescent="0.3">
      <c r="A77" s="55" t="s">
        <v>282</v>
      </c>
      <c r="B77" s="196">
        <v>63.995049999999999</v>
      </c>
      <c r="C77" s="196">
        <v>63.995049999999999</v>
      </c>
      <c r="D77" s="196">
        <v>63.995049999999999</v>
      </c>
      <c r="E77" s="196">
        <v>63.995049999999999</v>
      </c>
      <c r="F77" s="196">
        <v>63.995049999999999</v>
      </c>
      <c r="G77" s="196">
        <v>63.995049999999999</v>
      </c>
      <c r="H77" s="196">
        <v>63.995049999999999</v>
      </c>
      <c r="I77" s="196">
        <v>63.995049999999999</v>
      </c>
      <c r="J77" s="196">
        <v>63.995049999999999</v>
      </c>
      <c r="K77" s="238"/>
      <c r="L77" s="238"/>
      <c r="M77" s="238"/>
    </row>
    <row r="78" spans="1:13" ht="13" outlineLevel="2" x14ac:dyDescent="0.3">
      <c r="A78" s="222" t="s">
        <v>283</v>
      </c>
      <c r="B78" s="100">
        <f t="shared" ref="B78:J78" si="10">SUM(B$79:B$79)</f>
        <v>153.60404350837999</v>
      </c>
      <c r="C78" s="100">
        <f t="shared" si="10"/>
        <v>155.63827136945</v>
      </c>
      <c r="D78" s="100">
        <f t="shared" si="10"/>
        <v>153.36646537387</v>
      </c>
      <c r="E78" s="100">
        <f t="shared" si="10"/>
        <v>155.26454653677999</v>
      </c>
      <c r="F78" s="100">
        <f t="shared" si="10"/>
        <v>155.46971660617999</v>
      </c>
      <c r="G78" s="100">
        <f t="shared" si="10"/>
        <v>153.21397576948999</v>
      </c>
      <c r="H78" s="100">
        <f t="shared" si="10"/>
        <v>153.51517382691</v>
      </c>
      <c r="I78" s="100">
        <f t="shared" si="10"/>
        <v>154.99973969389001</v>
      </c>
      <c r="J78" s="100">
        <f t="shared" si="10"/>
        <v>153.49985984834001</v>
      </c>
      <c r="K78" s="238"/>
      <c r="L78" s="238"/>
      <c r="M78" s="238"/>
    </row>
    <row r="79" spans="1:13" ht="13" outlineLevel="3" x14ac:dyDescent="0.3">
      <c r="A79" s="55" t="s">
        <v>261</v>
      </c>
      <c r="B79" s="196">
        <v>153.60404350837999</v>
      </c>
      <c r="C79" s="196">
        <v>155.63827136945</v>
      </c>
      <c r="D79" s="196">
        <v>153.36646537387</v>
      </c>
      <c r="E79" s="196">
        <v>155.26454653677999</v>
      </c>
      <c r="F79" s="196">
        <v>155.46971660617999</v>
      </c>
      <c r="G79" s="196">
        <v>153.21397576948999</v>
      </c>
      <c r="H79" s="196">
        <v>153.51517382691</v>
      </c>
      <c r="I79" s="196">
        <v>154.99973969389001</v>
      </c>
      <c r="J79" s="196">
        <v>153.49985984834001</v>
      </c>
      <c r="K79" s="238"/>
      <c r="L79" s="238"/>
      <c r="M79" s="238"/>
    </row>
    <row r="80" spans="1:13" ht="14.5" x14ac:dyDescent="0.35">
      <c r="A80" s="211" t="s">
        <v>284</v>
      </c>
      <c r="B80" s="12">
        <f t="shared" ref="B80:J80" si="11">B$81+B$98</f>
        <v>360.31642587398005</v>
      </c>
      <c r="C80" s="12">
        <f t="shared" si="11"/>
        <v>375.19512643995995</v>
      </c>
      <c r="D80" s="12">
        <f t="shared" si="11"/>
        <v>361.83890127921995</v>
      </c>
      <c r="E80" s="12">
        <f t="shared" si="11"/>
        <v>341.40879969446996</v>
      </c>
      <c r="F80" s="12">
        <f t="shared" si="11"/>
        <v>338.48155740301002</v>
      </c>
      <c r="G80" s="12">
        <f t="shared" si="11"/>
        <v>336.39502041525998</v>
      </c>
      <c r="H80" s="12">
        <f t="shared" si="11"/>
        <v>337.87916167102998</v>
      </c>
      <c r="I80" s="12">
        <f t="shared" si="11"/>
        <v>339.50539230048003</v>
      </c>
      <c r="J80" s="12">
        <f t="shared" si="11"/>
        <v>341.86750297204003</v>
      </c>
      <c r="K80" s="238"/>
      <c r="L80" s="238"/>
      <c r="M80" s="238"/>
    </row>
    <row r="81" spans="1:13" ht="14.5" outlineLevel="1" x14ac:dyDescent="0.35">
      <c r="A81" s="135" t="s">
        <v>285</v>
      </c>
      <c r="B81" s="198">
        <f t="shared" ref="B81:J81" si="12">B$82+B$88+B$96</f>
        <v>72.19793130507</v>
      </c>
      <c r="C81" s="198">
        <f t="shared" si="12"/>
        <v>71.988253912229993</v>
      </c>
      <c r="D81" s="198">
        <f t="shared" si="12"/>
        <v>71.440858148949999</v>
      </c>
      <c r="E81" s="198">
        <f t="shared" si="12"/>
        <v>69.320096074139997</v>
      </c>
      <c r="F81" s="198">
        <f t="shared" si="12"/>
        <v>68.819409144160005</v>
      </c>
      <c r="G81" s="198">
        <f t="shared" si="12"/>
        <v>69.647073418869994</v>
      </c>
      <c r="H81" s="198">
        <f t="shared" si="12"/>
        <v>71.250299083499996</v>
      </c>
      <c r="I81" s="198">
        <f t="shared" si="12"/>
        <v>70.653903811790002</v>
      </c>
      <c r="J81" s="198">
        <f t="shared" si="12"/>
        <v>71.440636144300001</v>
      </c>
      <c r="K81" s="238"/>
      <c r="L81" s="238"/>
      <c r="M81" s="238"/>
    </row>
    <row r="82" spans="1:13" ht="13" outlineLevel="2" x14ac:dyDescent="0.3">
      <c r="A82" s="222" t="s">
        <v>286</v>
      </c>
      <c r="B82" s="100">
        <f t="shared" ref="B82:J82" si="13">SUM(B$83:B$87)</f>
        <v>11.847416600000001</v>
      </c>
      <c r="C82" s="100">
        <f t="shared" si="13"/>
        <v>11.847416600000001</v>
      </c>
      <c r="D82" s="100">
        <f t="shared" si="13"/>
        <v>11.847416600000001</v>
      </c>
      <c r="E82" s="100">
        <f t="shared" si="13"/>
        <v>11.847416600000001</v>
      </c>
      <c r="F82" s="100">
        <f t="shared" si="13"/>
        <v>11.847416600000001</v>
      </c>
      <c r="G82" s="100">
        <f t="shared" si="13"/>
        <v>11.847416600000001</v>
      </c>
      <c r="H82" s="100">
        <f t="shared" si="13"/>
        <v>11.847416600000001</v>
      </c>
      <c r="I82" s="100">
        <f t="shared" si="13"/>
        <v>8.9750116000000002</v>
      </c>
      <c r="J82" s="100">
        <f t="shared" si="13"/>
        <v>8.9750116000000002</v>
      </c>
      <c r="K82" s="238"/>
      <c r="L82" s="238"/>
      <c r="M82" s="238"/>
    </row>
    <row r="83" spans="1:13" ht="13" outlineLevel="3" x14ac:dyDescent="0.3">
      <c r="A83" s="55" t="s">
        <v>287</v>
      </c>
      <c r="B83" s="196">
        <v>1.1600000000000001E-5</v>
      </c>
      <c r="C83" s="196">
        <v>1.1600000000000001E-5</v>
      </c>
      <c r="D83" s="196">
        <v>1.1600000000000001E-5</v>
      </c>
      <c r="E83" s="196">
        <v>1.1600000000000001E-5</v>
      </c>
      <c r="F83" s="196">
        <v>1.1600000000000001E-5</v>
      </c>
      <c r="G83" s="196">
        <v>1.1600000000000001E-5</v>
      </c>
      <c r="H83" s="196">
        <v>1.1600000000000001E-5</v>
      </c>
      <c r="I83" s="196">
        <v>1.1600000000000001E-5</v>
      </c>
      <c r="J83" s="196">
        <v>1.1600000000000001E-5</v>
      </c>
      <c r="K83" s="238"/>
      <c r="L83" s="238"/>
      <c r="M83" s="238"/>
    </row>
    <row r="84" spans="1:13" ht="13" outlineLevel="3" x14ac:dyDescent="0.3">
      <c r="A84" s="55" t="s">
        <v>288</v>
      </c>
      <c r="B84" s="196">
        <v>3.4750000000000001</v>
      </c>
      <c r="C84" s="196">
        <v>3.4750000000000001</v>
      </c>
      <c r="D84" s="196">
        <v>3.4750000000000001</v>
      </c>
      <c r="E84" s="196">
        <v>3.4750000000000001</v>
      </c>
      <c r="F84" s="196">
        <v>3.4750000000000001</v>
      </c>
      <c r="G84" s="196">
        <v>3.4750000000000001</v>
      </c>
      <c r="H84" s="196">
        <v>3.4750000000000001</v>
      </c>
      <c r="I84" s="196">
        <v>3.4750000000000001</v>
      </c>
      <c r="J84" s="196">
        <v>3.4750000000000001</v>
      </c>
      <c r="K84" s="238"/>
      <c r="L84" s="238"/>
      <c r="M84" s="238"/>
    </row>
    <row r="85" spans="1:13" ht="13" outlineLevel="3" x14ac:dyDescent="0.3">
      <c r="A85" s="55" t="s">
        <v>289</v>
      </c>
      <c r="B85" s="196">
        <v>3.5</v>
      </c>
      <c r="C85" s="196">
        <v>3.5</v>
      </c>
      <c r="D85" s="196">
        <v>3.5</v>
      </c>
      <c r="E85" s="196">
        <v>3.5</v>
      </c>
      <c r="F85" s="196">
        <v>3.5</v>
      </c>
      <c r="G85" s="196">
        <v>3.5</v>
      </c>
      <c r="H85" s="196">
        <v>3.5</v>
      </c>
      <c r="I85" s="196">
        <v>3.5</v>
      </c>
      <c r="J85" s="196">
        <v>3.5</v>
      </c>
      <c r="K85" s="238"/>
      <c r="L85" s="238"/>
      <c r="M85" s="238"/>
    </row>
    <row r="86" spans="1:13" ht="13" outlineLevel="3" x14ac:dyDescent="0.3">
      <c r="A86" s="55" t="s">
        <v>290</v>
      </c>
      <c r="B86" s="196">
        <v>2.8724050000000001</v>
      </c>
      <c r="C86" s="196">
        <v>2.8724050000000001</v>
      </c>
      <c r="D86" s="196">
        <v>2.8724050000000001</v>
      </c>
      <c r="E86" s="196">
        <v>2.8724050000000001</v>
      </c>
      <c r="F86" s="196">
        <v>2.8724050000000001</v>
      </c>
      <c r="G86" s="196">
        <v>2.8724050000000001</v>
      </c>
      <c r="H86" s="196">
        <v>2.8724050000000001</v>
      </c>
      <c r="I86" s="196">
        <v>0</v>
      </c>
      <c r="J86" s="196">
        <v>0</v>
      </c>
      <c r="K86" s="238"/>
      <c r="L86" s="238"/>
      <c r="M86" s="238"/>
    </row>
    <row r="87" spans="1:13" ht="13" outlineLevel="3" x14ac:dyDescent="0.3">
      <c r="A87" s="55" t="s">
        <v>291</v>
      </c>
      <c r="B87" s="196">
        <v>2</v>
      </c>
      <c r="C87" s="196">
        <v>2</v>
      </c>
      <c r="D87" s="196">
        <v>2</v>
      </c>
      <c r="E87" s="196">
        <v>2</v>
      </c>
      <c r="F87" s="196">
        <v>2</v>
      </c>
      <c r="G87" s="196">
        <v>2</v>
      </c>
      <c r="H87" s="196">
        <v>2</v>
      </c>
      <c r="I87" s="196">
        <v>2</v>
      </c>
      <c r="J87" s="196">
        <v>2</v>
      </c>
      <c r="K87" s="238"/>
      <c r="L87" s="238"/>
      <c r="M87" s="238"/>
    </row>
    <row r="88" spans="1:13" ht="13" outlineLevel="2" x14ac:dyDescent="0.3">
      <c r="A88" s="222" t="s">
        <v>253</v>
      </c>
      <c r="B88" s="100">
        <f t="shared" ref="B88:J88" si="14">SUM(B$89:B$95)</f>
        <v>60.34956005507</v>
      </c>
      <c r="C88" s="100">
        <f t="shared" si="14"/>
        <v>60.139882662230001</v>
      </c>
      <c r="D88" s="100">
        <f t="shared" si="14"/>
        <v>59.59248689895</v>
      </c>
      <c r="E88" s="100">
        <f t="shared" si="14"/>
        <v>57.471724824139997</v>
      </c>
      <c r="F88" s="100">
        <f t="shared" si="14"/>
        <v>56.971037894160006</v>
      </c>
      <c r="G88" s="100">
        <f t="shared" si="14"/>
        <v>57.798702168870001</v>
      </c>
      <c r="H88" s="100">
        <f t="shared" si="14"/>
        <v>59.401927833499997</v>
      </c>
      <c r="I88" s="100">
        <f t="shared" si="14"/>
        <v>61.677937561790003</v>
      </c>
      <c r="J88" s="100">
        <f t="shared" si="14"/>
        <v>62.464669894300002</v>
      </c>
      <c r="K88" s="238"/>
      <c r="L88" s="238"/>
      <c r="M88" s="238"/>
    </row>
    <row r="89" spans="1:13" ht="13" outlineLevel="3" x14ac:dyDescent="0.3">
      <c r="A89" s="55" t="s">
        <v>292</v>
      </c>
      <c r="B89" s="196">
        <v>4.2835835077600004</v>
      </c>
      <c r="C89" s="196">
        <v>4.2033119574700004</v>
      </c>
      <c r="D89" s="196">
        <v>4.1268736724600004</v>
      </c>
      <c r="E89" s="196">
        <v>4.0504353874500003</v>
      </c>
      <c r="F89" s="196">
        <v>4.0120857457600003</v>
      </c>
      <c r="G89" s="196">
        <v>3.9768800995000002</v>
      </c>
      <c r="H89" s="196">
        <v>3.9416744532400001</v>
      </c>
      <c r="I89" s="196">
        <v>3.90356887519</v>
      </c>
      <c r="J89" s="196">
        <v>3.8683632289299998</v>
      </c>
      <c r="K89" s="238"/>
      <c r="L89" s="238"/>
      <c r="M89" s="238"/>
    </row>
    <row r="90" spans="1:13" ht="13" outlineLevel="3" x14ac:dyDescent="0.3">
      <c r="A90" s="55" t="s">
        <v>293</v>
      </c>
      <c r="B90" s="196">
        <v>0.47539179999999998</v>
      </c>
      <c r="C90" s="196">
        <v>0.47539179999999998</v>
      </c>
      <c r="D90" s="196">
        <v>0.47539179999999998</v>
      </c>
      <c r="E90" s="196">
        <v>0.47539179999999998</v>
      </c>
      <c r="F90" s="196">
        <v>0.47539179999999998</v>
      </c>
      <c r="G90" s="196">
        <v>0.47539179999999998</v>
      </c>
      <c r="H90" s="196">
        <v>0.47539179999999998</v>
      </c>
      <c r="I90" s="196">
        <v>0.47539179999999998</v>
      </c>
      <c r="J90" s="196">
        <v>0.47539179999999998</v>
      </c>
      <c r="K90" s="238"/>
      <c r="L90" s="238"/>
      <c r="M90" s="238"/>
    </row>
    <row r="91" spans="1:13" ht="13" outlineLevel="3" x14ac:dyDescent="0.3">
      <c r="A91" s="55" t="s">
        <v>294</v>
      </c>
      <c r="B91" s="196">
        <v>0.36568600000000001</v>
      </c>
      <c r="C91" s="196">
        <v>0.36568600000000001</v>
      </c>
      <c r="D91" s="196">
        <v>0.36568600000000001</v>
      </c>
      <c r="E91" s="196">
        <v>0.36568600000000001</v>
      </c>
      <c r="F91" s="196">
        <v>0.36568600000000001</v>
      </c>
      <c r="G91" s="196">
        <v>0.36568600000000001</v>
      </c>
      <c r="H91" s="196">
        <v>0.36568600000000001</v>
      </c>
      <c r="I91" s="196">
        <v>0.36568600000000001</v>
      </c>
      <c r="J91" s="196">
        <v>0.36568600000000001</v>
      </c>
      <c r="K91" s="238"/>
      <c r="L91" s="238"/>
      <c r="M91" s="238"/>
    </row>
    <row r="92" spans="1:13" ht="13" outlineLevel="3" x14ac:dyDescent="0.3">
      <c r="A92" s="55" t="s">
        <v>295</v>
      </c>
      <c r="B92" s="196">
        <v>0.51196039999999998</v>
      </c>
      <c r="C92" s="196">
        <v>0.51196039999999998</v>
      </c>
      <c r="D92" s="196">
        <v>0.51196039999999998</v>
      </c>
      <c r="E92" s="196">
        <v>0.51196039999999998</v>
      </c>
      <c r="F92" s="196">
        <v>0.51196039999999998</v>
      </c>
      <c r="G92" s="196">
        <v>0.51196039999999998</v>
      </c>
      <c r="H92" s="196">
        <v>0.51196039999999998</v>
      </c>
      <c r="I92" s="196">
        <v>0.51196039999999998</v>
      </c>
      <c r="J92" s="196">
        <v>0.51196039999999998</v>
      </c>
      <c r="K92" s="238"/>
      <c r="L92" s="238"/>
      <c r="M92" s="238"/>
    </row>
    <row r="93" spans="1:13" ht="13" outlineLevel="3" x14ac:dyDescent="0.3">
      <c r="A93" s="55" t="s">
        <v>296</v>
      </c>
      <c r="B93" s="196">
        <v>12.3806687687</v>
      </c>
      <c r="C93" s="196">
        <v>12.36289055252</v>
      </c>
      <c r="D93" s="196">
        <v>12.31900785489</v>
      </c>
      <c r="E93" s="196">
        <v>12.303877598710001</v>
      </c>
      <c r="F93" s="196">
        <v>12.28220526013</v>
      </c>
      <c r="G93" s="196">
        <v>12.24290723515</v>
      </c>
      <c r="H93" s="196">
        <v>12.22291554057</v>
      </c>
      <c r="I93" s="196">
        <v>12.12384860919</v>
      </c>
      <c r="J93" s="196">
        <v>12.090961014419999</v>
      </c>
      <c r="K93" s="238"/>
      <c r="L93" s="238"/>
      <c r="M93" s="238"/>
    </row>
    <row r="94" spans="1:13" ht="13" outlineLevel="3" x14ac:dyDescent="0.3">
      <c r="A94" s="55" t="s">
        <v>297</v>
      </c>
      <c r="B94" s="196">
        <v>13.93794200916</v>
      </c>
      <c r="C94" s="196">
        <v>13.873656294870001</v>
      </c>
      <c r="D94" s="196">
        <v>13.846870580579999</v>
      </c>
      <c r="E94" s="196">
        <v>13.820084866289999</v>
      </c>
      <c r="F94" s="196">
        <v>13.755799152</v>
      </c>
      <c r="G94" s="196">
        <v>13.72901343771</v>
      </c>
      <c r="H94" s="196">
        <v>13.70222772342</v>
      </c>
      <c r="I94" s="196">
        <v>13.637942009130001</v>
      </c>
      <c r="J94" s="196">
        <v>13.611156294840001</v>
      </c>
      <c r="K94" s="238"/>
      <c r="L94" s="238"/>
      <c r="M94" s="238"/>
    </row>
    <row r="95" spans="1:13" ht="13" outlineLevel="3" x14ac:dyDescent="0.3">
      <c r="A95" s="55" t="s">
        <v>298</v>
      </c>
      <c r="B95" s="196">
        <v>28.394327569449999</v>
      </c>
      <c r="C95" s="196">
        <v>28.346985657369999</v>
      </c>
      <c r="D95" s="196">
        <v>27.94669659102</v>
      </c>
      <c r="E95" s="196">
        <v>25.944288771690001</v>
      </c>
      <c r="F95" s="196">
        <v>25.567909536270001</v>
      </c>
      <c r="G95" s="196">
        <v>26.496863196509999</v>
      </c>
      <c r="H95" s="196">
        <v>28.182071916270001</v>
      </c>
      <c r="I95" s="196">
        <v>30.65953986828</v>
      </c>
      <c r="J95" s="196">
        <v>31.541151156110001</v>
      </c>
      <c r="K95" s="238"/>
      <c r="L95" s="238"/>
      <c r="M95" s="238"/>
    </row>
    <row r="96" spans="1:13" ht="13" outlineLevel="2" x14ac:dyDescent="0.3">
      <c r="A96" s="222" t="s">
        <v>283</v>
      </c>
      <c r="B96" s="100">
        <f t="shared" ref="B96:J96" si="15">SUM(B$97:B$97)</f>
        <v>9.5465000000000003E-4</v>
      </c>
      <c r="C96" s="100">
        <f t="shared" si="15"/>
        <v>9.5465000000000003E-4</v>
      </c>
      <c r="D96" s="100">
        <f t="shared" si="15"/>
        <v>9.5465000000000003E-4</v>
      </c>
      <c r="E96" s="100">
        <f t="shared" si="15"/>
        <v>9.5465000000000003E-4</v>
      </c>
      <c r="F96" s="100">
        <f t="shared" si="15"/>
        <v>9.5465000000000003E-4</v>
      </c>
      <c r="G96" s="100">
        <f t="shared" si="15"/>
        <v>9.5465000000000003E-4</v>
      </c>
      <c r="H96" s="100">
        <f t="shared" si="15"/>
        <v>9.5465000000000003E-4</v>
      </c>
      <c r="I96" s="100">
        <f t="shared" si="15"/>
        <v>9.5465000000000003E-4</v>
      </c>
      <c r="J96" s="100">
        <f t="shared" si="15"/>
        <v>9.5465000000000003E-4</v>
      </c>
      <c r="K96" s="238"/>
      <c r="L96" s="238"/>
      <c r="M96" s="238"/>
    </row>
    <row r="97" spans="1:13" ht="13" outlineLevel="3" x14ac:dyDescent="0.3">
      <c r="A97" s="55" t="s">
        <v>299</v>
      </c>
      <c r="B97" s="196">
        <v>9.5465000000000003E-4</v>
      </c>
      <c r="C97" s="196">
        <v>9.5465000000000003E-4</v>
      </c>
      <c r="D97" s="196">
        <v>9.5465000000000003E-4</v>
      </c>
      <c r="E97" s="196">
        <v>9.5465000000000003E-4</v>
      </c>
      <c r="F97" s="196">
        <v>9.5465000000000003E-4</v>
      </c>
      <c r="G97" s="196">
        <v>9.5465000000000003E-4</v>
      </c>
      <c r="H97" s="196">
        <v>9.5465000000000003E-4</v>
      </c>
      <c r="I97" s="196">
        <v>9.5465000000000003E-4</v>
      </c>
      <c r="J97" s="196">
        <v>9.5465000000000003E-4</v>
      </c>
      <c r="K97" s="238"/>
      <c r="L97" s="238"/>
      <c r="M97" s="238"/>
    </row>
    <row r="98" spans="1:13" ht="14.5" outlineLevel="1" x14ac:dyDescent="0.35">
      <c r="A98" s="135" t="s">
        <v>255</v>
      </c>
      <c r="B98" s="198">
        <f t="shared" ref="B98:J98" si="16">B$99+B$106+B$108+B$112+B$115</f>
        <v>288.11849456891002</v>
      </c>
      <c r="C98" s="198">
        <f t="shared" si="16"/>
        <v>303.20687252772996</v>
      </c>
      <c r="D98" s="198">
        <f t="shared" si="16"/>
        <v>290.39804313026997</v>
      </c>
      <c r="E98" s="198">
        <f t="shared" si="16"/>
        <v>272.08870362032997</v>
      </c>
      <c r="F98" s="198">
        <f t="shared" si="16"/>
        <v>269.66214825885004</v>
      </c>
      <c r="G98" s="198">
        <f t="shared" si="16"/>
        <v>266.74794699639</v>
      </c>
      <c r="H98" s="198">
        <f t="shared" si="16"/>
        <v>266.62886258752997</v>
      </c>
      <c r="I98" s="198">
        <f t="shared" si="16"/>
        <v>268.85148848868999</v>
      </c>
      <c r="J98" s="198">
        <f t="shared" si="16"/>
        <v>270.42686682774001</v>
      </c>
      <c r="K98" s="238"/>
      <c r="L98" s="238"/>
      <c r="M98" s="238"/>
    </row>
    <row r="99" spans="1:13" ht="13" outlineLevel="2" x14ac:dyDescent="0.3">
      <c r="A99" s="222" t="s">
        <v>256</v>
      </c>
      <c r="B99" s="100">
        <f t="shared" ref="B99:J99" si="17">SUM(B$100:B$105)</f>
        <v>191.11922103929001</v>
      </c>
      <c r="C99" s="100">
        <f t="shared" si="17"/>
        <v>206.15024304778998</v>
      </c>
      <c r="D99" s="100">
        <f t="shared" si="17"/>
        <v>193.54126019674999</v>
      </c>
      <c r="E99" s="100">
        <f t="shared" si="17"/>
        <v>175.38595206956001</v>
      </c>
      <c r="F99" s="100">
        <f t="shared" si="17"/>
        <v>172.72253512901</v>
      </c>
      <c r="G99" s="100">
        <f t="shared" si="17"/>
        <v>169.86654122521</v>
      </c>
      <c r="H99" s="100">
        <f t="shared" si="17"/>
        <v>169.22384983972</v>
      </c>
      <c r="I99" s="100">
        <f t="shared" si="17"/>
        <v>171.24182761643999</v>
      </c>
      <c r="J99" s="100">
        <f t="shared" si="17"/>
        <v>172.570293889</v>
      </c>
      <c r="K99" s="238"/>
      <c r="L99" s="238"/>
      <c r="M99" s="238"/>
    </row>
    <row r="100" spans="1:13" ht="13" outlineLevel="3" x14ac:dyDescent="0.3">
      <c r="A100" s="55" t="s">
        <v>300</v>
      </c>
      <c r="B100" s="196">
        <v>11.6853</v>
      </c>
      <c r="C100" s="196">
        <v>11.962859999999999</v>
      </c>
      <c r="D100" s="196">
        <v>11.583299999999999</v>
      </c>
      <c r="E100" s="196">
        <v>11.93436</v>
      </c>
      <c r="F100" s="196">
        <v>12.10383</v>
      </c>
      <c r="G100" s="196">
        <v>11.78406</v>
      </c>
      <c r="H100" s="196">
        <v>12.00018</v>
      </c>
      <c r="I100" s="196">
        <v>12.07752</v>
      </c>
      <c r="J100" s="196">
        <v>11.93709</v>
      </c>
      <c r="K100" s="238"/>
      <c r="L100" s="238"/>
      <c r="M100" s="238"/>
    </row>
    <row r="101" spans="1:13" ht="13" outlineLevel="3" x14ac:dyDescent="0.3">
      <c r="A101" s="55" t="s">
        <v>257</v>
      </c>
      <c r="B101" s="196">
        <v>22.055347128849998</v>
      </c>
      <c r="C101" s="196">
        <v>34.192713576949998</v>
      </c>
      <c r="D101" s="196">
        <v>28.893313837579999</v>
      </c>
      <c r="E101" s="196">
        <v>24.50590909113</v>
      </c>
      <c r="F101" s="196">
        <v>24.853897287710002</v>
      </c>
      <c r="G101" s="196">
        <v>24.197284402720001</v>
      </c>
      <c r="H101" s="196">
        <v>28.50245454881</v>
      </c>
      <c r="I101" s="196">
        <v>29.434476654779999</v>
      </c>
      <c r="J101" s="196">
        <v>36.783663822260003</v>
      </c>
      <c r="K101" s="238"/>
      <c r="L101" s="238"/>
      <c r="M101" s="238"/>
    </row>
    <row r="102" spans="1:13" ht="13" outlineLevel="3" x14ac:dyDescent="0.3">
      <c r="A102" s="55" t="s">
        <v>258</v>
      </c>
      <c r="B102" s="196">
        <v>4.0027995150000004</v>
      </c>
      <c r="C102" s="196">
        <v>4.0629860180000001</v>
      </c>
      <c r="D102" s="196">
        <v>3.9340747899999999</v>
      </c>
      <c r="E102" s="196">
        <v>4.0533064679999997</v>
      </c>
      <c r="F102" s="196">
        <v>4.1108641290000003</v>
      </c>
      <c r="G102" s="196">
        <v>4.0022595780000003</v>
      </c>
      <c r="H102" s="196">
        <v>4.0756611339999997</v>
      </c>
      <c r="I102" s="196">
        <v>4.0526118359999996</v>
      </c>
      <c r="J102" s="196">
        <v>4.0054905495000002</v>
      </c>
      <c r="K102" s="238"/>
      <c r="L102" s="238"/>
      <c r="M102" s="238"/>
    </row>
    <row r="103" spans="1:13" ht="13" outlineLevel="3" x14ac:dyDescent="0.3">
      <c r="A103" s="55" t="s">
        <v>260</v>
      </c>
      <c r="B103" s="196">
        <v>17.16922751996</v>
      </c>
      <c r="C103" s="196">
        <v>17.921384654000001</v>
      </c>
      <c r="D103" s="196">
        <v>17.921384654000001</v>
      </c>
      <c r="E103" s="196">
        <v>17.83082106725</v>
      </c>
      <c r="F103" s="196">
        <v>17.450873313980001</v>
      </c>
      <c r="G103" s="196">
        <v>17.336779281609999</v>
      </c>
      <c r="H103" s="196">
        <v>17.958023768490001</v>
      </c>
      <c r="I103" s="196">
        <v>17.958023768490001</v>
      </c>
      <c r="J103" s="196">
        <v>17.958023768490001</v>
      </c>
      <c r="K103" s="238"/>
      <c r="L103" s="238"/>
      <c r="M103" s="238"/>
    </row>
    <row r="104" spans="1:13" ht="13" outlineLevel="3" x14ac:dyDescent="0.3">
      <c r="A104" s="55" t="s">
        <v>261</v>
      </c>
      <c r="B104" s="196">
        <v>136.20086235975</v>
      </c>
      <c r="C104" s="196">
        <v>138.00461428310999</v>
      </c>
      <c r="D104" s="196">
        <v>131.20350239944</v>
      </c>
      <c r="E104" s="196">
        <v>117.05587092745</v>
      </c>
      <c r="F104" s="196">
        <v>114.19738588259</v>
      </c>
      <c r="G104" s="196">
        <v>112.54047344715001</v>
      </c>
      <c r="H104" s="196">
        <v>106.68184587269</v>
      </c>
      <c r="I104" s="196">
        <v>107.71351084144</v>
      </c>
      <c r="J104" s="196">
        <v>101.88034123302</v>
      </c>
      <c r="K104" s="238"/>
      <c r="L104" s="238"/>
      <c r="M104" s="238"/>
    </row>
    <row r="105" spans="1:13" ht="13" outlineLevel="3" x14ac:dyDescent="0.3">
      <c r="A105" s="55" t="s">
        <v>262</v>
      </c>
      <c r="B105" s="196">
        <v>5.6845157299999999E-3</v>
      </c>
      <c r="C105" s="196">
        <v>5.6845157299999999E-3</v>
      </c>
      <c r="D105" s="196">
        <v>5.6845157299999999E-3</v>
      </c>
      <c r="E105" s="196">
        <v>5.6845157299999999E-3</v>
      </c>
      <c r="F105" s="196">
        <v>5.6845157299999999E-3</v>
      </c>
      <c r="G105" s="196">
        <v>5.6845157299999999E-3</v>
      </c>
      <c r="H105" s="196">
        <v>5.6845157299999999E-3</v>
      </c>
      <c r="I105" s="196">
        <v>5.6845157299999999E-3</v>
      </c>
      <c r="J105" s="196">
        <v>5.6845157299999999E-3</v>
      </c>
      <c r="K105" s="238"/>
      <c r="L105" s="238"/>
      <c r="M105" s="238"/>
    </row>
    <row r="106" spans="1:13" ht="13" outlineLevel="2" x14ac:dyDescent="0.3">
      <c r="A106" s="222" t="s">
        <v>301</v>
      </c>
      <c r="B106" s="100">
        <f t="shared" ref="B106:J106" si="18">SUM(B$107:B$107)</f>
        <v>0</v>
      </c>
      <c r="C106" s="100">
        <f t="shared" si="18"/>
        <v>0</v>
      </c>
      <c r="D106" s="100">
        <f t="shared" si="18"/>
        <v>0</v>
      </c>
      <c r="E106" s="100">
        <f t="shared" si="18"/>
        <v>0</v>
      </c>
      <c r="F106" s="100">
        <f t="shared" si="18"/>
        <v>0</v>
      </c>
      <c r="G106" s="100">
        <f t="shared" si="18"/>
        <v>0</v>
      </c>
      <c r="H106" s="100">
        <f t="shared" si="18"/>
        <v>0.27517132751000001</v>
      </c>
      <c r="I106" s="100">
        <f t="shared" si="18"/>
        <v>0.57608401614000004</v>
      </c>
      <c r="J106" s="100">
        <f t="shared" si="18"/>
        <v>0.77746864024999995</v>
      </c>
      <c r="K106" s="238"/>
      <c r="L106" s="238"/>
      <c r="M106" s="238"/>
    </row>
    <row r="107" spans="1:13" ht="13" outlineLevel="3" x14ac:dyDescent="0.3">
      <c r="A107" s="55" t="s">
        <v>268</v>
      </c>
      <c r="B107" s="196">
        <v>0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0.27517132751000001</v>
      </c>
      <c r="I107" s="196">
        <v>0.57608401614000004</v>
      </c>
      <c r="J107" s="196">
        <v>0.77746864024999995</v>
      </c>
      <c r="K107" s="238"/>
      <c r="L107" s="238"/>
      <c r="M107" s="238"/>
    </row>
    <row r="108" spans="1:13" ht="13" outlineLevel="2" x14ac:dyDescent="0.3">
      <c r="A108" s="222" t="s">
        <v>274</v>
      </c>
      <c r="B108" s="100">
        <f t="shared" ref="B108:J108" si="19">SUM(B$109:B$111)</f>
        <v>37.268544666909996</v>
      </c>
      <c r="C108" s="100">
        <f t="shared" si="19"/>
        <v>37.273409201210001</v>
      </c>
      <c r="D108" s="100">
        <f t="shared" si="19"/>
        <v>37.132184560390002</v>
      </c>
      <c r="E108" s="100">
        <f t="shared" si="19"/>
        <v>36.929174904420002</v>
      </c>
      <c r="F108" s="100">
        <f t="shared" si="19"/>
        <v>37.160742254820001</v>
      </c>
      <c r="G108" s="100">
        <f t="shared" si="19"/>
        <v>37.160742254820001</v>
      </c>
      <c r="H108" s="100">
        <f t="shared" si="19"/>
        <v>37.40140575961</v>
      </c>
      <c r="I108" s="100">
        <f t="shared" si="19"/>
        <v>37.26683331161</v>
      </c>
      <c r="J108" s="100">
        <f t="shared" si="19"/>
        <v>37.351063801209996</v>
      </c>
      <c r="K108" s="238"/>
      <c r="L108" s="238"/>
      <c r="M108" s="238"/>
    </row>
    <row r="109" spans="1:13" ht="13" outlineLevel="3" x14ac:dyDescent="0.3">
      <c r="A109" s="55" t="s">
        <v>147</v>
      </c>
      <c r="B109" s="196">
        <v>6.8946523524199996</v>
      </c>
      <c r="C109" s="196">
        <v>6.8946523524199996</v>
      </c>
      <c r="D109" s="196">
        <v>6.7600799044200004</v>
      </c>
      <c r="E109" s="196">
        <v>6.7600799044200004</v>
      </c>
      <c r="F109" s="196">
        <v>6.9916472548200002</v>
      </c>
      <c r="G109" s="196">
        <v>6.9916472548200002</v>
      </c>
      <c r="H109" s="196">
        <v>7.2323107596099998</v>
      </c>
      <c r="I109" s="196">
        <v>7.0977383116099997</v>
      </c>
      <c r="J109" s="196">
        <v>7.18196880121</v>
      </c>
      <c r="K109" s="238"/>
      <c r="L109" s="238"/>
      <c r="M109" s="238"/>
    </row>
    <row r="110" spans="1:13" ht="13" outlineLevel="3" x14ac:dyDescent="0.3">
      <c r="A110" s="55" t="s">
        <v>46</v>
      </c>
      <c r="B110" s="196">
        <v>0.20479731448999999</v>
      </c>
      <c r="C110" s="196">
        <v>0.20966184878999999</v>
      </c>
      <c r="D110" s="196">
        <v>0.20300965597000001</v>
      </c>
      <c r="E110" s="196">
        <v>0</v>
      </c>
      <c r="F110" s="196">
        <v>0</v>
      </c>
      <c r="G110" s="196">
        <v>0</v>
      </c>
      <c r="H110" s="196">
        <v>0</v>
      </c>
      <c r="I110" s="196">
        <v>0</v>
      </c>
      <c r="J110" s="196">
        <v>0</v>
      </c>
      <c r="K110" s="238"/>
      <c r="L110" s="238"/>
      <c r="M110" s="238"/>
    </row>
    <row r="111" spans="1:13" ht="13" outlineLevel="3" x14ac:dyDescent="0.3">
      <c r="A111" s="55" t="s">
        <v>302</v>
      </c>
      <c r="B111" s="196">
        <v>30.169094999999999</v>
      </c>
      <c r="C111" s="196">
        <v>30.169094999999999</v>
      </c>
      <c r="D111" s="196">
        <v>30.169094999999999</v>
      </c>
      <c r="E111" s="196">
        <v>30.169094999999999</v>
      </c>
      <c r="F111" s="196">
        <v>30.169094999999999</v>
      </c>
      <c r="G111" s="196">
        <v>30.169094999999999</v>
      </c>
      <c r="H111" s="196">
        <v>30.169094999999999</v>
      </c>
      <c r="I111" s="196">
        <v>30.169094999999999</v>
      </c>
      <c r="J111" s="196">
        <v>30.169094999999999</v>
      </c>
      <c r="K111" s="238"/>
      <c r="L111" s="238"/>
      <c r="M111" s="238"/>
    </row>
    <row r="112" spans="1:13" ht="13" outlineLevel="2" x14ac:dyDescent="0.3">
      <c r="A112" s="222" t="s">
        <v>303</v>
      </c>
      <c r="B112" s="100">
        <f t="shared" ref="B112:J112" si="20">SUM(B$113:B$114)</f>
        <v>55.767115000000004</v>
      </c>
      <c r="C112" s="100">
        <f t="shared" si="20"/>
        <v>55.767115000000004</v>
      </c>
      <c r="D112" s="100">
        <f t="shared" si="20"/>
        <v>55.767115000000004</v>
      </c>
      <c r="E112" s="100">
        <f t="shared" si="20"/>
        <v>55.767115000000004</v>
      </c>
      <c r="F112" s="100">
        <f t="shared" si="20"/>
        <v>55.767115000000004</v>
      </c>
      <c r="G112" s="100">
        <f t="shared" si="20"/>
        <v>55.767115000000004</v>
      </c>
      <c r="H112" s="100">
        <f t="shared" si="20"/>
        <v>55.767115000000004</v>
      </c>
      <c r="I112" s="100">
        <f t="shared" si="20"/>
        <v>55.767115000000004</v>
      </c>
      <c r="J112" s="100">
        <f t="shared" si="20"/>
        <v>55.767115000000004</v>
      </c>
      <c r="K112" s="238"/>
      <c r="L112" s="238"/>
      <c r="M112" s="238"/>
    </row>
    <row r="113" spans="1:13" ht="13" outlineLevel="3" x14ac:dyDescent="0.3">
      <c r="A113" s="55" t="s">
        <v>304</v>
      </c>
      <c r="B113" s="196">
        <v>25.598020000000002</v>
      </c>
      <c r="C113" s="196">
        <v>25.598020000000002</v>
      </c>
      <c r="D113" s="196">
        <v>25.598020000000002</v>
      </c>
      <c r="E113" s="196">
        <v>25.598020000000002</v>
      </c>
      <c r="F113" s="196">
        <v>25.598020000000002</v>
      </c>
      <c r="G113" s="196">
        <v>25.598020000000002</v>
      </c>
      <c r="H113" s="196">
        <v>25.598020000000002</v>
      </c>
      <c r="I113" s="196">
        <v>25.598020000000002</v>
      </c>
      <c r="J113" s="196">
        <v>25.598020000000002</v>
      </c>
      <c r="K113" s="238"/>
      <c r="L113" s="238"/>
      <c r="M113" s="238"/>
    </row>
    <row r="114" spans="1:13" ht="13" outlineLevel="3" x14ac:dyDescent="0.3">
      <c r="A114" s="55" t="s">
        <v>305</v>
      </c>
      <c r="B114" s="196">
        <v>30.169094999999999</v>
      </c>
      <c r="C114" s="196">
        <v>30.169094999999999</v>
      </c>
      <c r="D114" s="196">
        <v>30.169094999999999</v>
      </c>
      <c r="E114" s="196">
        <v>30.169094999999999</v>
      </c>
      <c r="F114" s="196">
        <v>30.169094999999999</v>
      </c>
      <c r="G114" s="196">
        <v>30.169094999999999</v>
      </c>
      <c r="H114" s="196">
        <v>30.169094999999999</v>
      </c>
      <c r="I114" s="196">
        <v>30.169094999999999</v>
      </c>
      <c r="J114" s="196">
        <v>30.169094999999999</v>
      </c>
      <c r="K114" s="238"/>
      <c r="L114" s="238"/>
      <c r="M114" s="238"/>
    </row>
    <row r="115" spans="1:13" ht="13" outlineLevel="2" x14ac:dyDescent="0.3">
      <c r="A115" s="222" t="s">
        <v>283</v>
      </c>
      <c r="B115" s="100">
        <f t="shared" ref="B115:J115" si="21">SUM(B$116:B$116)</f>
        <v>3.9636138627099999</v>
      </c>
      <c r="C115" s="100">
        <f t="shared" si="21"/>
        <v>4.0161052787299996</v>
      </c>
      <c r="D115" s="100">
        <f t="shared" si="21"/>
        <v>3.9574833731300001</v>
      </c>
      <c r="E115" s="100">
        <f t="shared" si="21"/>
        <v>4.00646164635</v>
      </c>
      <c r="F115" s="100">
        <f t="shared" si="21"/>
        <v>4.0117558750200004</v>
      </c>
      <c r="G115" s="100">
        <f t="shared" si="21"/>
        <v>3.9535485163600002</v>
      </c>
      <c r="H115" s="100">
        <f t="shared" si="21"/>
        <v>3.9613206606900002</v>
      </c>
      <c r="I115" s="100">
        <f t="shared" si="21"/>
        <v>3.9996285445000002</v>
      </c>
      <c r="J115" s="100">
        <f t="shared" si="21"/>
        <v>3.9609254972799999</v>
      </c>
      <c r="K115" s="238"/>
      <c r="L115" s="238"/>
      <c r="M115" s="238"/>
    </row>
    <row r="116" spans="1:13" ht="13" outlineLevel="3" x14ac:dyDescent="0.3">
      <c r="A116" s="55" t="s">
        <v>261</v>
      </c>
      <c r="B116" s="196">
        <v>3.9636138627099999</v>
      </c>
      <c r="C116" s="196">
        <v>4.0161052787299996</v>
      </c>
      <c r="D116" s="196">
        <v>3.9574833731300001</v>
      </c>
      <c r="E116" s="196">
        <v>4.00646164635</v>
      </c>
      <c r="F116" s="196">
        <v>4.0117558750200004</v>
      </c>
      <c r="G116" s="196">
        <v>3.9535485163600002</v>
      </c>
      <c r="H116" s="196">
        <v>3.9613206606900002</v>
      </c>
      <c r="I116" s="196">
        <v>3.9996285445000002</v>
      </c>
      <c r="J116" s="196">
        <v>3.9609254972799999</v>
      </c>
      <c r="K116" s="238"/>
      <c r="L116" s="238"/>
      <c r="M116" s="238"/>
    </row>
    <row r="117" spans="1:13" x14ac:dyDescent="0.25">
      <c r="B117" s="164"/>
      <c r="C117" s="164"/>
      <c r="D117" s="164"/>
      <c r="E117" s="164"/>
      <c r="F117" s="164"/>
      <c r="G117" s="164"/>
      <c r="H117" s="164"/>
      <c r="I117" s="164"/>
      <c r="J117" s="164"/>
      <c r="K117" s="238"/>
      <c r="L117" s="238"/>
      <c r="M117" s="238"/>
    </row>
    <row r="118" spans="1:13" x14ac:dyDescent="0.25">
      <c r="B118" s="164"/>
      <c r="C118" s="164"/>
      <c r="D118" s="164"/>
      <c r="E118" s="164"/>
      <c r="F118" s="164"/>
      <c r="G118" s="164"/>
      <c r="H118" s="164"/>
      <c r="I118" s="164"/>
      <c r="J118" s="164"/>
      <c r="K118" s="238"/>
      <c r="L118" s="238"/>
      <c r="M118" s="238"/>
    </row>
    <row r="119" spans="1:13" x14ac:dyDescent="0.25">
      <c r="B119" s="164"/>
      <c r="C119" s="164"/>
      <c r="D119" s="164"/>
      <c r="E119" s="164"/>
      <c r="F119" s="164"/>
      <c r="G119" s="164"/>
      <c r="H119" s="164"/>
      <c r="I119" s="164"/>
      <c r="J119" s="164"/>
      <c r="K119" s="238"/>
      <c r="L119" s="238"/>
      <c r="M119" s="238"/>
    </row>
    <row r="120" spans="1:13" x14ac:dyDescent="0.25">
      <c r="B120" s="164"/>
      <c r="C120" s="164"/>
      <c r="D120" s="164"/>
      <c r="E120" s="164"/>
      <c r="F120" s="164"/>
      <c r="G120" s="164"/>
      <c r="H120" s="164"/>
      <c r="I120" s="164"/>
      <c r="J120" s="164"/>
      <c r="K120" s="238"/>
      <c r="L120" s="238"/>
      <c r="M120" s="238"/>
    </row>
    <row r="121" spans="1:13" x14ac:dyDescent="0.25">
      <c r="B121" s="164"/>
      <c r="C121" s="164"/>
      <c r="D121" s="164"/>
      <c r="E121" s="164"/>
      <c r="F121" s="164"/>
      <c r="G121" s="164"/>
      <c r="H121" s="164"/>
      <c r="I121" s="164"/>
      <c r="J121" s="164"/>
      <c r="K121" s="238"/>
      <c r="L121" s="238"/>
      <c r="M121" s="238"/>
    </row>
    <row r="122" spans="1:13" x14ac:dyDescent="0.25">
      <c r="B122" s="164"/>
      <c r="C122" s="164"/>
      <c r="D122" s="164"/>
      <c r="E122" s="164"/>
      <c r="F122" s="164"/>
      <c r="G122" s="164"/>
      <c r="H122" s="164"/>
      <c r="I122" s="164"/>
      <c r="J122" s="164"/>
      <c r="K122" s="238"/>
      <c r="L122" s="238"/>
      <c r="M122" s="238"/>
    </row>
    <row r="123" spans="1:13" x14ac:dyDescent="0.25">
      <c r="B123" s="164"/>
      <c r="C123" s="164"/>
      <c r="D123" s="164"/>
      <c r="E123" s="164"/>
      <c r="F123" s="164"/>
      <c r="G123" s="164"/>
      <c r="H123" s="164"/>
      <c r="I123" s="164"/>
      <c r="J123" s="164"/>
      <c r="K123" s="238"/>
      <c r="L123" s="238"/>
      <c r="M123" s="238"/>
    </row>
    <row r="124" spans="1:13" x14ac:dyDescent="0.25">
      <c r="B124" s="164"/>
      <c r="C124" s="164"/>
      <c r="D124" s="164"/>
      <c r="E124" s="164"/>
      <c r="F124" s="164"/>
      <c r="G124" s="164"/>
      <c r="H124" s="164"/>
      <c r="I124" s="164"/>
      <c r="J124" s="164"/>
      <c r="K124" s="238"/>
      <c r="L124" s="238"/>
      <c r="M124" s="238"/>
    </row>
    <row r="125" spans="1:13" x14ac:dyDescent="0.25">
      <c r="B125" s="164"/>
      <c r="C125" s="164"/>
      <c r="D125" s="164"/>
      <c r="E125" s="164"/>
      <c r="F125" s="164"/>
      <c r="G125" s="164"/>
      <c r="H125" s="164"/>
      <c r="I125" s="164"/>
      <c r="J125" s="164"/>
      <c r="K125" s="238"/>
      <c r="L125" s="238"/>
      <c r="M125" s="238"/>
    </row>
    <row r="126" spans="1:13" x14ac:dyDescent="0.25">
      <c r="B126" s="164"/>
      <c r="C126" s="164"/>
      <c r="D126" s="164"/>
      <c r="E126" s="164"/>
      <c r="F126" s="164"/>
      <c r="G126" s="164"/>
      <c r="H126" s="164"/>
      <c r="I126" s="164"/>
      <c r="J126" s="164"/>
      <c r="K126" s="238"/>
      <c r="L126" s="238"/>
      <c r="M126" s="238"/>
    </row>
    <row r="127" spans="1:13" x14ac:dyDescent="0.25">
      <c r="B127" s="164"/>
      <c r="C127" s="164"/>
      <c r="D127" s="164"/>
      <c r="E127" s="164"/>
      <c r="F127" s="164"/>
      <c r="G127" s="164"/>
      <c r="H127" s="164"/>
      <c r="I127" s="164"/>
      <c r="J127" s="164"/>
      <c r="K127" s="238"/>
      <c r="L127" s="238"/>
      <c r="M127" s="238"/>
    </row>
    <row r="128" spans="1:13" x14ac:dyDescent="0.25">
      <c r="B128" s="164"/>
      <c r="C128" s="164"/>
      <c r="D128" s="164"/>
      <c r="E128" s="164"/>
      <c r="F128" s="164"/>
      <c r="G128" s="164"/>
      <c r="H128" s="164"/>
      <c r="I128" s="164"/>
      <c r="J128" s="164"/>
      <c r="K128" s="238"/>
      <c r="L128" s="238"/>
      <c r="M128" s="238"/>
    </row>
    <row r="129" spans="2:13" x14ac:dyDescent="0.25">
      <c r="B129" s="164"/>
      <c r="C129" s="164"/>
      <c r="D129" s="164"/>
      <c r="E129" s="164"/>
      <c r="F129" s="164"/>
      <c r="G129" s="164"/>
      <c r="H129" s="164"/>
      <c r="I129" s="164"/>
      <c r="J129" s="164"/>
      <c r="K129" s="238"/>
      <c r="L129" s="238"/>
      <c r="M129" s="238"/>
    </row>
    <row r="130" spans="2:13" x14ac:dyDescent="0.25">
      <c r="B130" s="164"/>
      <c r="C130" s="164"/>
      <c r="D130" s="164"/>
      <c r="E130" s="164"/>
      <c r="F130" s="164"/>
      <c r="G130" s="164"/>
      <c r="H130" s="164"/>
      <c r="I130" s="164"/>
      <c r="J130" s="164"/>
      <c r="K130" s="238"/>
      <c r="L130" s="238"/>
      <c r="M130" s="238"/>
    </row>
    <row r="131" spans="2:13" x14ac:dyDescent="0.25">
      <c r="B131" s="164"/>
      <c r="C131" s="164"/>
      <c r="D131" s="164"/>
      <c r="E131" s="164"/>
      <c r="F131" s="164"/>
      <c r="G131" s="164"/>
      <c r="H131" s="164"/>
      <c r="I131" s="164"/>
      <c r="J131" s="164"/>
      <c r="K131" s="238"/>
      <c r="L131" s="238"/>
      <c r="M131" s="238"/>
    </row>
    <row r="132" spans="2:13" x14ac:dyDescent="0.25">
      <c r="B132" s="164"/>
      <c r="C132" s="164"/>
      <c r="D132" s="164"/>
      <c r="E132" s="164"/>
      <c r="F132" s="164"/>
      <c r="G132" s="164"/>
      <c r="H132" s="164"/>
      <c r="I132" s="164"/>
      <c r="J132" s="164"/>
      <c r="K132" s="238"/>
      <c r="L132" s="238"/>
      <c r="M132" s="238"/>
    </row>
    <row r="133" spans="2:13" x14ac:dyDescent="0.25">
      <c r="B133" s="164"/>
      <c r="C133" s="164"/>
      <c r="D133" s="164"/>
      <c r="E133" s="164"/>
      <c r="F133" s="164"/>
      <c r="G133" s="164"/>
      <c r="H133" s="164"/>
      <c r="I133" s="164"/>
      <c r="J133" s="164"/>
      <c r="K133" s="238"/>
      <c r="L133" s="238"/>
      <c r="M133" s="238"/>
    </row>
    <row r="134" spans="2:13" x14ac:dyDescent="0.25">
      <c r="B134" s="164"/>
      <c r="C134" s="164"/>
      <c r="D134" s="164"/>
      <c r="E134" s="164"/>
      <c r="F134" s="164"/>
      <c r="G134" s="164"/>
      <c r="H134" s="164"/>
      <c r="I134" s="164"/>
      <c r="J134" s="164"/>
      <c r="K134" s="238"/>
      <c r="L134" s="238"/>
      <c r="M134" s="238"/>
    </row>
    <row r="135" spans="2:13" x14ac:dyDescent="0.25">
      <c r="B135" s="164"/>
      <c r="C135" s="164"/>
      <c r="D135" s="164"/>
      <c r="E135" s="164"/>
      <c r="F135" s="164"/>
      <c r="G135" s="164"/>
      <c r="H135" s="164"/>
      <c r="I135" s="164"/>
      <c r="J135" s="164"/>
      <c r="K135" s="238"/>
      <c r="L135" s="238"/>
      <c r="M135" s="238"/>
    </row>
    <row r="136" spans="2:13" x14ac:dyDescent="0.25">
      <c r="B136" s="164"/>
      <c r="C136" s="164"/>
      <c r="D136" s="164"/>
      <c r="E136" s="164"/>
      <c r="F136" s="164"/>
      <c r="G136" s="164"/>
      <c r="H136" s="164"/>
      <c r="I136" s="164"/>
      <c r="J136" s="164"/>
      <c r="K136" s="238"/>
      <c r="L136" s="238"/>
      <c r="M136" s="238"/>
    </row>
    <row r="137" spans="2:13" x14ac:dyDescent="0.25">
      <c r="B137" s="164"/>
      <c r="C137" s="164"/>
      <c r="D137" s="164"/>
      <c r="E137" s="164"/>
      <c r="F137" s="164"/>
      <c r="G137" s="164"/>
      <c r="H137" s="164"/>
      <c r="I137" s="164"/>
      <c r="J137" s="164"/>
      <c r="K137" s="238"/>
      <c r="L137" s="238"/>
      <c r="M137" s="238"/>
    </row>
    <row r="138" spans="2:13" x14ac:dyDescent="0.25">
      <c r="B138" s="164"/>
      <c r="C138" s="164"/>
      <c r="D138" s="164"/>
      <c r="E138" s="164"/>
      <c r="F138" s="164"/>
      <c r="G138" s="164"/>
      <c r="H138" s="164"/>
      <c r="I138" s="164"/>
      <c r="J138" s="164"/>
      <c r="K138" s="238"/>
      <c r="L138" s="238"/>
      <c r="M138" s="238"/>
    </row>
    <row r="139" spans="2:13" x14ac:dyDescent="0.25">
      <c r="B139" s="164"/>
      <c r="C139" s="164"/>
      <c r="D139" s="164"/>
      <c r="E139" s="164"/>
      <c r="F139" s="164"/>
      <c r="G139" s="164"/>
      <c r="H139" s="164"/>
      <c r="I139" s="164"/>
      <c r="J139" s="164"/>
      <c r="K139" s="238"/>
      <c r="L139" s="238"/>
      <c r="M139" s="238"/>
    </row>
    <row r="140" spans="2:13" x14ac:dyDescent="0.25">
      <c r="B140" s="164"/>
      <c r="C140" s="164"/>
      <c r="D140" s="164"/>
      <c r="E140" s="164"/>
      <c r="F140" s="164"/>
      <c r="G140" s="164"/>
      <c r="H140" s="164"/>
      <c r="I140" s="164"/>
      <c r="J140" s="164"/>
      <c r="K140" s="238"/>
      <c r="L140" s="238"/>
      <c r="M140" s="238"/>
    </row>
    <row r="141" spans="2:13" x14ac:dyDescent="0.25">
      <c r="B141" s="164"/>
      <c r="C141" s="164"/>
      <c r="D141" s="164"/>
      <c r="E141" s="164"/>
      <c r="F141" s="164"/>
      <c r="G141" s="164"/>
      <c r="H141" s="164"/>
      <c r="I141" s="164"/>
      <c r="J141" s="164"/>
      <c r="K141" s="238"/>
      <c r="L141" s="238"/>
      <c r="M141" s="238"/>
    </row>
    <row r="142" spans="2:13" x14ac:dyDescent="0.25">
      <c r="B142" s="164"/>
      <c r="C142" s="164"/>
      <c r="D142" s="164"/>
      <c r="E142" s="164"/>
      <c r="F142" s="164"/>
      <c r="G142" s="164"/>
      <c r="H142" s="164"/>
      <c r="I142" s="164"/>
      <c r="J142" s="164"/>
      <c r="K142" s="238"/>
      <c r="L142" s="238"/>
      <c r="M142" s="238"/>
    </row>
    <row r="143" spans="2:13" x14ac:dyDescent="0.25">
      <c r="B143" s="164"/>
      <c r="C143" s="164"/>
      <c r="D143" s="164"/>
      <c r="E143" s="164"/>
      <c r="F143" s="164"/>
      <c r="G143" s="164"/>
      <c r="H143" s="164"/>
      <c r="I143" s="164"/>
      <c r="J143" s="164"/>
      <c r="K143" s="238"/>
      <c r="L143" s="238"/>
      <c r="M143" s="238"/>
    </row>
    <row r="144" spans="2:13" x14ac:dyDescent="0.25">
      <c r="B144" s="164"/>
      <c r="C144" s="164"/>
      <c r="D144" s="164"/>
      <c r="E144" s="164"/>
      <c r="F144" s="164"/>
      <c r="G144" s="164"/>
      <c r="H144" s="164"/>
      <c r="I144" s="164"/>
      <c r="J144" s="164"/>
      <c r="K144" s="238"/>
      <c r="L144" s="238"/>
      <c r="M144" s="238"/>
    </row>
    <row r="145" spans="2:13" x14ac:dyDescent="0.25">
      <c r="B145" s="164"/>
      <c r="C145" s="164"/>
      <c r="D145" s="164"/>
      <c r="E145" s="164"/>
      <c r="F145" s="164"/>
      <c r="G145" s="164"/>
      <c r="H145" s="164"/>
      <c r="I145" s="164"/>
      <c r="J145" s="164"/>
      <c r="K145" s="238"/>
      <c r="L145" s="238"/>
      <c r="M145" s="238"/>
    </row>
    <row r="146" spans="2:13" x14ac:dyDescent="0.25">
      <c r="B146" s="164"/>
      <c r="C146" s="164"/>
      <c r="D146" s="164"/>
      <c r="E146" s="164"/>
      <c r="F146" s="164"/>
      <c r="G146" s="164"/>
      <c r="H146" s="164"/>
      <c r="I146" s="164"/>
      <c r="J146" s="164"/>
      <c r="K146" s="238"/>
      <c r="L146" s="238"/>
      <c r="M146" s="238"/>
    </row>
    <row r="147" spans="2:13" x14ac:dyDescent="0.25">
      <c r="B147" s="164"/>
      <c r="C147" s="164"/>
      <c r="D147" s="164"/>
      <c r="E147" s="164"/>
      <c r="F147" s="164"/>
      <c r="G147" s="164"/>
      <c r="H147" s="164"/>
      <c r="I147" s="164"/>
      <c r="J147" s="164"/>
      <c r="K147" s="238"/>
      <c r="L147" s="238"/>
      <c r="M147" s="238"/>
    </row>
    <row r="148" spans="2:13" x14ac:dyDescent="0.25">
      <c r="B148" s="164"/>
      <c r="C148" s="164"/>
      <c r="D148" s="164"/>
      <c r="E148" s="164"/>
      <c r="F148" s="164"/>
      <c r="G148" s="164"/>
      <c r="H148" s="164"/>
      <c r="I148" s="164"/>
      <c r="J148" s="164"/>
      <c r="K148" s="238"/>
      <c r="L148" s="238"/>
      <c r="M148" s="238"/>
    </row>
    <row r="149" spans="2:13" x14ac:dyDescent="0.25">
      <c r="B149" s="164"/>
      <c r="C149" s="164"/>
      <c r="D149" s="164"/>
      <c r="E149" s="164"/>
      <c r="F149" s="164"/>
      <c r="G149" s="164"/>
      <c r="H149" s="164"/>
      <c r="I149" s="164"/>
      <c r="J149" s="164"/>
      <c r="K149" s="238"/>
      <c r="L149" s="238"/>
      <c r="M149" s="238"/>
    </row>
    <row r="150" spans="2:13" x14ac:dyDescent="0.25">
      <c r="B150" s="164"/>
      <c r="C150" s="164"/>
      <c r="D150" s="164"/>
      <c r="E150" s="164"/>
      <c r="F150" s="164"/>
      <c r="G150" s="164"/>
      <c r="H150" s="164"/>
      <c r="I150" s="164"/>
      <c r="J150" s="164"/>
      <c r="K150" s="238"/>
      <c r="L150" s="238"/>
      <c r="M150" s="238"/>
    </row>
    <row r="151" spans="2:13" x14ac:dyDescent="0.25">
      <c r="B151" s="164"/>
      <c r="C151" s="164"/>
      <c r="D151" s="164"/>
      <c r="E151" s="164"/>
      <c r="F151" s="164"/>
      <c r="G151" s="164"/>
      <c r="H151" s="164"/>
      <c r="I151" s="164"/>
      <c r="J151" s="164"/>
      <c r="K151" s="238"/>
      <c r="L151" s="238"/>
      <c r="M151" s="238"/>
    </row>
    <row r="152" spans="2:13" x14ac:dyDescent="0.25">
      <c r="B152" s="164"/>
      <c r="C152" s="164"/>
      <c r="D152" s="164"/>
      <c r="E152" s="164"/>
      <c r="F152" s="164"/>
      <c r="G152" s="164"/>
      <c r="H152" s="164"/>
      <c r="I152" s="164"/>
      <c r="J152" s="164"/>
      <c r="K152" s="238"/>
      <c r="L152" s="238"/>
      <c r="M152" s="238"/>
    </row>
    <row r="153" spans="2:13" x14ac:dyDescent="0.25">
      <c r="B153" s="164"/>
      <c r="C153" s="164"/>
      <c r="D153" s="164"/>
      <c r="E153" s="164"/>
      <c r="F153" s="164"/>
      <c r="G153" s="164"/>
      <c r="H153" s="164"/>
      <c r="I153" s="164"/>
      <c r="J153" s="164"/>
      <c r="K153" s="238"/>
      <c r="L153" s="238"/>
      <c r="M153" s="238"/>
    </row>
    <row r="154" spans="2:13" x14ac:dyDescent="0.25">
      <c r="B154" s="164"/>
      <c r="C154" s="164"/>
      <c r="D154" s="164"/>
      <c r="E154" s="164"/>
      <c r="F154" s="164"/>
      <c r="G154" s="164"/>
      <c r="H154" s="164"/>
      <c r="I154" s="164"/>
      <c r="J154" s="164"/>
      <c r="K154" s="238"/>
      <c r="L154" s="238"/>
      <c r="M154" s="238"/>
    </row>
    <row r="155" spans="2:13" x14ac:dyDescent="0.25">
      <c r="B155" s="164"/>
      <c r="C155" s="164"/>
      <c r="D155" s="164"/>
      <c r="E155" s="164"/>
      <c r="F155" s="164"/>
      <c r="G155" s="164"/>
      <c r="H155" s="164"/>
      <c r="I155" s="164"/>
      <c r="J155" s="164"/>
      <c r="K155" s="238"/>
      <c r="L155" s="238"/>
      <c r="M155" s="238"/>
    </row>
    <row r="156" spans="2:13" x14ac:dyDescent="0.25">
      <c r="B156" s="164"/>
      <c r="C156" s="164"/>
      <c r="D156" s="164"/>
      <c r="E156" s="164"/>
      <c r="F156" s="164"/>
      <c r="G156" s="164"/>
      <c r="H156" s="164"/>
      <c r="I156" s="164"/>
      <c r="J156" s="164"/>
      <c r="K156" s="238"/>
      <c r="L156" s="238"/>
      <c r="M156" s="238"/>
    </row>
    <row r="157" spans="2:13" x14ac:dyDescent="0.25">
      <c r="B157" s="164"/>
      <c r="C157" s="164"/>
      <c r="D157" s="164"/>
      <c r="E157" s="164"/>
      <c r="F157" s="164"/>
      <c r="G157" s="164"/>
      <c r="H157" s="164"/>
      <c r="I157" s="164"/>
      <c r="J157" s="164"/>
      <c r="K157" s="238"/>
      <c r="L157" s="238"/>
      <c r="M157" s="238"/>
    </row>
    <row r="158" spans="2:13" x14ac:dyDescent="0.25">
      <c r="B158" s="164"/>
      <c r="C158" s="164"/>
      <c r="D158" s="164"/>
      <c r="E158" s="164"/>
      <c r="F158" s="164"/>
      <c r="G158" s="164"/>
      <c r="H158" s="164"/>
      <c r="I158" s="164"/>
      <c r="J158" s="164"/>
      <c r="K158" s="238"/>
      <c r="L158" s="238"/>
      <c r="M158" s="238"/>
    </row>
    <row r="159" spans="2:13" x14ac:dyDescent="0.25">
      <c r="B159" s="164"/>
      <c r="C159" s="164"/>
      <c r="D159" s="164"/>
      <c r="E159" s="164"/>
      <c r="F159" s="164"/>
      <c r="G159" s="164"/>
      <c r="H159" s="164"/>
      <c r="I159" s="164"/>
      <c r="J159" s="164"/>
      <c r="K159" s="238"/>
      <c r="L159" s="238"/>
      <c r="M159" s="238"/>
    </row>
    <row r="160" spans="2:13" x14ac:dyDescent="0.25">
      <c r="B160" s="164"/>
      <c r="C160" s="164"/>
      <c r="D160" s="164"/>
      <c r="E160" s="164"/>
      <c r="F160" s="164"/>
      <c r="G160" s="164"/>
      <c r="H160" s="164"/>
      <c r="I160" s="164"/>
      <c r="J160" s="164"/>
      <c r="K160" s="238"/>
      <c r="L160" s="238"/>
      <c r="M160" s="238"/>
    </row>
    <row r="161" spans="2:13" x14ac:dyDescent="0.25">
      <c r="B161" s="164"/>
      <c r="C161" s="164"/>
      <c r="D161" s="164"/>
      <c r="E161" s="164"/>
      <c r="F161" s="164"/>
      <c r="G161" s="164"/>
      <c r="H161" s="164"/>
      <c r="I161" s="164"/>
      <c r="J161" s="164"/>
      <c r="K161" s="238"/>
      <c r="L161" s="238"/>
      <c r="M161" s="238"/>
    </row>
    <row r="162" spans="2:13" x14ac:dyDescent="0.25">
      <c r="B162" s="164"/>
      <c r="C162" s="164"/>
      <c r="D162" s="164"/>
      <c r="E162" s="164"/>
      <c r="F162" s="164"/>
      <c r="G162" s="164"/>
      <c r="H162" s="164"/>
      <c r="I162" s="164"/>
      <c r="J162" s="164"/>
      <c r="K162" s="238"/>
      <c r="L162" s="238"/>
      <c r="M162" s="238"/>
    </row>
    <row r="163" spans="2:13" x14ac:dyDescent="0.25">
      <c r="B163" s="164"/>
      <c r="C163" s="164"/>
      <c r="D163" s="164"/>
      <c r="E163" s="164"/>
      <c r="F163" s="164"/>
      <c r="G163" s="164"/>
      <c r="H163" s="164"/>
      <c r="I163" s="164"/>
      <c r="J163" s="164"/>
      <c r="K163" s="238"/>
      <c r="L163" s="238"/>
      <c r="M163" s="238"/>
    </row>
    <row r="164" spans="2:13" x14ac:dyDescent="0.25">
      <c r="B164" s="164"/>
      <c r="C164" s="164"/>
      <c r="D164" s="164"/>
      <c r="E164" s="164"/>
      <c r="F164" s="164"/>
      <c r="G164" s="164"/>
      <c r="H164" s="164"/>
      <c r="I164" s="164"/>
      <c r="J164" s="164"/>
      <c r="K164" s="238"/>
      <c r="L164" s="238"/>
      <c r="M164" s="238"/>
    </row>
    <row r="165" spans="2:13" x14ac:dyDescent="0.25">
      <c r="B165" s="164"/>
      <c r="C165" s="164"/>
      <c r="D165" s="164"/>
      <c r="E165" s="164"/>
      <c r="F165" s="164"/>
      <c r="G165" s="164"/>
      <c r="H165" s="164"/>
      <c r="I165" s="164"/>
      <c r="J165" s="164"/>
      <c r="K165" s="238"/>
      <c r="L165" s="238"/>
      <c r="M165" s="238"/>
    </row>
    <row r="166" spans="2:13" x14ac:dyDescent="0.25">
      <c r="B166" s="164"/>
      <c r="C166" s="164"/>
      <c r="D166" s="164"/>
      <c r="E166" s="164"/>
      <c r="F166" s="164"/>
      <c r="G166" s="164"/>
      <c r="H166" s="164"/>
      <c r="I166" s="164"/>
      <c r="J166" s="164"/>
      <c r="K166" s="238"/>
      <c r="L166" s="238"/>
      <c r="M166" s="238"/>
    </row>
    <row r="167" spans="2:13" x14ac:dyDescent="0.25">
      <c r="B167" s="164"/>
      <c r="C167" s="164"/>
      <c r="D167" s="164"/>
      <c r="E167" s="164"/>
      <c r="F167" s="164"/>
      <c r="G167" s="164"/>
      <c r="H167" s="164"/>
      <c r="I167" s="164"/>
      <c r="J167" s="164"/>
      <c r="K167" s="238"/>
      <c r="L167" s="238"/>
      <c r="M167" s="238"/>
    </row>
    <row r="168" spans="2:13" x14ac:dyDescent="0.25">
      <c r="B168" s="164"/>
      <c r="C168" s="164"/>
      <c r="D168" s="164"/>
      <c r="E168" s="164"/>
      <c r="F168" s="164"/>
      <c r="G168" s="164"/>
      <c r="H168" s="164"/>
      <c r="I168" s="164"/>
      <c r="J168" s="164"/>
      <c r="K168" s="238"/>
      <c r="L168" s="238"/>
      <c r="M168" s="238"/>
    </row>
    <row r="169" spans="2:13" x14ac:dyDescent="0.25">
      <c r="B169" s="164"/>
      <c r="C169" s="164"/>
      <c r="D169" s="164"/>
      <c r="E169" s="164"/>
      <c r="F169" s="164"/>
      <c r="G169" s="164"/>
      <c r="H169" s="164"/>
      <c r="I169" s="164"/>
      <c r="J169" s="164"/>
      <c r="K169" s="238"/>
      <c r="L169" s="238"/>
      <c r="M169" s="238"/>
    </row>
    <row r="170" spans="2:13" x14ac:dyDescent="0.25">
      <c r="B170" s="164"/>
      <c r="C170" s="164"/>
      <c r="D170" s="164"/>
      <c r="E170" s="164"/>
      <c r="F170" s="164"/>
      <c r="G170" s="164"/>
      <c r="H170" s="164"/>
      <c r="I170" s="164"/>
      <c r="J170" s="164"/>
      <c r="K170" s="238"/>
      <c r="L170" s="238"/>
      <c r="M170" s="238"/>
    </row>
    <row r="171" spans="2:13" x14ac:dyDescent="0.25">
      <c r="B171" s="164"/>
      <c r="C171" s="164"/>
      <c r="D171" s="164"/>
      <c r="E171" s="164"/>
      <c r="F171" s="164"/>
      <c r="G171" s="164"/>
      <c r="H171" s="164"/>
      <c r="I171" s="164"/>
      <c r="J171" s="164"/>
      <c r="K171" s="238"/>
      <c r="L171" s="238"/>
      <c r="M171" s="238"/>
    </row>
    <row r="172" spans="2:13" x14ac:dyDescent="0.25">
      <c r="B172" s="164"/>
      <c r="C172" s="164"/>
      <c r="D172" s="164"/>
      <c r="E172" s="164"/>
      <c r="F172" s="164"/>
      <c r="G172" s="164"/>
      <c r="H172" s="164"/>
      <c r="I172" s="164"/>
      <c r="J172" s="164"/>
      <c r="K172" s="238"/>
      <c r="L172" s="238"/>
      <c r="M172" s="238"/>
    </row>
    <row r="173" spans="2:13" x14ac:dyDescent="0.25">
      <c r="B173" s="164"/>
      <c r="C173" s="164"/>
      <c r="D173" s="164"/>
      <c r="E173" s="164"/>
      <c r="F173" s="164"/>
      <c r="G173" s="164"/>
      <c r="H173" s="164"/>
      <c r="I173" s="164"/>
      <c r="J173" s="164"/>
      <c r="K173" s="238"/>
      <c r="L173" s="238"/>
      <c r="M173" s="238"/>
    </row>
    <row r="174" spans="2:13" x14ac:dyDescent="0.25">
      <c r="B174" s="164"/>
      <c r="C174" s="164"/>
      <c r="D174" s="164"/>
      <c r="E174" s="164"/>
      <c r="F174" s="164"/>
      <c r="G174" s="164"/>
      <c r="H174" s="164"/>
      <c r="I174" s="164"/>
      <c r="J174" s="164"/>
      <c r="K174" s="238"/>
      <c r="L174" s="238"/>
      <c r="M174" s="238"/>
    </row>
    <row r="175" spans="2:13" x14ac:dyDescent="0.25">
      <c r="B175" s="164"/>
      <c r="C175" s="164"/>
      <c r="D175" s="164"/>
      <c r="E175" s="164"/>
      <c r="F175" s="164"/>
      <c r="G175" s="164"/>
      <c r="H175" s="164"/>
      <c r="I175" s="164"/>
      <c r="J175" s="164"/>
      <c r="K175" s="238"/>
      <c r="L175" s="238"/>
      <c r="M175" s="238"/>
    </row>
    <row r="176" spans="2:13" x14ac:dyDescent="0.25">
      <c r="B176" s="164"/>
      <c r="C176" s="164"/>
      <c r="D176" s="164"/>
      <c r="E176" s="164"/>
      <c r="F176" s="164"/>
      <c r="G176" s="164"/>
      <c r="H176" s="164"/>
      <c r="I176" s="164"/>
      <c r="J176" s="164"/>
      <c r="K176" s="238"/>
      <c r="L176" s="238"/>
      <c r="M176" s="238"/>
    </row>
    <row r="177" spans="2:13" x14ac:dyDescent="0.25">
      <c r="B177" s="164"/>
      <c r="C177" s="164"/>
      <c r="D177" s="164"/>
      <c r="E177" s="164"/>
      <c r="F177" s="164"/>
      <c r="G177" s="164"/>
      <c r="H177" s="164"/>
      <c r="I177" s="164"/>
      <c r="J177" s="164"/>
      <c r="K177" s="238"/>
      <c r="L177" s="238"/>
      <c r="M177" s="238"/>
    </row>
    <row r="178" spans="2:13" x14ac:dyDescent="0.25">
      <c r="B178" s="164"/>
      <c r="C178" s="164"/>
      <c r="D178" s="164"/>
      <c r="E178" s="164"/>
      <c r="F178" s="164"/>
      <c r="G178" s="164"/>
      <c r="H178" s="164"/>
      <c r="I178" s="164"/>
      <c r="J178" s="164"/>
      <c r="K178" s="238"/>
      <c r="L178" s="238"/>
      <c r="M178" s="238"/>
    </row>
    <row r="179" spans="2:13" x14ac:dyDescent="0.25">
      <c r="B179" s="164"/>
      <c r="C179" s="164"/>
      <c r="D179" s="164"/>
      <c r="E179" s="164"/>
      <c r="F179" s="164"/>
      <c r="G179" s="164"/>
      <c r="H179" s="164"/>
      <c r="I179" s="164"/>
      <c r="J179" s="164"/>
      <c r="K179" s="238"/>
      <c r="L179" s="238"/>
      <c r="M179" s="238"/>
    </row>
    <row r="180" spans="2:13" x14ac:dyDescent="0.25">
      <c r="B180" s="164"/>
      <c r="C180" s="164"/>
      <c r="D180" s="164"/>
      <c r="E180" s="164"/>
      <c r="F180" s="164"/>
      <c r="G180" s="164"/>
      <c r="H180" s="164"/>
      <c r="I180" s="164"/>
      <c r="J180" s="164"/>
      <c r="K180" s="238"/>
      <c r="L180" s="238"/>
      <c r="M180" s="238"/>
    </row>
  </sheetData>
  <mergeCells count="2">
    <mergeCell ref="A2:J2"/>
    <mergeCell ref="A1:J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92" bestFit="1" customWidth="1"/>
    <col min="2" max="2" width="10.54296875" style="192" bestFit="1" customWidth="1"/>
    <col min="3" max="3" width="11.453125" style="192" bestFit="1" customWidth="1"/>
    <col min="4" max="4" width="6.26953125" style="192" bestFit="1" customWidth="1"/>
    <col min="5" max="5" width="7.54296875" style="192" hidden="1" customWidth="1"/>
    <col min="6" max="16384" width="9.1796875" style="192"/>
  </cols>
  <sheetData>
    <row r="2" spans="1:20" ht="36.75" customHeight="1" x14ac:dyDescent="0.45">
      <c r="A2" s="260" t="s">
        <v>68</v>
      </c>
      <c r="B2" s="261"/>
      <c r="C2" s="261"/>
      <c r="D2" s="26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x14ac:dyDescent="0.3">
      <c r="A3" s="244"/>
    </row>
    <row r="5" spans="1:20" s="68" customFormat="1" x14ac:dyDescent="0.3">
      <c r="D5" s="169"/>
    </row>
    <row r="6" spans="1:20" s="7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92" bestFit="1" customWidth="1"/>
    <col min="2" max="2" width="10.54296875" style="192" bestFit="1" customWidth="1"/>
    <col min="3" max="3" width="11.453125" style="192" bestFit="1" customWidth="1"/>
    <col min="4" max="4" width="6.26953125" style="192" bestFit="1" customWidth="1"/>
    <col min="5" max="5" width="7.54296875" style="192" hidden="1" customWidth="1"/>
    <col min="6" max="16384" width="9.1796875" style="192"/>
  </cols>
  <sheetData>
    <row r="2" spans="1:20" ht="35.25" customHeight="1" x14ac:dyDescent="0.45">
      <c r="A2" s="260" t="s">
        <v>80</v>
      </c>
      <c r="B2" s="261"/>
      <c r="C2" s="261"/>
      <c r="D2" s="26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x14ac:dyDescent="0.3">
      <c r="A3" s="244"/>
    </row>
    <row r="5" spans="1:20" s="68" customFormat="1" x14ac:dyDescent="0.3">
      <c r="D5" s="169"/>
    </row>
    <row r="6" spans="1:20" s="7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92" bestFit="1" customWidth="1"/>
    <col min="2" max="7" width="8.7265625" style="192" bestFit="1" customWidth="1"/>
    <col min="8" max="8" width="7.54296875" style="192" hidden="1" customWidth="1"/>
    <col min="9" max="16384" width="9.1796875" style="192"/>
  </cols>
  <sheetData>
    <row r="2" spans="1:20" ht="18.5" x14ac:dyDescent="0.45">
      <c r="A2" s="5" t="s">
        <v>193</v>
      </c>
      <c r="B2" s="261"/>
      <c r="C2" s="261"/>
      <c r="D2" s="261"/>
      <c r="E2" s="261"/>
      <c r="F2" s="261"/>
      <c r="G2" s="261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x14ac:dyDescent="0.3">
      <c r="A3" s="244"/>
    </row>
    <row r="4" spans="1:20" s="68" customFormat="1" x14ac:dyDescent="0.3">
      <c r="G4" s="169" t="s">
        <v>182</v>
      </c>
    </row>
    <row r="5" spans="1:20" s="7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17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215</v>
      </c>
    </row>
    <row r="3" spans="1:7" x14ac:dyDescent="0.25">
      <c r="A3" t="s">
        <v>136</v>
      </c>
      <c r="B3" s="118">
        <v>45169</v>
      </c>
      <c r="C3" s="167" t="s">
        <v>64</v>
      </c>
    </row>
    <row r="4" spans="1:7" x14ac:dyDescent="0.25">
      <c r="A4" t="s">
        <v>190</v>
      </c>
      <c r="B4" s="118" t="s">
        <v>169</v>
      </c>
      <c r="C4" s="167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18</v>
      </c>
      <c r="B6" t="s">
        <v>83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72</v>
      </c>
    </row>
    <row r="10" spans="1:7" x14ac:dyDescent="0.25">
      <c r="A10" t="s">
        <v>144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6" customFormat="1" ht="13" x14ac:dyDescent="0.3"/>
    <row r="8" s="144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workbookViewId="0">
      <selection activeCell="K11" sqref="K11"/>
    </sheetView>
  </sheetViews>
  <sheetFormatPr defaultColWidth="9.1796875" defaultRowHeight="10.5" outlineLevelRow="3" x14ac:dyDescent="0.25"/>
  <cols>
    <col min="1" max="1" width="52" style="11" customWidth="1"/>
    <col min="2" max="10" width="15.1796875" style="179" customWidth="1"/>
    <col min="11" max="16384" width="9.1796875" style="11"/>
  </cols>
  <sheetData>
    <row r="1" spans="1:15" s="192" customFormat="1" ht="13" x14ac:dyDescent="0.3">
      <c r="B1" s="85"/>
      <c r="C1" s="85"/>
      <c r="D1" s="85"/>
      <c r="E1" s="85"/>
      <c r="F1" s="85"/>
      <c r="G1" s="85"/>
      <c r="H1" s="85"/>
      <c r="I1" s="85"/>
      <c r="J1" s="85"/>
    </row>
    <row r="2" spans="1:15" s="192" customFormat="1" ht="18.5" x14ac:dyDescent="0.3">
      <c r="A2" s="5" t="s">
        <v>306</v>
      </c>
      <c r="B2" s="5"/>
      <c r="C2" s="5"/>
      <c r="D2" s="5"/>
      <c r="E2" s="5"/>
      <c r="F2" s="5"/>
      <c r="G2" s="5"/>
      <c r="H2" s="5"/>
      <c r="I2" s="5"/>
      <c r="J2" s="5"/>
      <c r="K2" s="212"/>
      <c r="L2" s="212"/>
      <c r="M2" s="212"/>
      <c r="N2" s="212"/>
      <c r="O2" s="212"/>
    </row>
    <row r="3" spans="1:15" s="192" customFormat="1" ht="13" x14ac:dyDescent="0.3">
      <c r="A3" s="244"/>
      <c r="B3" s="85"/>
      <c r="C3" s="85"/>
      <c r="D3" s="85"/>
      <c r="E3" s="85"/>
      <c r="F3" s="85"/>
      <c r="G3" s="85"/>
      <c r="H3" s="85"/>
      <c r="I3" s="85"/>
      <c r="J3" s="85"/>
    </row>
    <row r="4" spans="1:15" s="68" customFormat="1" ht="13" x14ac:dyDescent="0.3">
      <c r="B4" s="213"/>
      <c r="C4" s="213"/>
      <c r="D4" s="213"/>
      <c r="E4" s="213"/>
      <c r="F4" s="213"/>
      <c r="G4" s="213"/>
      <c r="H4" s="213"/>
      <c r="I4" s="213"/>
      <c r="J4" s="213" t="s">
        <v>308</v>
      </c>
    </row>
    <row r="5" spans="1:15" s="174" customFormat="1" ht="13" x14ac:dyDescent="0.25">
      <c r="A5" s="139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223">
        <v>45169</v>
      </c>
    </row>
    <row r="6" spans="1:15" s="16" customFormat="1" ht="15.5" x14ac:dyDescent="0.25">
      <c r="A6" s="78" t="s">
        <v>216</v>
      </c>
      <c r="B6" s="226">
        <f t="shared" ref="B6:J6" si="0">B$7+B$80</f>
        <v>111.44670722021999</v>
      </c>
      <c r="C6" s="226">
        <f t="shared" si="0"/>
        <v>116.66961472113998</v>
      </c>
      <c r="D6" s="226">
        <f t="shared" si="0"/>
        <v>116.04727709229999</v>
      </c>
      <c r="E6" s="226">
        <f t="shared" si="0"/>
        <v>119.95450469316998</v>
      </c>
      <c r="F6" s="226">
        <f t="shared" si="0"/>
        <v>124.33694708297999</v>
      </c>
      <c r="G6" s="226">
        <f t="shared" si="0"/>
        <v>125.61307019520999</v>
      </c>
      <c r="H6" s="226">
        <f t="shared" si="0"/>
        <v>128.91830690260997</v>
      </c>
      <c r="I6" s="226">
        <f t="shared" si="0"/>
        <v>132.91716677218997</v>
      </c>
      <c r="J6" s="226">
        <f t="shared" si="0"/>
        <v>133.92790119985997</v>
      </c>
      <c r="L6" s="251"/>
    </row>
    <row r="7" spans="1:15" s="173" customFormat="1" ht="14.5" x14ac:dyDescent="0.25">
      <c r="A7" s="122" t="s">
        <v>217</v>
      </c>
      <c r="B7" s="116">
        <f t="shared" ref="B7:J7" si="1">B$8+B$45</f>
        <v>101.59354286954999</v>
      </c>
      <c r="C7" s="116">
        <f t="shared" si="1"/>
        <v>106.40957943289997</v>
      </c>
      <c r="D7" s="116">
        <f t="shared" si="1"/>
        <v>106.15247933468999</v>
      </c>
      <c r="E7" s="116">
        <f t="shared" si="1"/>
        <v>110.61838573605998</v>
      </c>
      <c r="F7" s="116">
        <f t="shared" si="1"/>
        <v>115.08087609846999</v>
      </c>
      <c r="G7" s="116">
        <f t="shared" si="1"/>
        <v>116.41405736957999</v>
      </c>
      <c r="H7" s="116">
        <f t="shared" si="1"/>
        <v>119.67870895049997</v>
      </c>
      <c r="I7" s="116">
        <f t="shared" si="1"/>
        <v>123.63309813677996</v>
      </c>
      <c r="J7" s="116">
        <f t="shared" si="1"/>
        <v>124.57923860485997</v>
      </c>
    </row>
    <row r="8" spans="1:15" s="231" customFormat="1" ht="14.5" outlineLevel="1" x14ac:dyDescent="0.25">
      <c r="A8" s="97" t="s">
        <v>218</v>
      </c>
      <c r="B8" s="104">
        <f t="shared" ref="B8:J8" si="2">B$9+B$43</f>
        <v>38.00228207715999</v>
      </c>
      <c r="C8" s="104">
        <f t="shared" si="2"/>
        <v>38.843761789439981</v>
      </c>
      <c r="D8" s="104">
        <f t="shared" si="2"/>
        <v>39.140721847139979</v>
      </c>
      <c r="E8" s="104">
        <f t="shared" si="2"/>
        <v>39.507845984299976</v>
      </c>
      <c r="F8" s="104">
        <f t="shared" si="2"/>
        <v>39.28821810474998</v>
      </c>
      <c r="G8" s="104">
        <f t="shared" si="2"/>
        <v>39.726597664039971</v>
      </c>
      <c r="H8" s="104">
        <f t="shared" si="2"/>
        <v>39.786863454679974</v>
      </c>
      <c r="I8" s="104">
        <f t="shared" si="2"/>
        <v>40.219046406369969</v>
      </c>
      <c r="J8" s="104">
        <f t="shared" si="2"/>
        <v>40.270544215579982</v>
      </c>
    </row>
    <row r="9" spans="1:15" s="101" customFormat="1" ht="13" outlineLevel="2" x14ac:dyDescent="0.25">
      <c r="A9" s="94" t="s">
        <v>219</v>
      </c>
      <c r="B9" s="62">
        <f t="shared" ref="B9:J9" si="3">SUM(B$10:B$42)</f>
        <v>37.955266801959986</v>
      </c>
      <c r="C9" s="62">
        <f t="shared" si="3"/>
        <v>38.796746514239977</v>
      </c>
      <c r="D9" s="62">
        <f t="shared" si="3"/>
        <v>39.093706571939975</v>
      </c>
      <c r="E9" s="62">
        <f t="shared" si="3"/>
        <v>39.461734849009979</v>
      </c>
      <c r="F9" s="62">
        <f t="shared" si="3"/>
        <v>39.242106969459982</v>
      </c>
      <c r="G9" s="62">
        <f t="shared" si="3"/>
        <v>39.680486528749974</v>
      </c>
      <c r="H9" s="62">
        <f t="shared" si="3"/>
        <v>39.741656459289977</v>
      </c>
      <c r="I9" s="62">
        <f t="shared" si="3"/>
        <v>40.173839410979973</v>
      </c>
      <c r="J9" s="62">
        <f t="shared" si="3"/>
        <v>40.225337220189985</v>
      </c>
    </row>
    <row r="10" spans="1:15" s="26" customFormat="1" ht="13" outlineLevel="3" x14ac:dyDescent="0.25">
      <c r="A10" s="232" t="s">
        <v>220</v>
      </c>
      <c r="B10" s="225">
        <v>2.22413354628</v>
      </c>
      <c r="C10" s="225">
        <v>2.22413354628</v>
      </c>
      <c r="D10" s="225">
        <v>2.22413354628</v>
      </c>
      <c r="E10" s="225">
        <v>2.2238600876299999</v>
      </c>
      <c r="F10" s="225">
        <v>2.2238600876299999</v>
      </c>
      <c r="G10" s="225">
        <v>2.2238600876299999</v>
      </c>
      <c r="H10" s="225">
        <v>2.2436174751200002</v>
      </c>
      <c r="I10" s="225">
        <v>2.2758102306499999</v>
      </c>
      <c r="J10" s="225">
        <v>1.72543332259</v>
      </c>
    </row>
    <row r="11" spans="1:15" ht="13" outlineLevel="3" x14ac:dyDescent="0.3">
      <c r="A11" s="55" t="s">
        <v>221</v>
      </c>
      <c r="B11" s="196">
        <v>0.47945505163000002</v>
      </c>
      <c r="C11" s="196">
        <v>0.47945505163000002</v>
      </c>
      <c r="D11" s="196">
        <v>0.47945505163000002</v>
      </c>
      <c r="E11" s="196">
        <v>0.47945505163000002</v>
      </c>
      <c r="F11" s="196">
        <v>0.47945505163000002</v>
      </c>
      <c r="G11" s="196">
        <v>0.47945505163000002</v>
      </c>
      <c r="H11" s="196">
        <v>0.47945505163000002</v>
      </c>
      <c r="I11" s="196">
        <v>0.47945505163000002</v>
      </c>
      <c r="J11" s="196">
        <v>0.47945505163000002</v>
      </c>
      <c r="K11" s="238"/>
      <c r="L11" s="238"/>
      <c r="M11" s="238"/>
    </row>
    <row r="12" spans="1:15" ht="13" outlineLevel="3" x14ac:dyDescent="0.3">
      <c r="A12" s="55" t="s">
        <v>222</v>
      </c>
      <c r="B12" s="196">
        <v>1.47136659314</v>
      </c>
      <c r="C12" s="196">
        <v>1.6435019416500001</v>
      </c>
      <c r="D12" s="196">
        <v>1.63856152189</v>
      </c>
      <c r="E12" s="196">
        <v>0.99617808012999998</v>
      </c>
      <c r="F12" s="196">
        <v>1.24770993147</v>
      </c>
      <c r="G12" s="196">
        <v>1.79947179684</v>
      </c>
      <c r="H12" s="196">
        <v>1.7730043285299999</v>
      </c>
      <c r="I12" s="196">
        <v>1.9876255434700001</v>
      </c>
      <c r="J12" s="196">
        <v>2.0064971304200001</v>
      </c>
      <c r="K12" s="238"/>
      <c r="L12" s="238"/>
      <c r="M12" s="238"/>
    </row>
    <row r="13" spans="1:15" ht="13" outlineLevel="3" x14ac:dyDescent="0.3">
      <c r="A13" s="55" t="s">
        <v>223</v>
      </c>
      <c r="B13" s="196">
        <v>1.36729325161</v>
      </c>
      <c r="C13" s="196">
        <v>1.36729325161</v>
      </c>
      <c r="D13" s="196">
        <v>1.36729325161</v>
      </c>
      <c r="E13" s="196">
        <v>1.36729325161</v>
      </c>
      <c r="F13" s="196">
        <v>1.36729325161</v>
      </c>
      <c r="G13" s="196">
        <v>1.36729325161</v>
      </c>
      <c r="H13" s="196">
        <v>1.36729325161</v>
      </c>
      <c r="I13" s="196">
        <v>1.36729325161</v>
      </c>
      <c r="J13" s="196">
        <v>1.36729325161</v>
      </c>
      <c r="K13" s="238"/>
      <c r="L13" s="238"/>
      <c r="M13" s="238"/>
    </row>
    <row r="14" spans="1:15" ht="13" outlineLevel="3" x14ac:dyDescent="0.3">
      <c r="A14" s="55" t="s">
        <v>224</v>
      </c>
      <c r="B14" s="196">
        <v>0.78482635377999999</v>
      </c>
      <c r="C14" s="196">
        <v>0.78482635377999999</v>
      </c>
      <c r="D14" s="196">
        <v>0.78482635377999999</v>
      </c>
      <c r="E14" s="196">
        <v>0.78482635377999999</v>
      </c>
      <c r="F14" s="196">
        <v>0.78482635377999999</v>
      </c>
      <c r="G14" s="196">
        <v>0.78482635377999999</v>
      </c>
      <c r="H14" s="196">
        <v>0.78482635377999999</v>
      </c>
      <c r="I14" s="196">
        <v>0.78482635377999999</v>
      </c>
      <c r="J14" s="196">
        <v>0.78482635377999999</v>
      </c>
      <c r="K14" s="238"/>
      <c r="L14" s="238"/>
      <c r="M14" s="238"/>
    </row>
    <row r="15" spans="1:15" ht="13" outlineLevel="3" x14ac:dyDescent="0.3">
      <c r="A15" s="55" t="s">
        <v>225</v>
      </c>
      <c r="B15" s="196">
        <v>1.28252107002</v>
      </c>
      <c r="C15" s="196">
        <v>1.28252107002</v>
      </c>
      <c r="D15" s="196">
        <v>1.28252107002</v>
      </c>
      <c r="E15" s="196">
        <v>1.28252107002</v>
      </c>
      <c r="F15" s="196">
        <v>1.28252107002</v>
      </c>
      <c r="G15" s="196">
        <v>1.28252107002</v>
      </c>
      <c r="H15" s="196">
        <v>1.28252107002</v>
      </c>
      <c r="I15" s="196">
        <v>1.28252107002</v>
      </c>
      <c r="J15" s="196">
        <v>1.28252107002</v>
      </c>
      <c r="K15" s="238"/>
      <c r="L15" s="238"/>
      <c r="M15" s="238"/>
    </row>
    <row r="16" spans="1:15" ht="13" outlineLevel="3" x14ac:dyDescent="0.3">
      <c r="A16" s="55" t="s">
        <v>226</v>
      </c>
      <c r="B16" s="196">
        <v>6.4837581148799996</v>
      </c>
      <c r="C16" s="196">
        <v>6.4837581148799996</v>
      </c>
      <c r="D16" s="196">
        <v>6.4837581148799996</v>
      </c>
      <c r="E16" s="196">
        <v>6.4837581148799996</v>
      </c>
      <c r="F16" s="196">
        <v>6.4837581148799996</v>
      </c>
      <c r="G16" s="196">
        <v>6.4837581148799996</v>
      </c>
      <c r="H16" s="196">
        <v>6.4837581148799996</v>
      </c>
      <c r="I16" s="196">
        <v>6.4837581148799996</v>
      </c>
      <c r="J16" s="196">
        <v>6.4837581148799996</v>
      </c>
      <c r="K16" s="238"/>
      <c r="L16" s="238"/>
      <c r="M16" s="238"/>
    </row>
    <row r="17" spans="1:13" ht="13" outlineLevel="3" x14ac:dyDescent="0.3">
      <c r="A17" s="55" t="s">
        <v>227</v>
      </c>
      <c r="B17" s="196">
        <v>0.33082327462</v>
      </c>
      <c r="C17" s="196">
        <v>0.33082327462</v>
      </c>
      <c r="D17" s="196">
        <v>0.33082327462</v>
      </c>
      <c r="E17" s="196">
        <v>0.33082327462</v>
      </c>
      <c r="F17" s="196">
        <v>0.33082327462</v>
      </c>
      <c r="G17" s="196">
        <v>0.33082327462</v>
      </c>
      <c r="H17" s="196">
        <v>0.33082327462</v>
      </c>
      <c r="I17" s="196">
        <v>0.33082327462</v>
      </c>
      <c r="J17" s="196">
        <v>0.33082327462</v>
      </c>
      <c r="K17" s="238"/>
      <c r="L17" s="238"/>
      <c r="M17" s="238"/>
    </row>
    <row r="18" spans="1:13" ht="13" outlineLevel="3" x14ac:dyDescent="0.3">
      <c r="A18" s="55" t="s">
        <v>228</v>
      </c>
      <c r="B18" s="196">
        <v>0.74101125010000002</v>
      </c>
      <c r="C18" s="196">
        <v>0.74101125010000002</v>
      </c>
      <c r="D18" s="196">
        <v>0.74101125010000002</v>
      </c>
      <c r="E18" s="196">
        <v>0.74101125010000002</v>
      </c>
      <c r="F18" s="196">
        <v>0.74101125010000002</v>
      </c>
      <c r="G18" s="196">
        <v>0.74101125010000002</v>
      </c>
      <c r="H18" s="196">
        <v>0.74101125010000002</v>
      </c>
      <c r="I18" s="196">
        <v>0.74101125010000002</v>
      </c>
      <c r="J18" s="196">
        <v>0.74101125010000002</v>
      </c>
      <c r="K18" s="238"/>
      <c r="L18" s="238"/>
      <c r="M18" s="238"/>
    </row>
    <row r="19" spans="1:13" ht="13" outlineLevel="3" x14ac:dyDescent="0.3">
      <c r="A19" s="55" t="s">
        <v>229</v>
      </c>
      <c r="B19" s="196">
        <v>1.90368219733</v>
      </c>
      <c r="C19" s="196">
        <v>2.4970378121199999</v>
      </c>
      <c r="D19" s="196">
        <v>2.5141261940900002</v>
      </c>
      <c r="E19" s="196">
        <v>2.5358487276299999</v>
      </c>
      <c r="F19" s="196">
        <v>2.3856428489399999</v>
      </c>
      <c r="G19" s="196">
        <v>2.2916457757900002</v>
      </c>
      <c r="H19" s="196">
        <v>1.6954310423800001</v>
      </c>
      <c r="I19" s="196">
        <v>1.69720440347</v>
      </c>
      <c r="J19" s="196">
        <v>1.6939844254800001</v>
      </c>
      <c r="K19" s="238"/>
      <c r="L19" s="238"/>
      <c r="M19" s="238"/>
    </row>
    <row r="20" spans="1:13" ht="13" outlineLevel="3" x14ac:dyDescent="0.3">
      <c r="A20" s="55" t="s">
        <v>230</v>
      </c>
      <c r="B20" s="196">
        <v>0.33082327462</v>
      </c>
      <c r="C20" s="196">
        <v>0.33082327462</v>
      </c>
      <c r="D20" s="196">
        <v>0.33082327462</v>
      </c>
      <c r="E20" s="196">
        <v>0.33082327462</v>
      </c>
      <c r="F20" s="196">
        <v>0.33082327462</v>
      </c>
      <c r="G20" s="196">
        <v>0.33082327462</v>
      </c>
      <c r="H20" s="196">
        <v>0.33082327462</v>
      </c>
      <c r="I20" s="196">
        <v>0.33082327462</v>
      </c>
      <c r="J20" s="196">
        <v>0.33082327462</v>
      </c>
      <c r="K20" s="238"/>
      <c r="L20" s="238"/>
      <c r="M20" s="238"/>
    </row>
    <row r="21" spans="1:13" ht="13" outlineLevel="3" x14ac:dyDescent="0.3">
      <c r="A21" s="55" t="s">
        <v>231</v>
      </c>
      <c r="B21" s="196">
        <v>0.33082327462</v>
      </c>
      <c r="C21" s="196">
        <v>0.33082327462</v>
      </c>
      <c r="D21" s="196">
        <v>0.33082327462</v>
      </c>
      <c r="E21" s="196">
        <v>0.33082327462</v>
      </c>
      <c r="F21" s="196">
        <v>0.33082327462</v>
      </c>
      <c r="G21" s="196">
        <v>0.33082327462</v>
      </c>
      <c r="H21" s="196">
        <v>0.33082327462</v>
      </c>
      <c r="I21" s="196">
        <v>0.33082327462</v>
      </c>
      <c r="J21" s="196">
        <v>0.33082327462</v>
      </c>
      <c r="K21" s="238"/>
      <c r="L21" s="238"/>
      <c r="M21" s="238"/>
    </row>
    <row r="22" spans="1:13" ht="13" outlineLevel="3" x14ac:dyDescent="0.3">
      <c r="A22" s="55" t="s">
        <v>232</v>
      </c>
      <c r="B22" s="196">
        <v>1.6427051342200001</v>
      </c>
      <c r="C22" s="196">
        <v>1.9856729262599999</v>
      </c>
      <c r="D22" s="196">
        <v>2.4452625587600001</v>
      </c>
      <c r="E22" s="196">
        <v>3.0305883650199998</v>
      </c>
      <c r="F22" s="196">
        <v>3.2073522827000001</v>
      </c>
      <c r="G22" s="196">
        <v>3.5868322737299998</v>
      </c>
      <c r="H22" s="196">
        <v>3.8705445842900001</v>
      </c>
      <c r="I22" s="196">
        <v>4.0748933425200002</v>
      </c>
      <c r="J22" s="196">
        <v>4.2098569178199998</v>
      </c>
      <c r="K22" s="238"/>
      <c r="L22" s="238"/>
      <c r="M22" s="238"/>
    </row>
    <row r="23" spans="1:13" ht="13" outlineLevel="3" x14ac:dyDescent="0.3">
      <c r="A23" s="55" t="s">
        <v>233</v>
      </c>
      <c r="B23" s="196">
        <v>0.33082327462</v>
      </c>
      <c r="C23" s="196">
        <v>0.33082327462</v>
      </c>
      <c r="D23" s="196">
        <v>0.33082327462</v>
      </c>
      <c r="E23" s="196">
        <v>0.33082327462</v>
      </c>
      <c r="F23" s="196">
        <v>0.33082327462</v>
      </c>
      <c r="G23" s="196">
        <v>0.33082327462</v>
      </c>
      <c r="H23" s="196">
        <v>0.33082327462</v>
      </c>
      <c r="I23" s="196">
        <v>0.33082327462</v>
      </c>
      <c r="J23" s="196">
        <v>0.33082327462</v>
      </c>
      <c r="K23" s="238"/>
      <c r="L23" s="238"/>
      <c r="M23" s="238"/>
    </row>
    <row r="24" spans="1:13" ht="13" outlineLevel="3" x14ac:dyDescent="0.3">
      <c r="A24" s="55" t="s">
        <v>234</v>
      </c>
      <c r="B24" s="196">
        <v>0.33082327462</v>
      </c>
      <c r="C24" s="196">
        <v>0.33082327462</v>
      </c>
      <c r="D24" s="196">
        <v>0.33082327462</v>
      </c>
      <c r="E24" s="196">
        <v>0.33082327462</v>
      </c>
      <c r="F24" s="196">
        <v>0.33082327462</v>
      </c>
      <c r="G24" s="196">
        <v>0.33082327462</v>
      </c>
      <c r="H24" s="196">
        <v>0.33082327462</v>
      </c>
      <c r="I24" s="196">
        <v>0.33082327462</v>
      </c>
      <c r="J24" s="196">
        <v>0.33082327462</v>
      </c>
      <c r="K24" s="238"/>
      <c r="L24" s="238"/>
      <c r="M24" s="238"/>
    </row>
    <row r="25" spans="1:13" ht="13" outlineLevel="3" x14ac:dyDescent="0.3">
      <c r="A25" s="55" t="s">
        <v>235</v>
      </c>
      <c r="B25" s="196">
        <v>0.33082327462</v>
      </c>
      <c r="C25" s="196">
        <v>0.33082327462</v>
      </c>
      <c r="D25" s="196">
        <v>0.33082327462</v>
      </c>
      <c r="E25" s="196">
        <v>0.33082327462</v>
      </c>
      <c r="F25" s="196">
        <v>0.33082327462</v>
      </c>
      <c r="G25" s="196">
        <v>0.33082327462</v>
      </c>
      <c r="H25" s="196">
        <v>0.33082327462</v>
      </c>
      <c r="I25" s="196">
        <v>0.33082327462</v>
      </c>
      <c r="J25" s="196">
        <v>0.33082327462</v>
      </c>
      <c r="K25" s="238"/>
      <c r="L25" s="238"/>
      <c r="M25" s="238"/>
    </row>
    <row r="26" spans="1:13" ht="13" outlineLevel="3" x14ac:dyDescent="0.3">
      <c r="A26" s="55" t="s">
        <v>236</v>
      </c>
      <c r="B26" s="196">
        <v>0.33082327462</v>
      </c>
      <c r="C26" s="196">
        <v>0.33082327462</v>
      </c>
      <c r="D26" s="196">
        <v>0.33082327462</v>
      </c>
      <c r="E26" s="196">
        <v>0.33082327462</v>
      </c>
      <c r="F26" s="196">
        <v>0.33082327462</v>
      </c>
      <c r="G26" s="196">
        <v>0.33082327462</v>
      </c>
      <c r="H26" s="196">
        <v>0.33082327462</v>
      </c>
      <c r="I26" s="196">
        <v>0.33082327462</v>
      </c>
      <c r="J26" s="196">
        <v>0.33082327462</v>
      </c>
      <c r="K26" s="238"/>
      <c r="L26" s="238"/>
      <c r="M26" s="238"/>
    </row>
    <row r="27" spans="1:13" ht="13" outlineLevel="3" x14ac:dyDescent="0.3">
      <c r="A27" s="55" t="s">
        <v>237</v>
      </c>
      <c r="B27" s="196">
        <v>0.33082327462</v>
      </c>
      <c r="C27" s="196">
        <v>0.33082327462</v>
      </c>
      <c r="D27" s="196">
        <v>0.33082327462</v>
      </c>
      <c r="E27" s="196">
        <v>0.33082327462</v>
      </c>
      <c r="F27" s="196">
        <v>0.33082327462</v>
      </c>
      <c r="G27" s="196">
        <v>0.33082327462</v>
      </c>
      <c r="H27" s="196">
        <v>0.33082327462</v>
      </c>
      <c r="I27" s="196">
        <v>0.33082327462</v>
      </c>
      <c r="J27" s="196">
        <v>0.33082327462</v>
      </c>
      <c r="K27" s="238"/>
      <c r="L27" s="238"/>
      <c r="M27" s="238"/>
    </row>
    <row r="28" spans="1:13" ht="13" outlineLevel="3" x14ac:dyDescent="0.3">
      <c r="A28" s="55" t="s">
        <v>238</v>
      </c>
      <c r="B28" s="196">
        <v>0.33082327462</v>
      </c>
      <c r="C28" s="196">
        <v>0.33082327462</v>
      </c>
      <c r="D28" s="196">
        <v>0.33082327462</v>
      </c>
      <c r="E28" s="196">
        <v>0.33082327462</v>
      </c>
      <c r="F28" s="196">
        <v>0.33082327462</v>
      </c>
      <c r="G28" s="196">
        <v>0.33082327462</v>
      </c>
      <c r="H28" s="196">
        <v>0.33082327462</v>
      </c>
      <c r="I28" s="196">
        <v>0.33082327462</v>
      </c>
      <c r="J28" s="196">
        <v>0.33082327462</v>
      </c>
      <c r="K28" s="238"/>
      <c r="L28" s="238"/>
      <c r="M28" s="238"/>
    </row>
    <row r="29" spans="1:13" ht="13" outlineLevel="3" x14ac:dyDescent="0.3">
      <c r="A29" s="55" t="s">
        <v>239</v>
      </c>
      <c r="B29" s="196">
        <v>0.33082327462</v>
      </c>
      <c r="C29" s="196">
        <v>0.33082327462</v>
      </c>
      <c r="D29" s="196">
        <v>0.33082327462</v>
      </c>
      <c r="E29" s="196">
        <v>0.33082327462</v>
      </c>
      <c r="F29" s="196">
        <v>0.33082327462</v>
      </c>
      <c r="G29" s="196">
        <v>0.33082327462</v>
      </c>
      <c r="H29" s="196">
        <v>0.33082327462</v>
      </c>
      <c r="I29" s="196">
        <v>0.33082327462</v>
      </c>
      <c r="J29" s="196">
        <v>0.33082327462</v>
      </c>
      <c r="K29" s="238"/>
      <c r="L29" s="238"/>
      <c r="M29" s="238"/>
    </row>
    <row r="30" spans="1:13" ht="13" outlineLevel="3" x14ac:dyDescent="0.3">
      <c r="A30" s="55" t="s">
        <v>240</v>
      </c>
      <c r="B30" s="196">
        <v>0.33082327462</v>
      </c>
      <c r="C30" s="196">
        <v>0.33082327462</v>
      </c>
      <c r="D30" s="196">
        <v>0.33082327462</v>
      </c>
      <c r="E30" s="196">
        <v>0.33082327462</v>
      </c>
      <c r="F30" s="196">
        <v>0.33082327462</v>
      </c>
      <c r="G30" s="196">
        <v>0.33082327462</v>
      </c>
      <c r="H30" s="196">
        <v>0.33082327462</v>
      </c>
      <c r="I30" s="196">
        <v>0.33082327462</v>
      </c>
      <c r="J30" s="196">
        <v>0.33082327462</v>
      </c>
      <c r="K30" s="238"/>
      <c r="L30" s="238"/>
      <c r="M30" s="238"/>
    </row>
    <row r="31" spans="1:13" ht="13" outlineLevel="3" x14ac:dyDescent="0.3">
      <c r="A31" s="55" t="s">
        <v>241</v>
      </c>
      <c r="B31" s="196">
        <v>0.33082327462</v>
      </c>
      <c r="C31" s="196">
        <v>0.33082327462</v>
      </c>
      <c r="D31" s="196">
        <v>0.33082327462</v>
      </c>
      <c r="E31" s="196">
        <v>0.33082327462</v>
      </c>
      <c r="F31" s="196">
        <v>0.33082327462</v>
      </c>
      <c r="G31" s="196">
        <v>0.33082327462</v>
      </c>
      <c r="H31" s="196">
        <v>0.33082327462</v>
      </c>
      <c r="I31" s="196">
        <v>0.33082327462</v>
      </c>
      <c r="J31" s="196">
        <v>0.33082327462</v>
      </c>
      <c r="K31" s="238"/>
      <c r="L31" s="238"/>
      <c r="M31" s="238"/>
    </row>
    <row r="32" spans="1:13" ht="13" outlineLevel="3" x14ac:dyDescent="0.3">
      <c r="A32" s="55" t="s">
        <v>242</v>
      </c>
      <c r="B32" s="196">
        <v>0.33082327462</v>
      </c>
      <c r="C32" s="196">
        <v>0.33082327462</v>
      </c>
      <c r="D32" s="196">
        <v>0.33082327462</v>
      </c>
      <c r="E32" s="196">
        <v>0.33082327462</v>
      </c>
      <c r="F32" s="196">
        <v>0.33082327462</v>
      </c>
      <c r="G32" s="196">
        <v>0.33082327462</v>
      </c>
      <c r="H32" s="196">
        <v>0.33082327462</v>
      </c>
      <c r="I32" s="196">
        <v>0.33082327462</v>
      </c>
      <c r="J32" s="196">
        <v>0.33082327462</v>
      </c>
      <c r="K32" s="238"/>
      <c r="L32" s="238"/>
      <c r="M32" s="238"/>
    </row>
    <row r="33" spans="1:13" ht="13" outlineLevel="3" x14ac:dyDescent="0.3">
      <c r="A33" s="55" t="s">
        <v>243</v>
      </c>
      <c r="B33" s="196">
        <v>1.1345416286000001</v>
      </c>
      <c r="C33" s="196">
        <v>1.13552148563</v>
      </c>
      <c r="D33" s="196">
        <v>1.1077639286000001</v>
      </c>
      <c r="E33" s="196">
        <v>1.1083005638500001</v>
      </c>
      <c r="F33" s="196">
        <v>1.1634504191899999</v>
      </c>
      <c r="G33" s="196">
        <v>1.36726128425</v>
      </c>
      <c r="H33" s="196">
        <v>1.55632758702</v>
      </c>
      <c r="I33" s="196">
        <v>1.9213580503200001</v>
      </c>
      <c r="J33" s="196">
        <v>2.4679269099500001</v>
      </c>
      <c r="K33" s="238"/>
      <c r="L33" s="238"/>
      <c r="M33" s="238"/>
    </row>
    <row r="34" spans="1:13" ht="13" outlineLevel="3" x14ac:dyDescent="0.3">
      <c r="A34" s="55" t="s">
        <v>244</v>
      </c>
      <c r="B34" s="196">
        <v>7.1672897239999998</v>
      </c>
      <c r="C34" s="196">
        <v>7.1672897239999998</v>
      </c>
      <c r="D34" s="196">
        <v>7.1672897239999998</v>
      </c>
      <c r="E34" s="196">
        <v>7.1672897239999998</v>
      </c>
      <c r="F34" s="196">
        <v>7.1672897239999998</v>
      </c>
      <c r="G34" s="196">
        <v>7.1672897239999998</v>
      </c>
      <c r="H34" s="196">
        <v>7.1672897239999998</v>
      </c>
      <c r="I34" s="196">
        <v>7.1672897239999998</v>
      </c>
      <c r="J34" s="196">
        <v>7.1672897239999998</v>
      </c>
      <c r="K34" s="238"/>
      <c r="L34" s="238"/>
      <c r="M34" s="238"/>
    </row>
    <row r="35" spans="1:13" ht="13" outlineLevel="3" x14ac:dyDescent="0.3">
      <c r="A35" s="55" t="s">
        <v>245</v>
      </c>
      <c r="B35" s="196">
        <v>1.3651590982999999</v>
      </c>
      <c r="C35" s="196">
        <v>1.3651590982999999</v>
      </c>
      <c r="D35" s="196">
        <v>1.03335604868</v>
      </c>
      <c r="E35" s="196">
        <v>1.03335604868</v>
      </c>
      <c r="F35" s="196">
        <v>1.03335604868</v>
      </c>
      <c r="G35" s="196">
        <v>1.03335604868</v>
      </c>
      <c r="H35" s="196">
        <v>1.03335604868</v>
      </c>
      <c r="I35" s="196">
        <v>1.03335604868</v>
      </c>
      <c r="J35" s="196">
        <v>1.03335604868</v>
      </c>
      <c r="K35" s="238"/>
      <c r="L35" s="238"/>
      <c r="M35" s="238"/>
    </row>
    <row r="36" spans="1:13" ht="13" outlineLevel="3" x14ac:dyDescent="0.3">
      <c r="A36" s="55" t="s">
        <v>246</v>
      </c>
      <c r="B36" s="196">
        <v>1.8451328735700001</v>
      </c>
      <c r="C36" s="196">
        <v>1.7806402761</v>
      </c>
      <c r="D36" s="196">
        <v>1.7806402761</v>
      </c>
      <c r="E36" s="196">
        <v>1.7806402761</v>
      </c>
      <c r="F36" s="196">
        <v>1.7806402761</v>
      </c>
      <c r="G36" s="196">
        <v>1.25980310977</v>
      </c>
      <c r="H36" s="196">
        <v>1.25980310977</v>
      </c>
      <c r="I36" s="196">
        <v>1.25980310977</v>
      </c>
      <c r="J36" s="196">
        <v>1.25980310977</v>
      </c>
      <c r="K36" s="238"/>
      <c r="L36" s="238"/>
      <c r="M36" s="238"/>
    </row>
    <row r="37" spans="1:13" ht="13" outlineLevel="3" x14ac:dyDescent="0.3">
      <c r="A37" s="55" t="s">
        <v>247</v>
      </c>
      <c r="B37" s="196">
        <v>1.28518943552</v>
      </c>
      <c r="C37" s="196">
        <v>1.15008779548</v>
      </c>
      <c r="D37" s="196">
        <v>1.47160019028</v>
      </c>
      <c r="E37" s="196">
        <v>1.8747003927100001</v>
      </c>
      <c r="F37" s="196">
        <v>1.39019743007</v>
      </c>
      <c r="G37" s="196">
        <v>0.76587259098000005</v>
      </c>
      <c r="H37" s="196">
        <v>0.76701912871</v>
      </c>
      <c r="I37" s="196">
        <v>0.45292642498000002</v>
      </c>
      <c r="J37" s="196">
        <v>0.38885399999999998</v>
      </c>
      <c r="K37" s="238"/>
      <c r="L37" s="238"/>
      <c r="M37" s="238"/>
    </row>
    <row r="38" spans="1:13" ht="13" outlineLevel="3" x14ac:dyDescent="0.3">
      <c r="A38" s="55" t="s">
        <v>248</v>
      </c>
      <c r="B38" s="196">
        <v>1.1233792652800001</v>
      </c>
      <c r="C38" s="196">
        <v>1.1233792652800001</v>
      </c>
      <c r="D38" s="196">
        <v>1.1233792652800001</v>
      </c>
      <c r="E38" s="196">
        <v>1.1233792652800001</v>
      </c>
      <c r="F38" s="196">
        <v>1.1233792652800001</v>
      </c>
      <c r="G38" s="196">
        <v>1.1233792652800001</v>
      </c>
      <c r="H38" s="196">
        <v>1.1233792652800001</v>
      </c>
      <c r="I38" s="196">
        <v>1.1233792652800001</v>
      </c>
      <c r="J38" s="196">
        <v>1.1233792652800001</v>
      </c>
      <c r="K38" s="238"/>
      <c r="L38" s="238"/>
      <c r="M38" s="238"/>
    </row>
    <row r="39" spans="1:13" ht="13" outlineLevel="3" x14ac:dyDescent="0.3">
      <c r="A39" s="55" t="s">
        <v>249</v>
      </c>
      <c r="B39" s="196">
        <v>0.58743542275000005</v>
      </c>
      <c r="C39" s="196">
        <v>0.58743542275000005</v>
      </c>
      <c r="D39" s="196">
        <v>0.58743542275000005</v>
      </c>
      <c r="E39" s="196">
        <v>0.58743542275000005</v>
      </c>
      <c r="F39" s="196">
        <v>0.58743542275000005</v>
      </c>
      <c r="G39" s="196">
        <v>0.58743542275000005</v>
      </c>
      <c r="H39" s="196">
        <v>0.58743542275000005</v>
      </c>
      <c r="I39" s="196">
        <v>0.51360158716000004</v>
      </c>
      <c r="J39" s="196">
        <v>0.48625572213000001</v>
      </c>
      <c r="K39" s="238"/>
      <c r="L39" s="238"/>
      <c r="M39" s="238"/>
    </row>
    <row r="40" spans="1:13" ht="13" outlineLevel="3" x14ac:dyDescent="0.3">
      <c r="A40" s="55" t="s">
        <v>250</v>
      </c>
      <c r="B40" s="196">
        <v>0.27345865032</v>
      </c>
      <c r="C40" s="196">
        <v>0.20509398774000001</v>
      </c>
      <c r="D40" s="196">
        <v>6.8364662579999999E-2</v>
      </c>
      <c r="E40" s="196">
        <v>6.8364662579999999E-2</v>
      </c>
      <c r="F40" s="196">
        <v>6.8364662579999999E-2</v>
      </c>
      <c r="G40" s="196">
        <v>6.8364662579999999E-2</v>
      </c>
      <c r="H40" s="196">
        <v>6.8364662579999999E-2</v>
      </c>
      <c r="I40" s="196">
        <v>6.8364662579999999E-2</v>
      </c>
      <c r="J40" s="196">
        <v>6.8364662579999999E-2</v>
      </c>
      <c r="K40" s="238"/>
      <c r="L40" s="238"/>
      <c r="M40" s="238"/>
    </row>
    <row r="41" spans="1:13" ht="13" outlineLevel="3" x14ac:dyDescent="0.3">
      <c r="A41" s="55" t="s">
        <v>251</v>
      </c>
      <c r="B41" s="196">
        <v>0</v>
      </c>
      <c r="C41" s="196">
        <v>0</v>
      </c>
      <c r="D41" s="196">
        <v>0</v>
      </c>
      <c r="E41" s="196">
        <v>0</v>
      </c>
      <c r="F41" s="196">
        <v>0</v>
      </c>
      <c r="G41" s="196">
        <v>0.54248591639999999</v>
      </c>
      <c r="H41" s="196">
        <v>0.80102017269000003</v>
      </c>
      <c r="I41" s="196">
        <v>0.80316311061000001</v>
      </c>
      <c r="J41" s="196">
        <v>0.799272074</v>
      </c>
      <c r="K41" s="238"/>
      <c r="L41" s="238"/>
      <c r="M41" s="238"/>
    </row>
    <row r="42" spans="1:13" ht="13" outlineLevel="3" x14ac:dyDescent="0.3">
      <c r="A42" s="262" t="s">
        <v>252</v>
      </c>
      <c r="B42" s="196">
        <v>0.49222557056999999</v>
      </c>
      <c r="C42" s="196">
        <v>0.49222557056999999</v>
      </c>
      <c r="D42" s="196">
        <v>0.49222557056999999</v>
      </c>
      <c r="E42" s="196">
        <v>0.49222557056999999</v>
      </c>
      <c r="F42" s="196">
        <v>0.42386090798999998</v>
      </c>
      <c r="G42" s="196">
        <v>0.42386090798999998</v>
      </c>
      <c r="H42" s="196">
        <v>0.35549624541000002</v>
      </c>
      <c r="I42" s="196">
        <v>0.35549624541000002</v>
      </c>
      <c r="J42" s="196">
        <v>0.35549624541000002</v>
      </c>
      <c r="K42" s="238"/>
      <c r="L42" s="238"/>
      <c r="M42" s="238"/>
    </row>
    <row r="43" spans="1:13" ht="13" outlineLevel="2" x14ac:dyDescent="0.3">
      <c r="A43" s="222" t="s">
        <v>253</v>
      </c>
      <c r="B43" s="100">
        <f t="shared" ref="B43:J43" si="4">SUM(B$44:B$44)</f>
        <v>4.7015275199999998E-2</v>
      </c>
      <c r="C43" s="100">
        <f t="shared" si="4"/>
        <v>4.7015275199999998E-2</v>
      </c>
      <c r="D43" s="100">
        <f t="shared" si="4"/>
        <v>4.7015275199999998E-2</v>
      </c>
      <c r="E43" s="100">
        <f t="shared" si="4"/>
        <v>4.6111135290000001E-2</v>
      </c>
      <c r="F43" s="100">
        <f t="shared" si="4"/>
        <v>4.6111135290000001E-2</v>
      </c>
      <c r="G43" s="100">
        <f t="shared" si="4"/>
        <v>4.6111135290000001E-2</v>
      </c>
      <c r="H43" s="100">
        <f t="shared" si="4"/>
        <v>4.5206995389999997E-2</v>
      </c>
      <c r="I43" s="100">
        <f t="shared" si="4"/>
        <v>4.5206995389999997E-2</v>
      </c>
      <c r="J43" s="100">
        <f t="shared" si="4"/>
        <v>4.5206995389999997E-2</v>
      </c>
      <c r="K43" s="238"/>
      <c r="L43" s="238"/>
      <c r="M43" s="238"/>
    </row>
    <row r="44" spans="1:13" ht="13" outlineLevel="3" x14ac:dyDescent="0.3">
      <c r="A44" s="55" t="s">
        <v>254</v>
      </c>
      <c r="B44" s="196">
        <v>4.7015275199999998E-2</v>
      </c>
      <c r="C44" s="196">
        <v>4.7015275199999998E-2</v>
      </c>
      <c r="D44" s="196">
        <v>4.7015275199999998E-2</v>
      </c>
      <c r="E44" s="196">
        <v>4.6111135290000001E-2</v>
      </c>
      <c r="F44" s="196">
        <v>4.6111135290000001E-2</v>
      </c>
      <c r="G44" s="196">
        <v>4.6111135290000001E-2</v>
      </c>
      <c r="H44" s="196">
        <v>4.5206995389999997E-2</v>
      </c>
      <c r="I44" s="196">
        <v>4.5206995389999997E-2</v>
      </c>
      <c r="J44" s="196">
        <v>4.5206995389999997E-2</v>
      </c>
      <c r="K44" s="238"/>
      <c r="L44" s="238"/>
      <c r="M44" s="238"/>
    </row>
    <row r="45" spans="1:13" ht="14.5" outlineLevel="1" x14ac:dyDescent="0.35">
      <c r="A45" s="135" t="s">
        <v>255</v>
      </c>
      <c r="B45" s="198">
        <f t="shared" ref="B45:J45" si="5">B$46+B$54+B$65+B$70+B$78</f>
        <v>63.591260792390003</v>
      </c>
      <c r="C45" s="198">
        <f t="shared" si="5"/>
        <v>67.565817643459994</v>
      </c>
      <c r="D45" s="198">
        <f t="shared" si="5"/>
        <v>67.01175748755</v>
      </c>
      <c r="E45" s="198">
        <f t="shared" si="5"/>
        <v>71.110539751760001</v>
      </c>
      <c r="F45" s="198">
        <f t="shared" si="5"/>
        <v>75.792657993719999</v>
      </c>
      <c r="G45" s="198">
        <f t="shared" si="5"/>
        <v>76.687459705540022</v>
      </c>
      <c r="H45" s="198">
        <f t="shared" si="5"/>
        <v>79.891845495819993</v>
      </c>
      <c r="I45" s="198">
        <f t="shared" si="5"/>
        <v>83.414051730409994</v>
      </c>
      <c r="J45" s="198">
        <f t="shared" si="5"/>
        <v>84.308694389279992</v>
      </c>
      <c r="K45" s="238"/>
      <c r="L45" s="238"/>
      <c r="M45" s="238"/>
    </row>
    <row r="46" spans="1:13" ht="13" outlineLevel="2" x14ac:dyDescent="0.3">
      <c r="A46" s="222" t="s">
        <v>256</v>
      </c>
      <c r="B46" s="100">
        <f t="shared" ref="B46:J46" si="6">SUM(B$47:B$53)</f>
        <v>30.087463237860003</v>
      </c>
      <c r="C46" s="100">
        <f t="shared" si="6"/>
        <v>33.811955968329997</v>
      </c>
      <c r="D46" s="100">
        <f t="shared" si="6"/>
        <v>33.609588844679998</v>
      </c>
      <c r="E46" s="100">
        <f t="shared" si="6"/>
        <v>35.697829301900008</v>
      </c>
      <c r="F46" s="100">
        <f t="shared" si="6"/>
        <v>40.316798395330004</v>
      </c>
      <c r="G46" s="100">
        <f t="shared" si="6"/>
        <v>41.464513120960007</v>
      </c>
      <c r="H46" s="100">
        <f t="shared" si="6"/>
        <v>44.537899903849997</v>
      </c>
      <c r="I46" s="100">
        <f t="shared" si="6"/>
        <v>47.936267187399999</v>
      </c>
      <c r="J46" s="100">
        <f t="shared" si="6"/>
        <v>49.094462924979993</v>
      </c>
      <c r="K46" s="238"/>
      <c r="L46" s="238"/>
      <c r="M46" s="238"/>
    </row>
    <row r="47" spans="1:13" ht="13" outlineLevel="3" x14ac:dyDescent="0.3">
      <c r="A47" s="55" t="s">
        <v>102</v>
      </c>
      <c r="B47" s="196">
        <v>2.13029758E-3</v>
      </c>
      <c r="C47" s="196">
        <v>2.1808983699999999E-3</v>
      </c>
      <c r="D47" s="196">
        <v>2.1117023900000002E-3</v>
      </c>
      <c r="E47" s="196">
        <v>2.1757026499999998E-3</v>
      </c>
      <c r="F47" s="196">
        <v>2.2065980100000001E-3</v>
      </c>
      <c r="G47" s="196">
        <v>2.1483021E-3</v>
      </c>
      <c r="H47" s="196">
        <v>2.1877020200000001E-3</v>
      </c>
      <c r="I47" s="196">
        <v>5.4373489199999996E-3</v>
      </c>
      <c r="J47" s="196">
        <v>5.3741267600000003E-3</v>
      </c>
      <c r="K47" s="238"/>
      <c r="L47" s="238"/>
      <c r="M47" s="238"/>
    </row>
    <row r="48" spans="1:13" ht="13" outlineLevel="3" x14ac:dyDescent="0.3">
      <c r="A48" s="55" t="s">
        <v>257</v>
      </c>
      <c r="B48" s="196">
        <v>0.25855498448999997</v>
      </c>
      <c r="C48" s="196">
        <v>0.26469642044000002</v>
      </c>
      <c r="D48" s="196">
        <v>0.25650359453999999</v>
      </c>
      <c r="E48" s="196">
        <v>0.26322996892</v>
      </c>
      <c r="F48" s="196">
        <v>0.25878024993999998</v>
      </c>
      <c r="G48" s="196">
        <v>0.22422599761000001</v>
      </c>
      <c r="H48" s="196">
        <v>0.22453394226000001</v>
      </c>
      <c r="I48" s="196">
        <v>0.22598104181000001</v>
      </c>
      <c r="J48" s="196">
        <v>0.22335347277000001</v>
      </c>
      <c r="K48" s="238"/>
      <c r="L48" s="238"/>
      <c r="M48" s="238"/>
    </row>
    <row r="49" spans="1:13" ht="13" outlineLevel="3" x14ac:dyDescent="0.3">
      <c r="A49" s="55" t="s">
        <v>258</v>
      </c>
      <c r="B49" s="196">
        <v>2.6833592883700002</v>
      </c>
      <c r="C49" s="196">
        <v>2.74709690779</v>
      </c>
      <c r="D49" s="196">
        <v>2.6483902983099998</v>
      </c>
      <c r="E49" s="196">
        <v>2.72778590846</v>
      </c>
      <c r="F49" s="196">
        <v>2.7643143476400001</v>
      </c>
      <c r="G49" s="196">
        <v>2.67740714415</v>
      </c>
      <c r="H49" s="196">
        <v>2.72585154209</v>
      </c>
      <c r="I49" s="196">
        <v>2.7434193917699998</v>
      </c>
      <c r="J49" s="196">
        <v>2.7280643409800001</v>
      </c>
      <c r="K49" s="238"/>
      <c r="L49" s="238"/>
      <c r="M49" s="238"/>
    </row>
    <row r="50" spans="1:13" ht="13" outlineLevel="3" x14ac:dyDescent="0.3">
      <c r="A50" s="55" t="s">
        <v>259</v>
      </c>
      <c r="B50" s="196">
        <v>12.366377438580001</v>
      </c>
      <c r="C50" s="196">
        <v>15.93146256626</v>
      </c>
      <c r="D50" s="196">
        <v>15.42598595514</v>
      </c>
      <c r="E50" s="196">
        <v>17.525284861860001</v>
      </c>
      <c r="F50" s="196">
        <v>19.429095480809998</v>
      </c>
      <c r="G50" s="196">
        <v>20.527026520010001</v>
      </c>
      <c r="H50" s="196">
        <v>22.54426929109</v>
      </c>
      <c r="I50" s="196">
        <v>24.340916086509999</v>
      </c>
      <c r="J50" s="196">
        <v>25.690045093329999</v>
      </c>
      <c r="K50" s="238"/>
      <c r="L50" s="238"/>
      <c r="M50" s="238"/>
    </row>
    <row r="51" spans="1:13" ht="13" outlineLevel="3" x14ac:dyDescent="0.3">
      <c r="A51" s="55" t="s">
        <v>260</v>
      </c>
      <c r="B51" s="196">
        <v>8.2985369566399996</v>
      </c>
      <c r="C51" s="196">
        <v>8.3032454511800005</v>
      </c>
      <c r="D51" s="196">
        <v>8.8079932740199993</v>
      </c>
      <c r="E51" s="196">
        <v>8.8453542261900004</v>
      </c>
      <c r="F51" s="196">
        <v>8.8100529100900005</v>
      </c>
      <c r="G51" s="196">
        <v>9.1115348797299998</v>
      </c>
      <c r="H51" s="196">
        <v>9.2146485044999995</v>
      </c>
      <c r="I51" s="196">
        <v>10.6986414301</v>
      </c>
      <c r="J51" s="196">
        <v>10.603672524429999</v>
      </c>
      <c r="K51" s="238"/>
      <c r="L51" s="238"/>
      <c r="M51" s="238"/>
    </row>
    <row r="52" spans="1:13" ht="13" outlineLevel="3" x14ac:dyDescent="0.3">
      <c r="A52" s="55" t="s">
        <v>261</v>
      </c>
      <c r="B52" s="196">
        <v>6.4009203970500002</v>
      </c>
      <c r="C52" s="196">
        <v>6.4856898491399999</v>
      </c>
      <c r="D52" s="196">
        <v>6.3910201451299997</v>
      </c>
      <c r="E52" s="196">
        <v>6.25545210675</v>
      </c>
      <c r="F52" s="196">
        <v>8.9736696506300007</v>
      </c>
      <c r="G52" s="196">
        <v>8.8434689046300008</v>
      </c>
      <c r="H52" s="196">
        <v>9.7438899563299994</v>
      </c>
      <c r="I52" s="196">
        <v>9.8381180777800008</v>
      </c>
      <c r="J52" s="196">
        <v>9.7429179500000007</v>
      </c>
      <c r="K52" s="238"/>
      <c r="L52" s="238"/>
      <c r="M52" s="238"/>
    </row>
    <row r="53" spans="1:13" ht="13" outlineLevel="3" x14ac:dyDescent="0.3">
      <c r="A53" s="55" t="s">
        <v>262</v>
      </c>
      <c r="B53" s="196">
        <v>7.7583875149999995E-2</v>
      </c>
      <c r="C53" s="196">
        <v>7.7583875149999995E-2</v>
      </c>
      <c r="D53" s="196">
        <v>7.7583875149999995E-2</v>
      </c>
      <c r="E53" s="196">
        <v>7.8546527069999997E-2</v>
      </c>
      <c r="F53" s="196">
        <v>7.8679158210000003E-2</v>
      </c>
      <c r="G53" s="196">
        <v>7.8701372729999997E-2</v>
      </c>
      <c r="H53" s="196">
        <v>8.2518965560000004E-2</v>
      </c>
      <c r="I53" s="196">
        <v>8.3753810509999999E-2</v>
      </c>
      <c r="J53" s="196">
        <v>0.10103541671000001</v>
      </c>
      <c r="K53" s="238"/>
      <c r="L53" s="238"/>
      <c r="M53" s="238"/>
    </row>
    <row r="54" spans="1:13" ht="13" outlineLevel="2" x14ac:dyDescent="0.3">
      <c r="A54" s="222" t="s">
        <v>263</v>
      </c>
      <c r="B54" s="100">
        <f t="shared" ref="B54:J54" si="7">SUM(B$55:B$64)</f>
        <v>4.9950167217899999</v>
      </c>
      <c r="C54" s="100">
        <f t="shared" si="7"/>
        <v>5.093308060670001</v>
      </c>
      <c r="D54" s="100">
        <f t="shared" si="7"/>
        <v>4.9715239221799994</v>
      </c>
      <c r="E54" s="100">
        <f t="shared" si="7"/>
        <v>6.8225393952700006</v>
      </c>
      <c r="F54" s="100">
        <f t="shared" si="7"/>
        <v>6.8198681986399992</v>
      </c>
      <c r="G54" s="100">
        <f t="shared" si="7"/>
        <v>6.7452902708600009</v>
      </c>
      <c r="H54" s="100">
        <f t="shared" si="7"/>
        <v>6.8287057056</v>
      </c>
      <c r="I54" s="100">
        <f t="shared" si="7"/>
        <v>6.8857390449099993</v>
      </c>
      <c r="J54" s="100">
        <f t="shared" si="7"/>
        <v>6.74200779346</v>
      </c>
      <c r="K54" s="238"/>
      <c r="L54" s="238"/>
      <c r="M54" s="238"/>
    </row>
    <row r="55" spans="1:13" ht="13" outlineLevel="3" x14ac:dyDescent="0.3">
      <c r="A55" s="55" t="s">
        <v>264</v>
      </c>
      <c r="B55" s="196">
        <v>2.210838918E-2</v>
      </c>
      <c r="C55" s="196">
        <v>2.2767951169999998E-2</v>
      </c>
      <c r="D55" s="196">
        <v>2.2006450479999998E-2</v>
      </c>
      <c r="E55" s="196">
        <v>2.2669680049999998E-2</v>
      </c>
      <c r="F55" s="196">
        <v>2.2921386750000002E-2</v>
      </c>
      <c r="G55" s="196">
        <v>2.2845121119999999E-2</v>
      </c>
      <c r="H55" s="196">
        <v>2.3252976410000001E-2</v>
      </c>
      <c r="I55" s="196">
        <v>2.3646161370000002E-2</v>
      </c>
      <c r="J55" s="196">
        <v>2.325669423E-2</v>
      </c>
      <c r="K55" s="238"/>
      <c r="L55" s="238"/>
      <c r="M55" s="238"/>
    </row>
    <row r="56" spans="1:13" ht="13" outlineLevel="3" x14ac:dyDescent="0.3">
      <c r="A56" s="55" t="s">
        <v>265</v>
      </c>
      <c r="B56" s="196">
        <v>0.21302975776999999</v>
      </c>
      <c r="C56" s="196">
        <v>0.21808983664000001</v>
      </c>
      <c r="D56" s="196">
        <v>0.21117023895000001</v>
      </c>
      <c r="E56" s="196">
        <v>0.2175702652</v>
      </c>
      <c r="F56" s="196">
        <v>0.22065980102999999</v>
      </c>
      <c r="G56" s="196">
        <v>0.21483020952000001</v>
      </c>
      <c r="H56" s="196">
        <v>0.21877020176</v>
      </c>
      <c r="I56" s="196">
        <v>0.22018015456000001</v>
      </c>
      <c r="J56" s="196">
        <v>0.21762003466999999</v>
      </c>
      <c r="K56" s="238"/>
      <c r="L56" s="238"/>
      <c r="M56" s="238"/>
    </row>
    <row r="57" spans="1:13" ht="13" outlineLevel="3" x14ac:dyDescent="0.3">
      <c r="A57" s="55" t="s">
        <v>266</v>
      </c>
      <c r="B57" s="196">
        <v>1.8276825705999999</v>
      </c>
      <c r="C57" s="196">
        <v>1.8560511709900001</v>
      </c>
      <c r="D57" s="196">
        <v>1.8274159484200001</v>
      </c>
      <c r="E57" s="196">
        <v>3.6062153829099999</v>
      </c>
      <c r="F57" s="196">
        <v>3.5866354700900001</v>
      </c>
      <c r="G57" s="196">
        <v>3.59568790852</v>
      </c>
      <c r="H57" s="196">
        <v>3.6742097824700002</v>
      </c>
      <c r="I57" s="196">
        <v>3.6845112432899998</v>
      </c>
      <c r="J57" s="196">
        <v>3.6001724936500001</v>
      </c>
      <c r="K57" s="238"/>
      <c r="L57" s="238"/>
      <c r="M57" s="238"/>
    </row>
    <row r="58" spans="1:13" ht="13" outlineLevel="3" x14ac:dyDescent="0.3">
      <c r="A58" s="55" t="s">
        <v>267</v>
      </c>
      <c r="B58" s="196">
        <v>0.21302975776999999</v>
      </c>
      <c r="C58" s="196">
        <v>0.21808983664000001</v>
      </c>
      <c r="D58" s="196">
        <v>0.21117023895000001</v>
      </c>
      <c r="E58" s="196">
        <v>0.2175702652</v>
      </c>
      <c r="F58" s="196">
        <v>0.22065980102999999</v>
      </c>
      <c r="G58" s="196">
        <v>0.21483020952000001</v>
      </c>
      <c r="H58" s="196">
        <v>0.21877020176</v>
      </c>
      <c r="I58" s="196">
        <v>0.22018015456000001</v>
      </c>
      <c r="J58" s="196">
        <v>0.21762003466999999</v>
      </c>
      <c r="K58" s="238"/>
      <c r="L58" s="238"/>
      <c r="M58" s="238"/>
    </row>
    <row r="59" spans="1:13" ht="13" outlineLevel="3" x14ac:dyDescent="0.3">
      <c r="A59" s="55" t="s">
        <v>268</v>
      </c>
      <c r="B59" s="196">
        <v>0.58684537884999999</v>
      </c>
      <c r="C59" s="196">
        <v>0.60432438045000003</v>
      </c>
      <c r="D59" s="196">
        <v>0.58998917277999996</v>
      </c>
      <c r="E59" s="196">
        <v>0.60787022558000003</v>
      </c>
      <c r="F59" s="196">
        <v>0.61650208914000004</v>
      </c>
      <c r="G59" s="196">
        <v>0.60021477570000004</v>
      </c>
      <c r="H59" s="196">
        <v>0.61122273197999999</v>
      </c>
      <c r="I59" s="196">
        <v>0.61516200340000005</v>
      </c>
      <c r="J59" s="196">
        <v>0.60800927668000004</v>
      </c>
      <c r="K59" s="238"/>
      <c r="L59" s="238"/>
      <c r="M59" s="238"/>
    </row>
    <row r="60" spans="1:13" ht="13" outlineLevel="3" x14ac:dyDescent="0.3">
      <c r="A60" s="55" t="s">
        <v>269</v>
      </c>
      <c r="B60" s="196">
        <v>5.3056445690000002E-2</v>
      </c>
      <c r="C60" s="196">
        <v>5.5865145970000002E-2</v>
      </c>
      <c r="D60" s="196">
        <v>5.4092645510000002E-2</v>
      </c>
      <c r="E60" s="196">
        <v>5.6292255440000001E-2</v>
      </c>
      <c r="F60" s="196">
        <v>5.7091615319999997E-2</v>
      </c>
      <c r="G60" s="196">
        <v>5.8705559400000003E-2</v>
      </c>
      <c r="H60" s="196">
        <v>6.6287523910000007E-2</v>
      </c>
      <c r="I60" s="196">
        <v>6.936687305E-2</v>
      </c>
      <c r="J60" s="196">
        <v>7.3593925840000005E-2</v>
      </c>
      <c r="K60" s="238"/>
      <c r="L60" s="238"/>
      <c r="M60" s="238"/>
    </row>
    <row r="61" spans="1:13" ht="13" outlineLevel="3" x14ac:dyDescent="0.3">
      <c r="A61" s="55" t="s">
        <v>270</v>
      </c>
      <c r="B61" s="196">
        <v>0.60585586000000002</v>
      </c>
      <c r="C61" s="196">
        <v>0.60585586000000002</v>
      </c>
      <c r="D61" s="196">
        <v>0.60585586000000002</v>
      </c>
      <c r="E61" s="196">
        <v>0.60585586000000002</v>
      </c>
      <c r="F61" s="196">
        <v>0.60585586000000002</v>
      </c>
      <c r="G61" s="196">
        <v>0.60585586000000002</v>
      </c>
      <c r="H61" s="196">
        <v>0.60585586000000002</v>
      </c>
      <c r="I61" s="196">
        <v>0.60585586000000002</v>
      </c>
      <c r="J61" s="196">
        <v>0.60585586000000002</v>
      </c>
      <c r="K61" s="238"/>
      <c r="L61" s="238"/>
      <c r="M61" s="238"/>
    </row>
    <row r="62" spans="1:13" ht="13" outlineLevel="3" x14ac:dyDescent="0.3">
      <c r="A62" s="55" t="s">
        <v>271</v>
      </c>
      <c r="B62" s="196">
        <v>4.7255449999999998E-4</v>
      </c>
      <c r="C62" s="196">
        <v>4.7255449999999998E-4</v>
      </c>
      <c r="D62" s="196">
        <v>4.7255449999999998E-4</v>
      </c>
      <c r="E62" s="196">
        <v>4.7255449999999998E-4</v>
      </c>
      <c r="F62" s="196">
        <v>4.7255449999999998E-4</v>
      </c>
      <c r="G62" s="196">
        <v>4.7255449999999998E-4</v>
      </c>
      <c r="H62" s="196">
        <v>4.7255449999999998E-4</v>
      </c>
      <c r="I62" s="196">
        <v>4.7255449999999998E-4</v>
      </c>
      <c r="J62" s="196">
        <v>4.7255449999999998E-4</v>
      </c>
      <c r="K62" s="238"/>
      <c r="L62" s="238"/>
      <c r="M62" s="238"/>
    </row>
    <row r="63" spans="1:13" ht="13" outlineLevel="3" x14ac:dyDescent="0.3">
      <c r="A63" s="55" t="s">
        <v>272</v>
      </c>
      <c r="B63" s="196">
        <v>0.47501825474999998</v>
      </c>
      <c r="C63" s="196">
        <v>0.48630132548999999</v>
      </c>
      <c r="D63" s="196">
        <v>0.47087186037000001</v>
      </c>
      <c r="E63" s="196">
        <v>0.48200839157000003</v>
      </c>
      <c r="F63" s="196">
        <v>0.49002105623999997</v>
      </c>
      <c r="G63" s="196">
        <v>0.47707523385</v>
      </c>
      <c r="H63" s="196">
        <v>0.48550780123999998</v>
      </c>
      <c r="I63" s="196">
        <v>0.48863685208000002</v>
      </c>
      <c r="J63" s="196">
        <v>0.48410725244000002</v>
      </c>
      <c r="K63" s="238"/>
      <c r="L63" s="238"/>
      <c r="M63" s="238"/>
    </row>
    <row r="64" spans="1:13" ht="13" outlineLevel="3" x14ac:dyDescent="0.3">
      <c r="A64" s="55" t="s">
        <v>273</v>
      </c>
      <c r="B64" s="196">
        <v>0.99791775268000005</v>
      </c>
      <c r="C64" s="196">
        <v>1.0254899988199999</v>
      </c>
      <c r="D64" s="196">
        <v>0.97847895222000003</v>
      </c>
      <c r="E64" s="196">
        <v>1.0060145148199999</v>
      </c>
      <c r="F64" s="196">
        <v>0.99904856454000002</v>
      </c>
      <c r="G64" s="196">
        <v>0.95477283872999996</v>
      </c>
      <c r="H64" s="196">
        <v>0.92435607156999999</v>
      </c>
      <c r="I64" s="196">
        <v>0.95772718810000002</v>
      </c>
      <c r="J64" s="196">
        <v>0.91129966677999996</v>
      </c>
      <c r="K64" s="238"/>
      <c r="L64" s="238"/>
      <c r="M64" s="238"/>
    </row>
    <row r="65" spans="1:13" ht="13" outlineLevel="2" x14ac:dyDescent="0.3">
      <c r="A65" s="222" t="s">
        <v>274</v>
      </c>
      <c r="B65" s="100">
        <f t="shared" ref="B65:J65" si="8">SUM(B$66:B$69)</f>
        <v>1.6511306157100001</v>
      </c>
      <c r="C65" s="100">
        <f t="shared" si="8"/>
        <v>1.6903497896699999</v>
      </c>
      <c r="D65" s="100">
        <f t="shared" si="8"/>
        <v>1.6004108700099999</v>
      </c>
      <c r="E65" s="100">
        <f t="shared" si="8"/>
        <v>1.63603223728</v>
      </c>
      <c r="F65" s="100">
        <f t="shared" si="8"/>
        <v>1.6614847513</v>
      </c>
      <c r="G65" s="100">
        <f t="shared" si="8"/>
        <v>1.6104177541999998</v>
      </c>
      <c r="H65" s="100">
        <f t="shared" si="8"/>
        <v>1.6054398927899998</v>
      </c>
      <c r="I65" s="100">
        <f t="shared" si="8"/>
        <v>1.6157867977</v>
      </c>
      <c r="J65" s="100">
        <f t="shared" si="8"/>
        <v>1.5657818309499998</v>
      </c>
      <c r="K65" s="238"/>
      <c r="L65" s="238"/>
      <c r="M65" s="238"/>
    </row>
    <row r="66" spans="1:13" ht="13" outlineLevel="3" x14ac:dyDescent="0.3">
      <c r="A66" s="55" t="s">
        <v>58</v>
      </c>
      <c r="B66" s="196">
        <v>0.69234671275000004</v>
      </c>
      <c r="C66" s="196">
        <v>0.70879196905999997</v>
      </c>
      <c r="D66" s="196">
        <v>0.68630327658000001</v>
      </c>
      <c r="E66" s="196">
        <v>0.70710336191000001</v>
      </c>
      <c r="F66" s="196">
        <v>0.71714435335000004</v>
      </c>
      <c r="G66" s="196">
        <v>0.69819818094999997</v>
      </c>
      <c r="H66" s="196">
        <v>0.71100315573999995</v>
      </c>
      <c r="I66" s="196">
        <v>0.71558550232999996</v>
      </c>
      <c r="J66" s="196">
        <v>0.70726511269000003</v>
      </c>
      <c r="K66" s="238"/>
      <c r="L66" s="238"/>
      <c r="M66" s="238"/>
    </row>
    <row r="67" spans="1:13" ht="13" outlineLevel="3" x14ac:dyDescent="0.3">
      <c r="A67" s="55" t="s">
        <v>76</v>
      </c>
      <c r="B67" s="196">
        <v>5.4460209999999998E-5</v>
      </c>
      <c r="C67" s="196">
        <v>5.5753790000000001E-5</v>
      </c>
      <c r="D67" s="196">
        <v>5.3984830000000001E-5</v>
      </c>
      <c r="E67" s="196">
        <v>5.562097E-5</v>
      </c>
      <c r="F67" s="196">
        <v>5.6410799999999999E-5</v>
      </c>
      <c r="G67" s="196">
        <v>5.4920480000000002E-5</v>
      </c>
      <c r="H67" s="196">
        <v>5.5927729999999999E-5</v>
      </c>
      <c r="I67" s="196">
        <v>5.628818E-5</v>
      </c>
      <c r="J67" s="196">
        <v>5.5633690000000002E-5</v>
      </c>
      <c r="K67" s="238"/>
      <c r="L67" s="238"/>
      <c r="M67" s="238"/>
    </row>
    <row r="68" spans="1:13" ht="13" outlineLevel="3" x14ac:dyDescent="0.3">
      <c r="A68" s="55" t="s">
        <v>165</v>
      </c>
      <c r="B68" s="196">
        <v>0.30348476916</v>
      </c>
      <c r="C68" s="196">
        <v>0.3106934187</v>
      </c>
      <c r="D68" s="196">
        <v>0.29622064234000001</v>
      </c>
      <c r="E68" s="196">
        <v>0.29231536162999999</v>
      </c>
      <c r="F68" s="196">
        <v>0.29868686093000002</v>
      </c>
      <c r="G68" s="196">
        <v>0.28362349918000002</v>
      </c>
      <c r="H68" s="196">
        <v>0.28130358377999998</v>
      </c>
      <c r="I68" s="196">
        <v>0.28311655818999998</v>
      </c>
      <c r="J68" s="196">
        <v>0.27481620388</v>
      </c>
      <c r="K68" s="238"/>
      <c r="L68" s="238"/>
      <c r="M68" s="238"/>
    </row>
    <row r="69" spans="1:13" ht="13" outlineLevel="3" x14ac:dyDescent="0.3">
      <c r="A69" s="55" t="s">
        <v>46</v>
      </c>
      <c r="B69" s="196">
        <v>0.65524467359000005</v>
      </c>
      <c r="C69" s="196">
        <v>0.67080864811999996</v>
      </c>
      <c r="D69" s="196">
        <v>0.61783296625999995</v>
      </c>
      <c r="E69" s="196">
        <v>0.63655789276999997</v>
      </c>
      <c r="F69" s="196">
        <v>0.64559712621999998</v>
      </c>
      <c r="G69" s="196">
        <v>0.62854115358999996</v>
      </c>
      <c r="H69" s="196">
        <v>0.61307722553999999</v>
      </c>
      <c r="I69" s="196">
        <v>0.61702844899999998</v>
      </c>
      <c r="J69" s="196">
        <v>0.58364488068999998</v>
      </c>
      <c r="K69" s="238"/>
      <c r="L69" s="238"/>
      <c r="M69" s="238"/>
    </row>
    <row r="70" spans="1:13" ht="13" outlineLevel="2" x14ac:dyDescent="0.3">
      <c r="A70" s="222" t="s">
        <v>275</v>
      </c>
      <c r="B70" s="100">
        <f t="shared" ref="B70:J70" si="9">SUM(B$71:B$77)</f>
        <v>22.657214774909999</v>
      </c>
      <c r="C70" s="100">
        <f t="shared" si="9"/>
        <v>22.714140662150001</v>
      </c>
      <c r="D70" s="100">
        <f t="shared" si="9"/>
        <v>22.636295188169999</v>
      </c>
      <c r="E70" s="100">
        <f t="shared" si="9"/>
        <v>22.708295483499999</v>
      </c>
      <c r="F70" s="100">
        <f t="shared" si="9"/>
        <v>22.743052761609999</v>
      </c>
      <c r="G70" s="100">
        <f t="shared" si="9"/>
        <v>22.677469857150001</v>
      </c>
      <c r="H70" s="100">
        <f t="shared" si="9"/>
        <v>22.721794769779997</v>
      </c>
      <c r="I70" s="100">
        <f t="shared" si="9"/>
        <v>22.73765673878</v>
      </c>
      <c r="J70" s="100">
        <f t="shared" si="9"/>
        <v>22.708855390090001</v>
      </c>
      <c r="K70" s="238"/>
      <c r="L70" s="238"/>
      <c r="M70" s="238"/>
    </row>
    <row r="71" spans="1:13" ht="13" outlineLevel="3" x14ac:dyDescent="0.3">
      <c r="A71" s="55" t="s">
        <v>276</v>
      </c>
      <c r="B71" s="196">
        <v>3</v>
      </c>
      <c r="C71" s="196">
        <v>3</v>
      </c>
      <c r="D71" s="196">
        <v>3</v>
      </c>
      <c r="E71" s="196">
        <v>3</v>
      </c>
      <c r="F71" s="196">
        <v>3</v>
      </c>
      <c r="G71" s="196">
        <v>3</v>
      </c>
      <c r="H71" s="196">
        <v>3</v>
      </c>
      <c r="I71" s="196">
        <v>3</v>
      </c>
      <c r="J71" s="196">
        <v>3</v>
      </c>
      <c r="K71" s="238"/>
      <c r="L71" s="238"/>
      <c r="M71" s="238"/>
    </row>
    <row r="72" spans="1:13" ht="13" outlineLevel="3" x14ac:dyDescent="0.3">
      <c r="A72" s="55" t="s">
        <v>277</v>
      </c>
      <c r="B72" s="196">
        <v>7.5606299999999997</v>
      </c>
      <c r="C72" s="196">
        <v>7.5606299999999997</v>
      </c>
      <c r="D72" s="196">
        <v>7.5606299999999997</v>
      </c>
      <c r="E72" s="196">
        <v>7.5606299999999997</v>
      </c>
      <c r="F72" s="196">
        <v>7.5606299999999997</v>
      </c>
      <c r="G72" s="196">
        <v>7.5606299999999997</v>
      </c>
      <c r="H72" s="196">
        <v>7.5606299999999997</v>
      </c>
      <c r="I72" s="196">
        <v>7.5606299999999997</v>
      </c>
      <c r="J72" s="196">
        <v>7.5606299999999997</v>
      </c>
      <c r="K72" s="238"/>
      <c r="L72" s="238"/>
      <c r="M72" s="238"/>
    </row>
    <row r="73" spans="1:13" ht="13" outlineLevel="3" x14ac:dyDescent="0.3">
      <c r="A73" s="55" t="s">
        <v>278</v>
      </c>
      <c r="B73" s="196">
        <v>3</v>
      </c>
      <c r="C73" s="196">
        <v>3</v>
      </c>
      <c r="D73" s="196">
        <v>3</v>
      </c>
      <c r="E73" s="196">
        <v>3</v>
      </c>
      <c r="F73" s="196">
        <v>3</v>
      </c>
      <c r="G73" s="196">
        <v>3</v>
      </c>
      <c r="H73" s="196">
        <v>3</v>
      </c>
      <c r="I73" s="196">
        <v>3</v>
      </c>
      <c r="J73" s="196">
        <v>3</v>
      </c>
      <c r="K73" s="238"/>
      <c r="L73" s="238"/>
      <c r="M73" s="238"/>
    </row>
    <row r="74" spans="1:13" ht="13" outlineLevel="3" x14ac:dyDescent="0.3">
      <c r="A74" s="55" t="s">
        <v>279</v>
      </c>
      <c r="B74" s="196">
        <v>2.35</v>
      </c>
      <c r="C74" s="196">
        <v>2.35</v>
      </c>
      <c r="D74" s="196">
        <v>2.35</v>
      </c>
      <c r="E74" s="196">
        <v>2.35</v>
      </c>
      <c r="F74" s="196">
        <v>2.35</v>
      </c>
      <c r="G74" s="196">
        <v>2.35</v>
      </c>
      <c r="H74" s="196">
        <v>2.35</v>
      </c>
      <c r="I74" s="196">
        <v>2.35</v>
      </c>
      <c r="J74" s="196">
        <v>2.35</v>
      </c>
      <c r="K74" s="238"/>
      <c r="L74" s="238"/>
      <c r="M74" s="238"/>
    </row>
    <row r="75" spans="1:13" ht="13" outlineLevel="3" x14ac:dyDescent="0.3">
      <c r="A75" s="55" t="s">
        <v>280</v>
      </c>
      <c r="B75" s="196">
        <v>1.06514878885</v>
      </c>
      <c r="C75" s="196">
        <v>1.0904491831800001</v>
      </c>
      <c r="D75" s="196">
        <v>1.05585119474</v>
      </c>
      <c r="E75" s="196">
        <v>1.087851326</v>
      </c>
      <c r="F75" s="196">
        <v>1.10329900516</v>
      </c>
      <c r="G75" s="196">
        <v>1.07415104762</v>
      </c>
      <c r="H75" s="196">
        <v>1.09385100879</v>
      </c>
      <c r="I75" s="196">
        <v>1.10090077279</v>
      </c>
      <c r="J75" s="196">
        <v>1.08810017337</v>
      </c>
      <c r="K75" s="238"/>
      <c r="L75" s="238"/>
      <c r="M75" s="238"/>
    </row>
    <row r="76" spans="1:13" ht="13" outlineLevel="3" x14ac:dyDescent="0.3">
      <c r="A76" s="55" t="s">
        <v>281</v>
      </c>
      <c r="B76" s="196">
        <v>3.9314359860599999</v>
      </c>
      <c r="C76" s="196">
        <v>3.9630614789699998</v>
      </c>
      <c r="D76" s="196">
        <v>3.91981399343</v>
      </c>
      <c r="E76" s="196">
        <v>3.9598141574999999</v>
      </c>
      <c r="F76" s="196">
        <v>3.9791237564499999</v>
      </c>
      <c r="G76" s="196">
        <v>3.9426888095299999</v>
      </c>
      <c r="H76" s="196">
        <v>3.9673137609900002</v>
      </c>
      <c r="I76" s="196">
        <v>3.9761259659900001</v>
      </c>
      <c r="J76" s="196">
        <v>3.9601252167199998</v>
      </c>
      <c r="K76" s="238"/>
      <c r="L76" s="238"/>
      <c r="M76" s="238"/>
    </row>
    <row r="77" spans="1:13" ht="13" outlineLevel="3" x14ac:dyDescent="0.3">
      <c r="A77" s="55" t="s">
        <v>282</v>
      </c>
      <c r="B77" s="196">
        <v>1.75</v>
      </c>
      <c r="C77" s="196">
        <v>1.75</v>
      </c>
      <c r="D77" s="196">
        <v>1.75</v>
      </c>
      <c r="E77" s="196">
        <v>1.75</v>
      </c>
      <c r="F77" s="196">
        <v>1.75</v>
      </c>
      <c r="G77" s="196">
        <v>1.75</v>
      </c>
      <c r="H77" s="196">
        <v>1.75</v>
      </c>
      <c r="I77" s="196">
        <v>1.75</v>
      </c>
      <c r="J77" s="196">
        <v>1.75</v>
      </c>
      <c r="K77" s="238"/>
      <c r="L77" s="238"/>
      <c r="M77" s="238"/>
    </row>
    <row r="78" spans="1:13" ht="13" outlineLevel="2" x14ac:dyDescent="0.3">
      <c r="A78" s="222" t="s">
        <v>283</v>
      </c>
      <c r="B78" s="100">
        <f t="shared" ref="B78:J78" si="10">SUM(B$79:B$79)</f>
        <v>4.2004354421199999</v>
      </c>
      <c r="C78" s="100">
        <f t="shared" si="10"/>
        <v>4.2560631626400003</v>
      </c>
      <c r="D78" s="100">
        <f t="shared" si="10"/>
        <v>4.1939386625099999</v>
      </c>
      <c r="E78" s="100">
        <f t="shared" si="10"/>
        <v>4.2458433338099999</v>
      </c>
      <c r="F78" s="100">
        <f t="shared" si="10"/>
        <v>4.2514538868400003</v>
      </c>
      <c r="G78" s="100">
        <f t="shared" si="10"/>
        <v>4.1897687023700003</v>
      </c>
      <c r="H78" s="100">
        <f t="shared" si="10"/>
        <v>4.1980052238000001</v>
      </c>
      <c r="I78" s="100">
        <f t="shared" si="10"/>
        <v>4.2386019616199997</v>
      </c>
      <c r="J78" s="100">
        <f t="shared" si="10"/>
        <v>4.1975864498000002</v>
      </c>
      <c r="K78" s="238"/>
      <c r="L78" s="238"/>
      <c r="M78" s="238"/>
    </row>
    <row r="79" spans="1:13" ht="13" outlineLevel="3" x14ac:dyDescent="0.3">
      <c r="A79" s="55" t="s">
        <v>261</v>
      </c>
      <c r="B79" s="196">
        <v>4.2004354421199999</v>
      </c>
      <c r="C79" s="196">
        <v>4.2560631626400003</v>
      </c>
      <c r="D79" s="196">
        <v>4.1939386625099999</v>
      </c>
      <c r="E79" s="196">
        <v>4.2458433338099999</v>
      </c>
      <c r="F79" s="196">
        <v>4.2514538868400003</v>
      </c>
      <c r="G79" s="196">
        <v>4.1897687023700003</v>
      </c>
      <c r="H79" s="196">
        <v>4.1980052238000001</v>
      </c>
      <c r="I79" s="196">
        <v>4.2386019616199997</v>
      </c>
      <c r="J79" s="196">
        <v>4.1975864498000002</v>
      </c>
      <c r="K79" s="238"/>
      <c r="L79" s="238"/>
      <c r="M79" s="238"/>
    </row>
    <row r="80" spans="1:13" ht="14.5" x14ac:dyDescent="0.35">
      <c r="A80" s="211" t="s">
        <v>284</v>
      </c>
      <c r="B80" s="12">
        <f t="shared" ref="B80:J80" si="11">B$81+B$98</f>
        <v>9.8531643506699993</v>
      </c>
      <c r="C80" s="12">
        <f t="shared" si="11"/>
        <v>10.260035288240001</v>
      </c>
      <c r="D80" s="12">
        <f t="shared" si="11"/>
        <v>9.8947977576100001</v>
      </c>
      <c r="E80" s="12">
        <f t="shared" si="11"/>
        <v>9.3361189571099992</v>
      </c>
      <c r="F80" s="12">
        <f t="shared" si="11"/>
        <v>9.25607098451</v>
      </c>
      <c r="G80" s="12">
        <f t="shared" si="11"/>
        <v>9.1990128256299997</v>
      </c>
      <c r="H80" s="12">
        <f t="shared" si="11"/>
        <v>9.2395979521099996</v>
      </c>
      <c r="I80" s="12">
        <f t="shared" si="11"/>
        <v>9.2840686354099997</v>
      </c>
      <c r="J80" s="12">
        <f t="shared" si="11"/>
        <v>9.3486625950000004</v>
      </c>
      <c r="K80" s="238"/>
      <c r="L80" s="238"/>
      <c r="M80" s="238"/>
    </row>
    <row r="81" spans="1:13" ht="14.5" outlineLevel="1" x14ac:dyDescent="0.35">
      <c r="A81" s="135" t="s">
        <v>285</v>
      </c>
      <c r="B81" s="198">
        <f t="shared" ref="B81:J81" si="12">B$82+B$88+B$96</f>
        <v>1.9743148850400001</v>
      </c>
      <c r="C81" s="198">
        <f t="shared" si="12"/>
        <v>1.9685810753899999</v>
      </c>
      <c r="D81" s="198">
        <f t="shared" si="12"/>
        <v>1.9536120646999997</v>
      </c>
      <c r="E81" s="198">
        <f t="shared" si="12"/>
        <v>1.89561799124</v>
      </c>
      <c r="F81" s="198">
        <f t="shared" si="12"/>
        <v>1.88192627405</v>
      </c>
      <c r="G81" s="198">
        <f t="shared" si="12"/>
        <v>1.9045594695700001</v>
      </c>
      <c r="H81" s="198">
        <f t="shared" si="12"/>
        <v>1.9484010622199999</v>
      </c>
      <c r="I81" s="198">
        <f t="shared" si="12"/>
        <v>1.9320921176299999</v>
      </c>
      <c r="J81" s="198">
        <f t="shared" si="12"/>
        <v>1.9536059937800001</v>
      </c>
      <c r="K81" s="238"/>
      <c r="L81" s="238"/>
      <c r="M81" s="238"/>
    </row>
    <row r="82" spans="1:13" ht="13" outlineLevel="2" x14ac:dyDescent="0.3">
      <c r="A82" s="222" t="s">
        <v>286</v>
      </c>
      <c r="B82" s="100">
        <f t="shared" ref="B82:J82" si="13">SUM(B$83:B$87)</f>
        <v>0.32397785532000001</v>
      </c>
      <c r="C82" s="100">
        <f t="shared" si="13"/>
        <v>0.32397785532000001</v>
      </c>
      <c r="D82" s="100">
        <f t="shared" si="13"/>
        <v>0.32397785532000001</v>
      </c>
      <c r="E82" s="100">
        <f t="shared" si="13"/>
        <v>0.32397785532000001</v>
      </c>
      <c r="F82" s="100">
        <f t="shared" si="13"/>
        <v>0.32397785532000001</v>
      </c>
      <c r="G82" s="100">
        <f t="shared" si="13"/>
        <v>0.32397785532000001</v>
      </c>
      <c r="H82" s="100">
        <f t="shared" si="13"/>
        <v>0.32397785532000001</v>
      </c>
      <c r="I82" s="100">
        <f t="shared" si="13"/>
        <v>0.24542945587000001</v>
      </c>
      <c r="J82" s="100">
        <f t="shared" si="13"/>
        <v>0.24542945587000001</v>
      </c>
      <c r="K82" s="238"/>
      <c r="L82" s="238"/>
      <c r="M82" s="238"/>
    </row>
    <row r="83" spans="1:13" ht="13" outlineLevel="3" x14ac:dyDescent="0.3">
      <c r="A83" s="55" t="s">
        <v>287</v>
      </c>
      <c r="B83" s="196">
        <v>3.1721000000000002E-7</v>
      </c>
      <c r="C83" s="196">
        <v>3.1721000000000002E-7</v>
      </c>
      <c r="D83" s="196">
        <v>3.1721000000000002E-7</v>
      </c>
      <c r="E83" s="196">
        <v>3.1721000000000002E-7</v>
      </c>
      <c r="F83" s="196">
        <v>3.1721000000000002E-7</v>
      </c>
      <c r="G83" s="196">
        <v>3.1721000000000002E-7</v>
      </c>
      <c r="H83" s="196">
        <v>3.1721000000000002E-7</v>
      </c>
      <c r="I83" s="196">
        <v>3.1721000000000002E-7</v>
      </c>
      <c r="J83" s="196">
        <v>3.1721000000000002E-7</v>
      </c>
      <c r="K83" s="238"/>
      <c r="L83" s="238"/>
      <c r="M83" s="238"/>
    </row>
    <row r="84" spans="1:13" ht="13" outlineLevel="3" x14ac:dyDescent="0.3">
      <c r="A84" s="55" t="s">
        <v>288</v>
      </c>
      <c r="B84" s="196">
        <v>9.5026880990000007E-2</v>
      </c>
      <c r="C84" s="196">
        <v>9.5026880990000007E-2</v>
      </c>
      <c r="D84" s="196">
        <v>9.5026880990000007E-2</v>
      </c>
      <c r="E84" s="196">
        <v>9.5026880990000007E-2</v>
      </c>
      <c r="F84" s="196">
        <v>9.5026880990000007E-2</v>
      </c>
      <c r="G84" s="196">
        <v>9.5026880990000007E-2</v>
      </c>
      <c r="H84" s="196">
        <v>9.5026880990000007E-2</v>
      </c>
      <c r="I84" s="196">
        <v>9.5026880990000007E-2</v>
      </c>
      <c r="J84" s="196">
        <v>9.5026880990000007E-2</v>
      </c>
      <c r="K84" s="238"/>
      <c r="L84" s="238"/>
      <c r="M84" s="238"/>
    </row>
    <row r="85" spans="1:13" ht="13" outlineLevel="3" x14ac:dyDescent="0.3">
      <c r="A85" s="55" t="s">
        <v>289</v>
      </c>
      <c r="B85" s="196">
        <v>9.5710527609999999E-2</v>
      </c>
      <c r="C85" s="196">
        <v>9.5710527609999999E-2</v>
      </c>
      <c r="D85" s="196">
        <v>9.5710527609999999E-2</v>
      </c>
      <c r="E85" s="196">
        <v>9.5710527609999999E-2</v>
      </c>
      <c r="F85" s="196">
        <v>9.5710527609999999E-2</v>
      </c>
      <c r="G85" s="196">
        <v>9.5710527609999999E-2</v>
      </c>
      <c r="H85" s="196">
        <v>9.5710527609999999E-2</v>
      </c>
      <c r="I85" s="196">
        <v>9.5710527609999999E-2</v>
      </c>
      <c r="J85" s="196">
        <v>9.5710527609999999E-2</v>
      </c>
      <c r="K85" s="238"/>
      <c r="L85" s="238"/>
      <c r="M85" s="238"/>
    </row>
    <row r="86" spans="1:13" ht="13" outlineLevel="3" x14ac:dyDescent="0.3">
      <c r="A86" s="55" t="s">
        <v>290</v>
      </c>
      <c r="B86" s="196">
        <v>7.854839945E-2</v>
      </c>
      <c r="C86" s="196">
        <v>7.854839945E-2</v>
      </c>
      <c r="D86" s="196">
        <v>7.854839945E-2</v>
      </c>
      <c r="E86" s="196">
        <v>7.854839945E-2</v>
      </c>
      <c r="F86" s="196">
        <v>7.854839945E-2</v>
      </c>
      <c r="G86" s="196">
        <v>7.854839945E-2</v>
      </c>
      <c r="H86" s="196">
        <v>7.854839945E-2</v>
      </c>
      <c r="I86" s="196">
        <v>0</v>
      </c>
      <c r="J86" s="196">
        <v>0</v>
      </c>
      <c r="K86" s="238"/>
      <c r="L86" s="238"/>
      <c r="M86" s="238"/>
    </row>
    <row r="87" spans="1:13" ht="13" outlineLevel="3" x14ac:dyDescent="0.3">
      <c r="A87" s="55" t="s">
        <v>291</v>
      </c>
      <c r="B87" s="196">
        <v>5.4691730059999999E-2</v>
      </c>
      <c r="C87" s="196">
        <v>5.4691730059999999E-2</v>
      </c>
      <c r="D87" s="196">
        <v>5.4691730059999999E-2</v>
      </c>
      <c r="E87" s="196">
        <v>5.4691730059999999E-2</v>
      </c>
      <c r="F87" s="196">
        <v>5.4691730059999999E-2</v>
      </c>
      <c r="G87" s="196">
        <v>5.4691730059999999E-2</v>
      </c>
      <c r="H87" s="196">
        <v>5.4691730059999999E-2</v>
      </c>
      <c r="I87" s="196">
        <v>5.4691730059999999E-2</v>
      </c>
      <c r="J87" s="196">
        <v>5.4691730059999999E-2</v>
      </c>
      <c r="K87" s="238"/>
      <c r="L87" s="238"/>
      <c r="M87" s="238"/>
    </row>
    <row r="88" spans="1:13" ht="13" outlineLevel="2" x14ac:dyDescent="0.3">
      <c r="A88" s="222" t="s">
        <v>253</v>
      </c>
      <c r="B88" s="100">
        <f t="shared" ref="B88:J88" si="14">SUM(B$89:B$95)</f>
        <v>1.65031092399</v>
      </c>
      <c r="C88" s="100">
        <f t="shared" si="14"/>
        <v>1.6445771143400001</v>
      </c>
      <c r="D88" s="100">
        <f t="shared" si="14"/>
        <v>1.6296081036499999</v>
      </c>
      <c r="E88" s="100">
        <f t="shared" si="14"/>
        <v>1.5716140301900001</v>
      </c>
      <c r="F88" s="100">
        <f t="shared" si="14"/>
        <v>1.5579223129999999</v>
      </c>
      <c r="G88" s="100">
        <f t="shared" si="14"/>
        <v>1.5805555085200003</v>
      </c>
      <c r="H88" s="100">
        <f t="shared" si="14"/>
        <v>1.62439710117</v>
      </c>
      <c r="I88" s="100">
        <f t="shared" si="14"/>
        <v>1.6866365560299998</v>
      </c>
      <c r="J88" s="100">
        <f t="shared" si="14"/>
        <v>1.7081504321800001</v>
      </c>
      <c r="K88" s="238"/>
      <c r="L88" s="238"/>
      <c r="M88" s="238"/>
    </row>
    <row r="89" spans="1:13" ht="13" outlineLevel="3" x14ac:dyDescent="0.3">
      <c r="A89" s="55" t="s">
        <v>292</v>
      </c>
      <c r="B89" s="196">
        <v>0.11713829645</v>
      </c>
      <c r="C89" s="196">
        <v>0.11494320148000001</v>
      </c>
      <c r="D89" s="196">
        <v>0.11285293045</v>
      </c>
      <c r="E89" s="196">
        <v>0.11076265942999999</v>
      </c>
      <c r="F89" s="196">
        <v>0.10971395531</v>
      </c>
      <c r="G89" s="196">
        <v>0.10875122645</v>
      </c>
      <c r="H89" s="196">
        <v>0.10778849760000001</v>
      </c>
      <c r="I89" s="196">
        <v>0.10674646761000001</v>
      </c>
      <c r="J89" s="196">
        <v>0.10578373874999999</v>
      </c>
      <c r="K89" s="238"/>
      <c r="L89" s="238"/>
      <c r="M89" s="238"/>
    </row>
    <row r="90" spans="1:13" ht="13" outlineLevel="3" x14ac:dyDescent="0.3">
      <c r="A90" s="55" t="s">
        <v>293</v>
      </c>
      <c r="B90" s="196">
        <v>1.2999999999999999E-2</v>
      </c>
      <c r="C90" s="196">
        <v>1.2999999999999999E-2</v>
      </c>
      <c r="D90" s="196">
        <v>1.2999999999999999E-2</v>
      </c>
      <c r="E90" s="196">
        <v>1.2999999999999999E-2</v>
      </c>
      <c r="F90" s="196">
        <v>1.2999999999999999E-2</v>
      </c>
      <c r="G90" s="196">
        <v>1.2999999999999999E-2</v>
      </c>
      <c r="H90" s="196">
        <v>1.2999999999999999E-2</v>
      </c>
      <c r="I90" s="196">
        <v>1.2999999999999999E-2</v>
      </c>
      <c r="J90" s="196">
        <v>1.2999999999999999E-2</v>
      </c>
      <c r="K90" s="238"/>
      <c r="L90" s="238"/>
      <c r="M90" s="238"/>
    </row>
    <row r="91" spans="1:13" ht="13" outlineLevel="3" x14ac:dyDescent="0.3">
      <c r="A91" s="55" t="s">
        <v>294</v>
      </c>
      <c r="B91" s="196">
        <v>0.01</v>
      </c>
      <c r="C91" s="196">
        <v>0.01</v>
      </c>
      <c r="D91" s="196">
        <v>0.01</v>
      </c>
      <c r="E91" s="196">
        <v>0.01</v>
      </c>
      <c r="F91" s="196">
        <v>0.01</v>
      </c>
      <c r="G91" s="196">
        <v>0.01</v>
      </c>
      <c r="H91" s="196">
        <v>0.01</v>
      </c>
      <c r="I91" s="196">
        <v>0.01</v>
      </c>
      <c r="J91" s="196">
        <v>0.01</v>
      </c>
      <c r="K91" s="238"/>
      <c r="L91" s="238"/>
      <c r="M91" s="238"/>
    </row>
    <row r="92" spans="1:13" ht="13" outlineLevel="3" x14ac:dyDescent="0.3">
      <c r="A92" s="55" t="s">
        <v>295</v>
      </c>
      <c r="B92" s="196">
        <v>1.4E-2</v>
      </c>
      <c r="C92" s="196">
        <v>1.4E-2</v>
      </c>
      <c r="D92" s="196">
        <v>1.4E-2</v>
      </c>
      <c r="E92" s="196">
        <v>1.4E-2</v>
      </c>
      <c r="F92" s="196">
        <v>1.4E-2</v>
      </c>
      <c r="G92" s="196">
        <v>1.4E-2</v>
      </c>
      <c r="H92" s="196">
        <v>1.4E-2</v>
      </c>
      <c r="I92" s="196">
        <v>1.4E-2</v>
      </c>
      <c r="J92" s="196">
        <v>1.4E-2</v>
      </c>
      <c r="K92" s="238"/>
      <c r="L92" s="238"/>
      <c r="M92" s="238"/>
    </row>
    <row r="93" spans="1:13" ht="13" outlineLevel="3" x14ac:dyDescent="0.3">
      <c r="A93" s="55" t="s">
        <v>296</v>
      </c>
      <c r="B93" s="196">
        <v>0.33856009715000002</v>
      </c>
      <c r="C93" s="196">
        <v>0.33807393645</v>
      </c>
      <c r="D93" s="196">
        <v>0.33687392613</v>
      </c>
      <c r="E93" s="196">
        <v>0.33646017619000002</v>
      </c>
      <c r="F93" s="196">
        <v>0.33586752734000003</v>
      </c>
      <c r="G93" s="196">
        <v>0.33479288885000003</v>
      </c>
      <c r="H93" s="196">
        <v>0.33424619866999999</v>
      </c>
      <c r="I93" s="196">
        <v>0.33153712773999999</v>
      </c>
      <c r="J93" s="196">
        <v>0.33063778800999999</v>
      </c>
      <c r="K93" s="238"/>
      <c r="L93" s="238"/>
      <c r="M93" s="238"/>
    </row>
    <row r="94" spans="1:13" ht="13" outlineLevel="3" x14ac:dyDescent="0.3">
      <c r="A94" s="55" t="s">
        <v>297</v>
      </c>
      <c r="B94" s="196">
        <v>0.381145081</v>
      </c>
      <c r="C94" s="196">
        <v>0.37938713253</v>
      </c>
      <c r="D94" s="196">
        <v>0.37865465399999998</v>
      </c>
      <c r="E94" s="196">
        <v>0.37792217547000001</v>
      </c>
      <c r="F94" s="196">
        <v>0.37616422701000002</v>
      </c>
      <c r="G94" s="196">
        <v>0.37543174848999999</v>
      </c>
      <c r="H94" s="196">
        <v>0.37469926996000003</v>
      </c>
      <c r="I94" s="196">
        <v>0.37294132148999998</v>
      </c>
      <c r="J94" s="196">
        <v>0.37220884296000001</v>
      </c>
      <c r="K94" s="238"/>
      <c r="L94" s="238"/>
      <c r="M94" s="238"/>
    </row>
    <row r="95" spans="1:13" ht="13" outlineLevel="3" x14ac:dyDescent="0.3">
      <c r="A95" s="55" t="s">
        <v>298</v>
      </c>
      <c r="B95" s="196">
        <v>0.77646744939000001</v>
      </c>
      <c r="C95" s="196">
        <v>0.77517284387999996</v>
      </c>
      <c r="D95" s="196">
        <v>0.76422659306999996</v>
      </c>
      <c r="E95" s="196">
        <v>0.70946901910000004</v>
      </c>
      <c r="F95" s="196">
        <v>0.69917660333999998</v>
      </c>
      <c r="G95" s="196">
        <v>0.72457964473000003</v>
      </c>
      <c r="H95" s="196">
        <v>0.77066313494000005</v>
      </c>
      <c r="I95" s="196">
        <v>0.83841163918999995</v>
      </c>
      <c r="J95" s="196">
        <v>0.86252006246000001</v>
      </c>
      <c r="K95" s="238"/>
      <c r="L95" s="238"/>
      <c r="M95" s="238"/>
    </row>
    <row r="96" spans="1:13" ht="13" outlineLevel="2" x14ac:dyDescent="0.3">
      <c r="A96" s="222" t="s">
        <v>283</v>
      </c>
      <c r="B96" s="100">
        <f t="shared" ref="B96:J96" si="15">SUM(B$97:B$97)</f>
        <v>2.6105729999999998E-5</v>
      </c>
      <c r="C96" s="100">
        <f t="shared" si="15"/>
        <v>2.6105729999999998E-5</v>
      </c>
      <c r="D96" s="100">
        <f t="shared" si="15"/>
        <v>2.6105729999999998E-5</v>
      </c>
      <c r="E96" s="100">
        <f t="shared" si="15"/>
        <v>2.6105729999999998E-5</v>
      </c>
      <c r="F96" s="100">
        <f t="shared" si="15"/>
        <v>2.6105729999999998E-5</v>
      </c>
      <c r="G96" s="100">
        <f t="shared" si="15"/>
        <v>2.6105729999999998E-5</v>
      </c>
      <c r="H96" s="100">
        <f t="shared" si="15"/>
        <v>2.6105729999999998E-5</v>
      </c>
      <c r="I96" s="100">
        <f t="shared" si="15"/>
        <v>2.6105729999999998E-5</v>
      </c>
      <c r="J96" s="100">
        <f t="shared" si="15"/>
        <v>2.6105729999999998E-5</v>
      </c>
      <c r="K96" s="238"/>
      <c r="L96" s="238"/>
      <c r="M96" s="238"/>
    </row>
    <row r="97" spans="1:13" ht="13" outlineLevel="3" x14ac:dyDescent="0.3">
      <c r="A97" s="55" t="s">
        <v>299</v>
      </c>
      <c r="B97" s="196">
        <v>2.6105729999999998E-5</v>
      </c>
      <c r="C97" s="196">
        <v>2.6105729999999998E-5</v>
      </c>
      <c r="D97" s="196">
        <v>2.6105729999999998E-5</v>
      </c>
      <c r="E97" s="196">
        <v>2.6105729999999998E-5</v>
      </c>
      <c r="F97" s="196">
        <v>2.6105729999999998E-5</v>
      </c>
      <c r="G97" s="196">
        <v>2.6105729999999998E-5</v>
      </c>
      <c r="H97" s="196">
        <v>2.6105729999999998E-5</v>
      </c>
      <c r="I97" s="196">
        <v>2.6105729999999998E-5</v>
      </c>
      <c r="J97" s="196">
        <v>2.6105729999999998E-5</v>
      </c>
      <c r="K97" s="238"/>
      <c r="L97" s="238"/>
      <c r="M97" s="238"/>
    </row>
    <row r="98" spans="1:13" ht="14.5" outlineLevel="1" x14ac:dyDescent="0.35">
      <c r="A98" s="135" t="s">
        <v>255</v>
      </c>
      <c r="B98" s="198">
        <f t="shared" ref="B98:J98" si="16">B$99+B$106+B$108+B$112+B$115</f>
        <v>7.8788494656300001</v>
      </c>
      <c r="C98" s="198">
        <f t="shared" si="16"/>
        <v>8.2914542128500006</v>
      </c>
      <c r="D98" s="198">
        <f t="shared" si="16"/>
        <v>7.9411856929099995</v>
      </c>
      <c r="E98" s="198">
        <f t="shared" si="16"/>
        <v>7.4405009658700001</v>
      </c>
      <c r="F98" s="198">
        <f t="shared" si="16"/>
        <v>7.3741447104599995</v>
      </c>
      <c r="G98" s="198">
        <f t="shared" si="16"/>
        <v>7.29445335606</v>
      </c>
      <c r="H98" s="198">
        <f t="shared" si="16"/>
        <v>7.2911968898900001</v>
      </c>
      <c r="I98" s="198">
        <f t="shared" si="16"/>
        <v>7.3519765177799998</v>
      </c>
      <c r="J98" s="198">
        <f t="shared" si="16"/>
        <v>7.3950566012200003</v>
      </c>
      <c r="K98" s="238"/>
      <c r="L98" s="238"/>
      <c r="M98" s="238"/>
    </row>
    <row r="99" spans="1:13" ht="13" outlineLevel="2" x14ac:dyDescent="0.3">
      <c r="A99" s="222" t="s">
        <v>256</v>
      </c>
      <c r="B99" s="100">
        <f t="shared" ref="B99:J99" si="17">SUM(B$100:B$105)</f>
        <v>5.2263204235099998</v>
      </c>
      <c r="C99" s="100">
        <f t="shared" si="17"/>
        <v>5.6373567226499999</v>
      </c>
      <c r="D99" s="100">
        <f t="shared" si="17"/>
        <v>5.2925531793999996</v>
      </c>
      <c r="E99" s="100">
        <f t="shared" si="17"/>
        <v>4.7960805737600003</v>
      </c>
      <c r="F99" s="100">
        <f t="shared" si="17"/>
        <v>4.7232471335800001</v>
      </c>
      <c r="G99" s="100">
        <f t="shared" si="17"/>
        <v>4.6451475097600001</v>
      </c>
      <c r="H99" s="100">
        <f t="shared" si="17"/>
        <v>4.6275725578799998</v>
      </c>
      <c r="I99" s="100">
        <f t="shared" si="17"/>
        <v>4.6827559057799997</v>
      </c>
      <c r="J99" s="100">
        <f t="shared" si="17"/>
        <v>4.7190839651700003</v>
      </c>
      <c r="K99" s="238"/>
      <c r="L99" s="238"/>
      <c r="M99" s="238"/>
    </row>
    <row r="100" spans="1:13" ht="13" outlineLevel="3" x14ac:dyDescent="0.3">
      <c r="A100" s="55" t="s">
        <v>300</v>
      </c>
      <c r="B100" s="196">
        <v>0.31954463665999999</v>
      </c>
      <c r="C100" s="196">
        <v>0.32713475495</v>
      </c>
      <c r="D100" s="196">
        <v>0.31675535842000002</v>
      </c>
      <c r="E100" s="196">
        <v>0.3263553978</v>
      </c>
      <c r="F100" s="196">
        <v>0.33098970155000002</v>
      </c>
      <c r="G100" s="196">
        <v>0.32224531428999997</v>
      </c>
      <c r="H100" s="196">
        <v>0.32815530263999998</v>
      </c>
      <c r="I100" s="196">
        <v>0.33027023183999998</v>
      </c>
      <c r="J100" s="196">
        <v>0.32643005201000003</v>
      </c>
      <c r="K100" s="238"/>
      <c r="L100" s="238"/>
      <c r="M100" s="238"/>
    </row>
    <row r="101" spans="1:13" ht="13" outlineLevel="3" x14ac:dyDescent="0.3">
      <c r="A101" s="55" t="s">
        <v>257</v>
      </c>
      <c r="B101" s="196">
        <v>0.60312254582000002</v>
      </c>
      <c r="C101" s="196">
        <v>0.93502933055000004</v>
      </c>
      <c r="D101" s="196">
        <v>0.79011266050999995</v>
      </c>
      <c r="E101" s="196">
        <v>0.67013528247999998</v>
      </c>
      <c r="F101" s="196">
        <v>0.67965132074000001</v>
      </c>
      <c r="G101" s="196">
        <v>0.66169567341000002</v>
      </c>
      <c r="H101" s="196">
        <v>0.77942427516000001</v>
      </c>
      <c r="I101" s="196">
        <v>0.80491122586999997</v>
      </c>
      <c r="J101" s="196">
        <v>1.0058811062599999</v>
      </c>
      <c r="K101" s="238"/>
      <c r="L101" s="238"/>
      <c r="M101" s="238"/>
    </row>
    <row r="102" spans="1:13" ht="13" outlineLevel="3" x14ac:dyDescent="0.3">
      <c r="A102" s="55" t="s">
        <v>258</v>
      </c>
      <c r="B102" s="196">
        <v>0.10946001528</v>
      </c>
      <c r="C102" s="196">
        <v>0.11110586728000001</v>
      </c>
      <c r="D102" s="196">
        <v>0.10758067824000001</v>
      </c>
      <c r="E102" s="196">
        <v>0.11084117161</v>
      </c>
      <c r="F102" s="196">
        <v>0.11241513564</v>
      </c>
      <c r="G102" s="196">
        <v>0.10944525024</v>
      </c>
      <c r="H102" s="196">
        <v>0.11145247929</v>
      </c>
      <c r="I102" s="196">
        <v>0.11082217629</v>
      </c>
      <c r="J102" s="196">
        <v>0.10953360395</v>
      </c>
      <c r="K102" s="238"/>
      <c r="L102" s="238"/>
      <c r="M102" s="238"/>
    </row>
    <row r="103" spans="1:13" ht="13" outlineLevel="3" x14ac:dyDescent="0.3">
      <c r="A103" s="55" t="s">
        <v>260</v>
      </c>
      <c r="B103" s="196">
        <v>0.46950737846000001</v>
      </c>
      <c r="C103" s="196">
        <v>0.49007576593000002</v>
      </c>
      <c r="D103" s="196">
        <v>0.49007576593000002</v>
      </c>
      <c r="E103" s="196">
        <v>0.48759922631000002</v>
      </c>
      <c r="F103" s="196">
        <v>0.47720922633000001</v>
      </c>
      <c r="G103" s="196">
        <v>0.47408922632</v>
      </c>
      <c r="H103" s="196">
        <v>0.49107769421000003</v>
      </c>
      <c r="I103" s="196">
        <v>0.49107769421000003</v>
      </c>
      <c r="J103" s="196">
        <v>0.49107769421000003</v>
      </c>
      <c r="K103" s="238"/>
      <c r="L103" s="238"/>
      <c r="M103" s="238"/>
    </row>
    <row r="104" spans="1:13" ht="13" outlineLevel="3" x14ac:dyDescent="0.3">
      <c r="A104" s="55" t="s">
        <v>261</v>
      </c>
      <c r="B104" s="196">
        <v>3.7245303992899998</v>
      </c>
      <c r="C104" s="196">
        <v>3.77385555594</v>
      </c>
      <c r="D104" s="196">
        <v>3.5878732683000001</v>
      </c>
      <c r="E104" s="196">
        <v>3.2009940475600001</v>
      </c>
      <c r="F104" s="196">
        <v>3.1228263013199999</v>
      </c>
      <c r="G104" s="196">
        <v>3.0775165974999998</v>
      </c>
      <c r="H104" s="196">
        <v>2.91730735858</v>
      </c>
      <c r="I104" s="196">
        <v>2.9455191295700001</v>
      </c>
      <c r="J104" s="196">
        <v>2.7860060607400001</v>
      </c>
      <c r="K104" s="238"/>
      <c r="L104" s="238"/>
      <c r="M104" s="238"/>
    </row>
    <row r="105" spans="1:13" ht="13" outlineLevel="3" x14ac:dyDescent="0.3">
      <c r="A105" s="55" t="s">
        <v>262</v>
      </c>
      <c r="B105" s="196">
        <v>1.5544800000000001E-4</v>
      </c>
      <c r="C105" s="196">
        <v>1.5544800000000001E-4</v>
      </c>
      <c r="D105" s="196">
        <v>1.5544800000000001E-4</v>
      </c>
      <c r="E105" s="196">
        <v>1.5544800000000001E-4</v>
      </c>
      <c r="F105" s="196">
        <v>1.5544800000000001E-4</v>
      </c>
      <c r="G105" s="196">
        <v>1.5544800000000001E-4</v>
      </c>
      <c r="H105" s="196">
        <v>1.5544800000000001E-4</v>
      </c>
      <c r="I105" s="196">
        <v>1.5544800000000001E-4</v>
      </c>
      <c r="J105" s="196">
        <v>1.5544800000000001E-4</v>
      </c>
      <c r="K105" s="238"/>
      <c r="L105" s="238"/>
      <c r="M105" s="238"/>
    </row>
    <row r="106" spans="1:13" ht="13" outlineLevel="2" x14ac:dyDescent="0.3">
      <c r="A106" s="222" t="s">
        <v>301</v>
      </c>
      <c r="B106" s="100">
        <f t="shared" ref="B106:J106" si="18">SUM(B$107:B$107)</f>
        <v>0</v>
      </c>
      <c r="C106" s="100">
        <f t="shared" si="18"/>
        <v>0</v>
      </c>
      <c r="D106" s="100">
        <f t="shared" si="18"/>
        <v>0</v>
      </c>
      <c r="E106" s="100">
        <f t="shared" si="18"/>
        <v>0</v>
      </c>
      <c r="F106" s="100">
        <f t="shared" si="18"/>
        <v>0</v>
      </c>
      <c r="G106" s="100">
        <f t="shared" si="18"/>
        <v>0</v>
      </c>
      <c r="H106" s="100">
        <f t="shared" si="18"/>
        <v>7.5247979800000002E-3</v>
      </c>
      <c r="I106" s="100">
        <f t="shared" si="18"/>
        <v>1.5753515749999999E-2</v>
      </c>
      <c r="J106" s="100">
        <f t="shared" si="18"/>
        <v>2.1260552499999998E-2</v>
      </c>
      <c r="K106" s="238"/>
      <c r="L106" s="238"/>
      <c r="M106" s="238"/>
    </row>
    <row r="107" spans="1:13" ht="13" outlineLevel="3" x14ac:dyDescent="0.3">
      <c r="A107" s="55" t="s">
        <v>268</v>
      </c>
      <c r="B107" s="196">
        <v>0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7.5247979800000002E-3</v>
      </c>
      <c r="I107" s="196">
        <v>1.5753515749999999E-2</v>
      </c>
      <c r="J107" s="196">
        <v>2.1260552499999998E-2</v>
      </c>
      <c r="K107" s="238"/>
      <c r="L107" s="238"/>
      <c r="M107" s="238"/>
    </row>
    <row r="108" spans="1:13" ht="13" outlineLevel="2" x14ac:dyDescent="0.3">
      <c r="A108" s="222" t="s">
        <v>274</v>
      </c>
      <c r="B108" s="100">
        <f t="shared" ref="B108:J108" si="19">SUM(B$109:B$111)</f>
        <v>1.0191405923899999</v>
      </c>
      <c r="C108" s="100">
        <f t="shared" si="19"/>
        <v>1.0192736172899999</v>
      </c>
      <c r="D108" s="100">
        <f t="shared" si="19"/>
        <v>1.01541170732</v>
      </c>
      <c r="E108" s="100">
        <f t="shared" si="19"/>
        <v>1.0098602326699999</v>
      </c>
      <c r="F108" s="100">
        <f t="shared" si="19"/>
        <v>1.01619264218</v>
      </c>
      <c r="G108" s="100">
        <f t="shared" si="19"/>
        <v>1.01619264218</v>
      </c>
      <c r="H108" s="100">
        <f t="shared" si="19"/>
        <v>1.0227737938999999</v>
      </c>
      <c r="I108" s="100">
        <f t="shared" si="19"/>
        <v>1.0190937939</v>
      </c>
      <c r="J108" s="100">
        <f t="shared" si="19"/>
        <v>1.0213971495</v>
      </c>
      <c r="K108" s="238"/>
      <c r="L108" s="238"/>
      <c r="M108" s="238"/>
    </row>
    <row r="109" spans="1:13" ht="13" outlineLevel="3" x14ac:dyDescent="0.3">
      <c r="A109" s="55" t="s">
        <v>147</v>
      </c>
      <c r="B109" s="196">
        <v>0.18854023267</v>
      </c>
      <c r="C109" s="196">
        <v>0.18854023267</v>
      </c>
      <c r="D109" s="196">
        <v>0.18486023267000001</v>
      </c>
      <c r="E109" s="196">
        <v>0.18486023267000001</v>
      </c>
      <c r="F109" s="196">
        <v>0.19119264218000001</v>
      </c>
      <c r="G109" s="196">
        <v>0.19119264218000001</v>
      </c>
      <c r="H109" s="196">
        <v>0.19777379389999999</v>
      </c>
      <c r="I109" s="196">
        <v>0.19409379390000001</v>
      </c>
      <c r="J109" s="196">
        <v>0.19639714950000001</v>
      </c>
      <c r="K109" s="238"/>
      <c r="L109" s="238"/>
      <c r="M109" s="238"/>
    </row>
    <row r="110" spans="1:13" ht="13" outlineLevel="3" x14ac:dyDescent="0.3">
      <c r="A110" s="55" t="s">
        <v>46</v>
      </c>
      <c r="B110" s="196">
        <v>5.6003597199999998E-3</v>
      </c>
      <c r="C110" s="196">
        <v>5.7333846200000003E-3</v>
      </c>
      <c r="D110" s="196">
        <v>5.5514746499999998E-3</v>
      </c>
      <c r="E110" s="196">
        <v>0</v>
      </c>
      <c r="F110" s="196">
        <v>0</v>
      </c>
      <c r="G110" s="196">
        <v>0</v>
      </c>
      <c r="H110" s="196">
        <v>0</v>
      </c>
      <c r="I110" s="196">
        <v>0</v>
      </c>
      <c r="J110" s="196">
        <v>0</v>
      </c>
      <c r="K110" s="238"/>
      <c r="L110" s="238"/>
      <c r="M110" s="238"/>
    </row>
    <row r="111" spans="1:13" ht="13" outlineLevel="3" x14ac:dyDescent="0.3">
      <c r="A111" s="55" t="s">
        <v>302</v>
      </c>
      <c r="B111" s="196">
        <v>0.82499999999999996</v>
      </c>
      <c r="C111" s="196">
        <v>0.82499999999999996</v>
      </c>
      <c r="D111" s="196">
        <v>0.82499999999999996</v>
      </c>
      <c r="E111" s="196">
        <v>0.82499999999999996</v>
      </c>
      <c r="F111" s="196">
        <v>0.82499999999999996</v>
      </c>
      <c r="G111" s="196">
        <v>0.82499999999999996</v>
      </c>
      <c r="H111" s="196">
        <v>0.82499999999999996</v>
      </c>
      <c r="I111" s="196">
        <v>0.82499999999999996</v>
      </c>
      <c r="J111" s="196">
        <v>0.82499999999999996</v>
      </c>
      <c r="K111" s="238"/>
      <c r="L111" s="238"/>
      <c r="M111" s="238"/>
    </row>
    <row r="112" spans="1:13" ht="13" outlineLevel="2" x14ac:dyDescent="0.3">
      <c r="A112" s="222" t="s">
        <v>303</v>
      </c>
      <c r="B112" s="100">
        <f t="shared" ref="B112:J112" si="20">SUM(B$113:B$114)</f>
        <v>1.5249999999999999</v>
      </c>
      <c r="C112" s="100">
        <f t="shared" si="20"/>
        <v>1.5249999999999999</v>
      </c>
      <c r="D112" s="100">
        <f t="shared" si="20"/>
        <v>1.5249999999999999</v>
      </c>
      <c r="E112" s="100">
        <f t="shared" si="20"/>
        <v>1.5249999999999999</v>
      </c>
      <c r="F112" s="100">
        <f t="shared" si="20"/>
        <v>1.5249999999999999</v>
      </c>
      <c r="G112" s="100">
        <f t="shared" si="20"/>
        <v>1.5249999999999999</v>
      </c>
      <c r="H112" s="100">
        <f t="shared" si="20"/>
        <v>1.5249999999999999</v>
      </c>
      <c r="I112" s="100">
        <f t="shared" si="20"/>
        <v>1.5249999999999999</v>
      </c>
      <c r="J112" s="100">
        <f t="shared" si="20"/>
        <v>1.5249999999999999</v>
      </c>
      <c r="K112" s="238"/>
      <c r="L112" s="238"/>
      <c r="M112" s="238"/>
    </row>
    <row r="113" spans="1:13" ht="13" outlineLevel="3" x14ac:dyDescent="0.3">
      <c r="A113" s="55" t="s">
        <v>304</v>
      </c>
      <c r="B113" s="196">
        <v>0.7</v>
      </c>
      <c r="C113" s="196">
        <v>0.7</v>
      </c>
      <c r="D113" s="196">
        <v>0.7</v>
      </c>
      <c r="E113" s="196">
        <v>0.7</v>
      </c>
      <c r="F113" s="196">
        <v>0.7</v>
      </c>
      <c r="G113" s="196">
        <v>0.7</v>
      </c>
      <c r="H113" s="196">
        <v>0.7</v>
      </c>
      <c r="I113" s="196">
        <v>0.7</v>
      </c>
      <c r="J113" s="196">
        <v>0.7</v>
      </c>
      <c r="K113" s="238"/>
      <c r="L113" s="238"/>
      <c r="M113" s="238"/>
    </row>
    <row r="114" spans="1:13" ht="13" outlineLevel="3" x14ac:dyDescent="0.3">
      <c r="A114" s="55" t="s">
        <v>305</v>
      </c>
      <c r="B114" s="196">
        <v>0.82499999999999996</v>
      </c>
      <c r="C114" s="196">
        <v>0.82499999999999996</v>
      </c>
      <c r="D114" s="196">
        <v>0.82499999999999996</v>
      </c>
      <c r="E114" s="196">
        <v>0.82499999999999996</v>
      </c>
      <c r="F114" s="196">
        <v>0.82499999999999996</v>
      </c>
      <c r="G114" s="196">
        <v>0.82499999999999996</v>
      </c>
      <c r="H114" s="196">
        <v>0.82499999999999996</v>
      </c>
      <c r="I114" s="196">
        <v>0.82499999999999996</v>
      </c>
      <c r="J114" s="196">
        <v>0.82499999999999996</v>
      </c>
      <c r="K114" s="238"/>
      <c r="L114" s="238"/>
      <c r="M114" s="238"/>
    </row>
    <row r="115" spans="1:13" ht="13" outlineLevel="2" x14ac:dyDescent="0.3">
      <c r="A115" s="222" t="s">
        <v>283</v>
      </c>
      <c r="B115" s="100">
        <f t="shared" ref="B115:J115" si="21">SUM(B$116:B$116)</f>
        <v>0.10838844973</v>
      </c>
      <c r="C115" s="100">
        <f t="shared" si="21"/>
        <v>0.10982387290999999</v>
      </c>
      <c r="D115" s="100">
        <f t="shared" si="21"/>
        <v>0.10822080619</v>
      </c>
      <c r="E115" s="100">
        <f t="shared" si="21"/>
        <v>0.10956015944</v>
      </c>
      <c r="F115" s="100">
        <f t="shared" si="21"/>
        <v>0.10970493470000001</v>
      </c>
      <c r="G115" s="100">
        <f t="shared" si="21"/>
        <v>0.10811320412</v>
      </c>
      <c r="H115" s="100">
        <f t="shared" si="21"/>
        <v>0.10832574013</v>
      </c>
      <c r="I115" s="100">
        <f t="shared" si="21"/>
        <v>0.10937330235000001</v>
      </c>
      <c r="J115" s="100">
        <f t="shared" si="21"/>
        <v>0.10831493405000001</v>
      </c>
      <c r="K115" s="238"/>
      <c r="L115" s="238"/>
      <c r="M115" s="238"/>
    </row>
    <row r="116" spans="1:13" ht="13" outlineLevel="3" x14ac:dyDescent="0.3">
      <c r="A116" s="55" t="s">
        <v>261</v>
      </c>
      <c r="B116" s="196">
        <v>0.10838844973</v>
      </c>
      <c r="C116" s="196">
        <v>0.10982387290999999</v>
      </c>
      <c r="D116" s="196">
        <v>0.10822080619</v>
      </c>
      <c r="E116" s="196">
        <v>0.10956015944</v>
      </c>
      <c r="F116" s="196">
        <v>0.10970493470000001</v>
      </c>
      <c r="G116" s="196">
        <v>0.10811320412</v>
      </c>
      <c r="H116" s="196">
        <v>0.10832574013</v>
      </c>
      <c r="I116" s="196">
        <v>0.10937330235000001</v>
      </c>
      <c r="J116" s="196">
        <v>0.10831493405000001</v>
      </c>
      <c r="K116" s="238"/>
      <c r="L116" s="238"/>
      <c r="M116" s="238"/>
    </row>
    <row r="117" spans="1:13" x14ac:dyDescent="0.25">
      <c r="B117" s="164"/>
      <c r="C117" s="164"/>
      <c r="D117" s="164"/>
      <c r="E117" s="164"/>
      <c r="F117" s="164"/>
      <c r="G117" s="164"/>
      <c r="H117" s="164"/>
      <c r="I117" s="164"/>
      <c r="J117" s="164"/>
      <c r="K117" s="238"/>
      <c r="L117" s="238"/>
      <c r="M117" s="238"/>
    </row>
    <row r="118" spans="1:13" x14ac:dyDescent="0.25">
      <c r="B118" s="164"/>
      <c r="C118" s="164"/>
      <c r="D118" s="164"/>
      <c r="E118" s="164"/>
      <c r="F118" s="164"/>
      <c r="G118" s="164"/>
      <c r="H118" s="164"/>
      <c r="I118" s="164"/>
      <c r="J118" s="164"/>
      <c r="K118" s="238"/>
      <c r="L118" s="238"/>
      <c r="M118" s="238"/>
    </row>
    <row r="119" spans="1:13" x14ac:dyDescent="0.25">
      <c r="B119" s="164"/>
      <c r="C119" s="164"/>
      <c r="D119" s="164"/>
      <c r="E119" s="164"/>
      <c r="F119" s="164"/>
      <c r="G119" s="164"/>
      <c r="H119" s="164"/>
      <c r="I119" s="164"/>
      <c r="J119" s="164"/>
      <c r="K119" s="238"/>
      <c r="L119" s="238"/>
      <c r="M119" s="238"/>
    </row>
    <row r="120" spans="1:13" x14ac:dyDescent="0.25">
      <c r="B120" s="164"/>
      <c r="C120" s="164"/>
      <c r="D120" s="164"/>
      <c r="E120" s="164"/>
      <c r="F120" s="164"/>
      <c r="G120" s="164"/>
      <c r="H120" s="164"/>
      <c r="I120" s="164"/>
      <c r="J120" s="164"/>
      <c r="K120" s="238"/>
      <c r="L120" s="238"/>
      <c r="M120" s="238"/>
    </row>
    <row r="121" spans="1:13" x14ac:dyDescent="0.25">
      <c r="B121" s="164"/>
      <c r="C121" s="164"/>
      <c r="D121" s="164"/>
      <c r="E121" s="164"/>
      <c r="F121" s="164"/>
      <c r="G121" s="164"/>
      <c r="H121" s="164"/>
      <c r="I121" s="164"/>
      <c r="J121" s="164"/>
      <c r="K121" s="238"/>
      <c r="L121" s="238"/>
      <c r="M121" s="238"/>
    </row>
    <row r="122" spans="1:13" x14ac:dyDescent="0.25">
      <c r="B122" s="164"/>
      <c r="C122" s="164"/>
      <c r="D122" s="164"/>
      <c r="E122" s="164"/>
      <c r="F122" s="164"/>
      <c r="G122" s="164"/>
      <c r="H122" s="164"/>
      <c r="I122" s="164"/>
      <c r="J122" s="164"/>
      <c r="K122" s="238"/>
      <c r="L122" s="238"/>
      <c r="M122" s="238"/>
    </row>
    <row r="123" spans="1:13" x14ac:dyDescent="0.25">
      <c r="B123" s="164"/>
      <c r="C123" s="164"/>
      <c r="D123" s="164"/>
      <c r="E123" s="164"/>
      <c r="F123" s="164"/>
      <c r="G123" s="164"/>
      <c r="H123" s="164"/>
      <c r="I123" s="164"/>
      <c r="J123" s="164"/>
      <c r="K123" s="238"/>
      <c r="L123" s="238"/>
      <c r="M123" s="238"/>
    </row>
    <row r="124" spans="1:13" x14ac:dyDescent="0.25">
      <c r="B124" s="164"/>
      <c r="C124" s="164"/>
      <c r="D124" s="164"/>
      <c r="E124" s="164"/>
      <c r="F124" s="164"/>
      <c r="G124" s="164"/>
      <c r="H124" s="164"/>
      <c r="I124" s="164"/>
      <c r="J124" s="164"/>
      <c r="K124" s="238"/>
      <c r="L124" s="238"/>
      <c r="M124" s="238"/>
    </row>
    <row r="125" spans="1:13" x14ac:dyDescent="0.25">
      <c r="B125" s="164"/>
      <c r="C125" s="164"/>
      <c r="D125" s="164"/>
      <c r="E125" s="164"/>
      <c r="F125" s="164"/>
      <c r="G125" s="164"/>
      <c r="H125" s="164"/>
      <c r="I125" s="164"/>
      <c r="J125" s="164"/>
      <c r="K125" s="238"/>
      <c r="L125" s="238"/>
      <c r="M125" s="238"/>
    </row>
    <row r="126" spans="1:13" x14ac:dyDescent="0.25">
      <c r="B126" s="164"/>
      <c r="C126" s="164"/>
      <c r="D126" s="164"/>
      <c r="E126" s="164"/>
      <c r="F126" s="164"/>
      <c r="G126" s="164"/>
      <c r="H126" s="164"/>
      <c r="I126" s="164"/>
      <c r="J126" s="164"/>
      <c r="K126" s="238"/>
      <c r="L126" s="238"/>
      <c r="M126" s="238"/>
    </row>
    <row r="127" spans="1:13" x14ac:dyDescent="0.25">
      <c r="B127" s="164"/>
      <c r="C127" s="164"/>
      <c r="D127" s="164"/>
      <c r="E127" s="164"/>
      <c r="F127" s="164"/>
      <c r="G127" s="164"/>
      <c r="H127" s="164"/>
      <c r="I127" s="164"/>
      <c r="J127" s="164"/>
      <c r="K127" s="238"/>
      <c r="L127" s="238"/>
      <c r="M127" s="238"/>
    </row>
    <row r="128" spans="1:13" x14ac:dyDescent="0.25">
      <c r="B128" s="164"/>
      <c r="C128" s="164"/>
      <c r="D128" s="164"/>
      <c r="E128" s="164"/>
      <c r="F128" s="164"/>
      <c r="G128" s="164"/>
      <c r="H128" s="164"/>
      <c r="I128" s="164"/>
      <c r="J128" s="164"/>
      <c r="K128" s="238"/>
      <c r="L128" s="238"/>
      <c r="M128" s="238"/>
    </row>
    <row r="129" spans="2:13" x14ac:dyDescent="0.25">
      <c r="B129" s="164"/>
      <c r="C129" s="164"/>
      <c r="D129" s="164"/>
      <c r="E129" s="164"/>
      <c r="F129" s="164"/>
      <c r="G129" s="164"/>
      <c r="H129" s="164"/>
      <c r="I129" s="164"/>
      <c r="J129" s="164"/>
      <c r="K129" s="238"/>
      <c r="L129" s="238"/>
      <c r="M129" s="238"/>
    </row>
    <row r="130" spans="2:13" x14ac:dyDescent="0.25">
      <c r="B130" s="164"/>
      <c r="C130" s="164"/>
      <c r="D130" s="164"/>
      <c r="E130" s="164"/>
      <c r="F130" s="164"/>
      <c r="G130" s="164"/>
      <c r="H130" s="164"/>
      <c r="I130" s="164"/>
      <c r="J130" s="164"/>
      <c r="K130" s="238"/>
      <c r="L130" s="238"/>
      <c r="M130" s="238"/>
    </row>
    <row r="131" spans="2:13" x14ac:dyDescent="0.25">
      <c r="B131" s="164"/>
      <c r="C131" s="164"/>
      <c r="D131" s="164"/>
      <c r="E131" s="164"/>
      <c r="F131" s="164"/>
      <c r="G131" s="164"/>
      <c r="H131" s="164"/>
      <c r="I131" s="164"/>
      <c r="J131" s="164"/>
      <c r="K131" s="238"/>
      <c r="L131" s="238"/>
      <c r="M131" s="238"/>
    </row>
    <row r="132" spans="2:13" x14ac:dyDescent="0.25">
      <c r="B132" s="164"/>
      <c r="C132" s="164"/>
      <c r="D132" s="164"/>
      <c r="E132" s="164"/>
      <c r="F132" s="164"/>
      <c r="G132" s="164"/>
      <c r="H132" s="164"/>
      <c r="I132" s="164"/>
      <c r="J132" s="164"/>
      <c r="K132" s="238"/>
      <c r="L132" s="238"/>
      <c r="M132" s="238"/>
    </row>
    <row r="133" spans="2:13" x14ac:dyDescent="0.25">
      <c r="B133" s="164"/>
      <c r="C133" s="164"/>
      <c r="D133" s="164"/>
      <c r="E133" s="164"/>
      <c r="F133" s="164"/>
      <c r="G133" s="164"/>
      <c r="H133" s="164"/>
      <c r="I133" s="164"/>
      <c r="J133" s="164"/>
      <c r="K133" s="238"/>
      <c r="L133" s="238"/>
      <c r="M133" s="238"/>
    </row>
    <row r="134" spans="2:13" x14ac:dyDescent="0.25">
      <c r="B134" s="164"/>
      <c r="C134" s="164"/>
      <c r="D134" s="164"/>
      <c r="E134" s="164"/>
      <c r="F134" s="164"/>
      <c r="G134" s="164"/>
      <c r="H134" s="164"/>
      <c r="I134" s="164"/>
      <c r="J134" s="164"/>
      <c r="K134" s="238"/>
      <c r="L134" s="238"/>
      <c r="M134" s="238"/>
    </row>
    <row r="135" spans="2:13" x14ac:dyDescent="0.25">
      <c r="B135" s="164"/>
      <c r="C135" s="164"/>
      <c r="D135" s="164"/>
      <c r="E135" s="164"/>
      <c r="F135" s="164"/>
      <c r="G135" s="164"/>
      <c r="H135" s="164"/>
      <c r="I135" s="164"/>
      <c r="J135" s="164"/>
      <c r="K135" s="238"/>
      <c r="L135" s="238"/>
      <c r="M135" s="238"/>
    </row>
    <row r="136" spans="2:13" x14ac:dyDescent="0.25">
      <c r="B136" s="164"/>
      <c r="C136" s="164"/>
      <c r="D136" s="164"/>
      <c r="E136" s="164"/>
      <c r="F136" s="164"/>
      <c r="G136" s="164"/>
      <c r="H136" s="164"/>
      <c r="I136" s="164"/>
      <c r="J136" s="164"/>
      <c r="K136" s="238"/>
      <c r="L136" s="238"/>
      <c r="M136" s="238"/>
    </row>
    <row r="137" spans="2:13" x14ac:dyDescent="0.25">
      <c r="B137" s="164"/>
      <c r="C137" s="164"/>
      <c r="D137" s="164"/>
      <c r="E137" s="164"/>
      <c r="F137" s="164"/>
      <c r="G137" s="164"/>
      <c r="H137" s="164"/>
      <c r="I137" s="164"/>
      <c r="J137" s="164"/>
      <c r="K137" s="238"/>
      <c r="L137" s="238"/>
      <c r="M137" s="238"/>
    </row>
    <row r="138" spans="2:13" x14ac:dyDescent="0.25">
      <c r="B138" s="164"/>
      <c r="C138" s="164"/>
      <c r="D138" s="164"/>
      <c r="E138" s="164"/>
      <c r="F138" s="164"/>
      <c r="G138" s="164"/>
      <c r="H138" s="164"/>
      <c r="I138" s="164"/>
      <c r="J138" s="164"/>
      <c r="K138" s="238"/>
      <c r="L138" s="238"/>
      <c r="M138" s="238"/>
    </row>
    <row r="139" spans="2:13" x14ac:dyDescent="0.25">
      <c r="B139" s="164"/>
      <c r="C139" s="164"/>
      <c r="D139" s="164"/>
      <c r="E139" s="164"/>
      <c r="F139" s="164"/>
      <c r="G139" s="164"/>
      <c r="H139" s="164"/>
      <c r="I139" s="164"/>
      <c r="J139" s="164"/>
      <c r="K139" s="238"/>
      <c r="L139" s="238"/>
      <c r="M139" s="238"/>
    </row>
    <row r="140" spans="2:13" x14ac:dyDescent="0.25">
      <c r="B140" s="164"/>
      <c r="C140" s="164"/>
      <c r="D140" s="164"/>
      <c r="E140" s="164"/>
      <c r="F140" s="164"/>
      <c r="G140" s="164"/>
      <c r="H140" s="164"/>
      <c r="I140" s="164"/>
      <c r="J140" s="164"/>
      <c r="K140" s="238"/>
      <c r="L140" s="238"/>
      <c r="M140" s="238"/>
    </row>
    <row r="141" spans="2:13" x14ac:dyDescent="0.25">
      <c r="B141" s="164"/>
      <c r="C141" s="164"/>
      <c r="D141" s="164"/>
      <c r="E141" s="164"/>
      <c r="F141" s="164"/>
      <c r="G141" s="164"/>
      <c r="H141" s="164"/>
      <c r="I141" s="164"/>
      <c r="J141" s="164"/>
      <c r="K141" s="238"/>
      <c r="L141" s="238"/>
      <c r="M141" s="238"/>
    </row>
    <row r="142" spans="2:13" x14ac:dyDescent="0.25">
      <c r="B142" s="164"/>
      <c r="C142" s="164"/>
      <c r="D142" s="164"/>
      <c r="E142" s="164"/>
      <c r="F142" s="164"/>
      <c r="G142" s="164"/>
      <c r="H142" s="164"/>
      <c r="I142" s="164"/>
      <c r="J142" s="164"/>
      <c r="K142" s="238"/>
      <c r="L142" s="238"/>
      <c r="M142" s="238"/>
    </row>
    <row r="143" spans="2:13" x14ac:dyDescent="0.25">
      <c r="B143" s="164"/>
      <c r="C143" s="164"/>
      <c r="D143" s="164"/>
      <c r="E143" s="164"/>
      <c r="F143" s="164"/>
      <c r="G143" s="164"/>
      <c r="H143" s="164"/>
      <c r="I143" s="164"/>
      <c r="J143" s="164"/>
      <c r="K143" s="238"/>
      <c r="L143" s="238"/>
      <c r="M143" s="238"/>
    </row>
    <row r="144" spans="2:13" x14ac:dyDescent="0.25">
      <c r="B144" s="164"/>
      <c r="C144" s="164"/>
      <c r="D144" s="164"/>
      <c r="E144" s="164"/>
      <c r="F144" s="164"/>
      <c r="G144" s="164"/>
      <c r="H144" s="164"/>
      <c r="I144" s="164"/>
      <c r="J144" s="164"/>
      <c r="K144" s="238"/>
      <c r="L144" s="238"/>
      <c r="M144" s="238"/>
    </row>
    <row r="145" spans="2:13" x14ac:dyDescent="0.25">
      <c r="B145" s="164"/>
      <c r="C145" s="164"/>
      <c r="D145" s="164"/>
      <c r="E145" s="164"/>
      <c r="F145" s="164"/>
      <c r="G145" s="164"/>
      <c r="H145" s="164"/>
      <c r="I145" s="164"/>
      <c r="J145" s="164"/>
      <c r="K145" s="238"/>
      <c r="L145" s="238"/>
      <c r="M145" s="238"/>
    </row>
    <row r="146" spans="2:13" x14ac:dyDescent="0.25">
      <c r="B146" s="164"/>
      <c r="C146" s="164"/>
      <c r="D146" s="164"/>
      <c r="E146" s="164"/>
      <c r="F146" s="164"/>
      <c r="G146" s="164"/>
      <c r="H146" s="164"/>
      <c r="I146" s="164"/>
      <c r="J146" s="164"/>
      <c r="K146" s="238"/>
      <c r="L146" s="238"/>
      <c r="M146" s="238"/>
    </row>
    <row r="147" spans="2:13" x14ac:dyDescent="0.25">
      <c r="B147" s="164"/>
      <c r="C147" s="164"/>
      <c r="D147" s="164"/>
      <c r="E147" s="164"/>
      <c r="F147" s="164"/>
      <c r="G147" s="164"/>
      <c r="H147" s="164"/>
      <c r="I147" s="164"/>
      <c r="J147" s="164"/>
      <c r="K147" s="238"/>
      <c r="L147" s="238"/>
      <c r="M147" s="238"/>
    </row>
    <row r="148" spans="2:13" x14ac:dyDescent="0.25">
      <c r="B148" s="164"/>
      <c r="C148" s="164"/>
      <c r="D148" s="164"/>
      <c r="E148" s="164"/>
      <c r="F148" s="164"/>
      <c r="G148" s="164"/>
      <c r="H148" s="164"/>
      <c r="I148" s="164"/>
      <c r="J148" s="164"/>
      <c r="K148" s="238"/>
      <c r="L148" s="238"/>
      <c r="M148" s="238"/>
    </row>
    <row r="149" spans="2:13" x14ac:dyDescent="0.25">
      <c r="B149" s="164"/>
      <c r="C149" s="164"/>
      <c r="D149" s="164"/>
      <c r="E149" s="164"/>
      <c r="F149" s="164"/>
      <c r="G149" s="164"/>
      <c r="H149" s="164"/>
      <c r="I149" s="164"/>
      <c r="J149" s="164"/>
      <c r="K149" s="238"/>
      <c r="L149" s="238"/>
      <c r="M149" s="238"/>
    </row>
    <row r="150" spans="2:13" x14ac:dyDescent="0.25">
      <c r="B150" s="164"/>
      <c r="C150" s="164"/>
      <c r="D150" s="164"/>
      <c r="E150" s="164"/>
      <c r="F150" s="164"/>
      <c r="G150" s="164"/>
      <c r="H150" s="164"/>
      <c r="I150" s="164"/>
      <c r="J150" s="164"/>
      <c r="K150" s="238"/>
      <c r="L150" s="238"/>
      <c r="M150" s="238"/>
    </row>
    <row r="151" spans="2:13" x14ac:dyDescent="0.25">
      <c r="B151" s="164"/>
      <c r="C151" s="164"/>
      <c r="D151" s="164"/>
      <c r="E151" s="164"/>
      <c r="F151" s="164"/>
      <c r="G151" s="164"/>
      <c r="H151" s="164"/>
      <c r="I151" s="164"/>
      <c r="J151" s="164"/>
      <c r="K151" s="238"/>
      <c r="L151" s="238"/>
      <c r="M151" s="238"/>
    </row>
    <row r="152" spans="2:13" x14ac:dyDescent="0.25">
      <c r="B152" s="164"/>
      <c r="C152" s="164"/>
      <c r="D152" s="164"/>
      <c r="E152" s="164"/>
      <c r="F152" s="164"/>
      <c r="G152" s="164"/>
      <c r="H152" s="164"/>
      <c r="I152" s="164"/>
      <c r="J152" s="164"/>
      <c r="K152" s="238"/>
      <c r="L152" s="238"/>
      <c r="M152" s="238"/>
    </row>
    <row r="153" spans="2:13" x14ac:dyDescent="0.25">
      <c r="B153" s="164"/>
      <c r="C153" s="164"/>
      <c r="D153" s="164"/>
      <c r="E153" s="164"/>
      <c r="F153" s="164"/>
      <c r="G153" s="164"/>
      <c r="H153" s="164"/>
      <c r="I153" s="164"/>
      <c r="J153" s="164"/>
      <c r="K153" s="238"/>
      <c r="L153" s="238"/>
      <c r="M153" s="238"/>
    </row>
    <row r="154" spans="2:13" x14ac:dyDescent="0.25">
      <c r="B154" s="164"/>
      <c r="C154" s="164"/>
      <c r="D154" s="164"/>
      <c r="E154" s="164"/>
      <c r="F154" s="164"/>
      <c r="G154" s="164"/>
      <c r="H154" s="164"/>
      <c r="I154" s="164"/>
      <c r="J154" s="164"/>
      <c r="K154" s="238"/>
      <c r="L154" s="238"/>
      <c r="M154" s="238"/>
    </row>
    <row r="155" spans="2:13" x14ac:dyDescent="0.25">
      <c r="B155" s="164"/>
      <c r="C155" s="164"/>
      <c r="D155" s="164"/>
      <c r="E155" s="164"/>
      <c r="F155" s="164"/>
      <c r="G155" s="164"/>
      <c r="H155" s="164"/>
      <c r="I155" s="164"/>
      <c r="J155" s="164"/>
      <c r="K155" s="238"/>
      <c r="L155" s="238"/>
      <c r="M155" s="238"/>
    </row>
    <row r="156" spans="2:13" x14ac:dyDescent="0.25">
      <c r="B156" s="164"/>
      <c r="C156" s="164"/>
      <c r="D156" s="164"/>
      <c r="E156" s="164"/>
      <c r="F156" s="164"/>
      <c r="G156" s="164"/>
      <c r="H156" s="164"/>
      <c r="I156" s="164"/>
      <c r="J156" s="164"/>
      <c r="K156" s="238"/>
      <c r="L156" s="238"/>
      <c r="M156" s="238"/>
    </row>
    <row r="157" spans="2:13" x14ac:dyDescent="0.25">
      <c r="B157" s="164"/>
      <c r="C157" s="164"/>
      <c r="D157" s="164"/>
      <c r="E157" s="164"/>
      <c r="F157" s="164"/>
      <c r="G157" s="164"/>
      <c r="H157" s="164"/>
      <c r="I157" s="164"/>
      <c r="J157" s="164"/>
      <c r="K157" s="238"/>
      <c r="L157" s="238"/>
      <c r="M157" s="238"/>
    </row>
    <row r="158" spans="2:13" x14ac:dyDescent="0.25">
      <c r="B158" s="164"/>
      <c r="C158" s="164"/>
      <c r="D158" s="164"/>
      <c r="E158" s="164"/>
      <c r="F158" s="164"/>
      <c r="G158" s="164"/>
      <c r="H158" s="164"/>
      <c r="I158" s="164"/>
      <c r="J158" s="164"/>
      <c r="K158" s="238"/>
      <c r="L158" s="238"/>
      <c r="M158" s="238"/>
    </row>
    <row r="159" spans="2:13" x14ac:dyDescent="0.25">
      <c r="B159" s="164"/>
      <c r="C159" s="164"/>
      <c r="D159" s="164"/>
      <c r="E159" s="164"/>
      <c r="F159" s="164"/>
      <c r="G159" s="164"/>
      <c r="H159" s="164"/>
      <c r="I159" s="164"/>
      <c r="J159" s="164"/>
      <c r="K159" s="238"/>
      <c r="L159" s="238"/>
      <c r="M159" s="238"/>
    </row>
    <row r="160" spans="2:13" x14ac:dyDescent="0.25">
      <c r="B160" s="164"/>
      <c r="C160" s="164"/>
      <c r="D160" s="164"/>
      <c r="E160" s="164"/>
      <c r="F160" s="164"/>
      <c r="G160" s="164"/>
      <c r="H160" s="164"/>
      <c r="I160" s="164"/>
      <c r="J160" s="164"/>
      <c r="K160" s="238"/>
      <c r="L160" s="238"/>
      <c r="M160" s="238"/>
    </row>
    <row r="161" spans="2:13" x14ac:dyDescent="0.25">
      <c r="B161" s="164"/>
      <c r="C161" s="164"/>
      <c r="D161" s="164"/>
      <c r="E161" s="164"/>
      <c r="F161" s="164"/>
      <c r="G161" s="164"/>
      <c r="H161" s="164"/>
      <c r="I161" s="164"/>
      <c r="J161" s="164"/>
      <c r="K161" s="238"/>
      <c r="L161" s="238"/>
      <c r="M161" s="238"/>
    </row>
    <row r="162" spans="2:13" x14ac:dyDescent="0.25">
      <c r="B162" s="164"/>
      <c r="C162" s="164"/>
      <c r="D162" s="164"/>
      <c r="E162" s="164"/>
      <c r="F162" s="164"/>
      <c r="G162" s="164"/>
      <c r="H162" s="164"/>
      <c r="I162" s="164"/>
      <c r="J162" s="164"/>
      <c r="K162" s="238"/>
      <c r="L162" s="238"/>
      <c r="M162" s="238"/>
    </row>
    <row r="163" spans="2:13" x14ac:dyDescent="0.25">
      <c r="B163" s="164"/>
      <c r="C163" s="164"/>
      <c r="D163" s="164"/>
      <c r="E163" s="164"/>
      <c r="F163" s="164"/>
      <c r="G163" s="164"/>
      <c r="H163" s="164"/>
      <c r="I163" s="164"/>
      <c r="J163" s="164"/>
      <c r="K163" s="238"/>
      <c r="L163" s="238"/>
      <c r="M163" s="238"/>
    </row>
    <row r="164" spans="2:13" x14ac:dyDescent="0.25">
      <c r="B164" s="164"/>
      <c r="C164" s="164"/>
      <c r="D164" s="164"/>
      <c r="E164" s="164"/>
      <c r="F164" s="164"/>
      <c r="G164" s="164"/>
      <c r="H164" s="164"/>
      <c r="I164" s="164"/>
      <c r="J164" s="164"/>
      <c r="K164" s="238"/>
      <c r="L164" s="238"/>
      <c r="M164" s="238"/>
    </row>
    <row r="165" spans="2:13" x14ac:dyDescent="0.25">
      <c r="B165" s="164"/>
      <c r="C165" s="164"/>
      <c r="D165" s="164"/>
      <c r="E165" s="164"/>
      <c r="F165" s="164"/>
      <c r="G165" s="164"/>
      <c r="H165" s="164"/>
      <c r="I165" s="164"/>
      <c r="J165" s="164"/>
      <c r="K165" s="238"/>
      <c r="L165" s="238"/>
      <c r="M165" s="238"/>
    </row>
    <row r="166" spans="2:13" x14ac:dyDescent="0.25">
      <c r="B166" s="164"/>
      <c r="C166" s="164"/>
      <c r="D166" s="164"/>
      <c r="E166" s="164"/>
      <c r="F166" s="164"/>
      <c r="G166" s="164"/>
      <c r="H166" s="164"/>
      <c r="I166" s="164"/>
      <c r="J166" s="164"/>
      <c r="K166" s="238"/>
      <c r="L166" s="238"/>
      <c r="M166" s="238"/>
    </row>
    <row r="167" spans="2:13" x14ac:dyDescent="0.25">
      <c r="B167" s="164"/>
      <c r="C167" s="164"/>
      <c r="D167" s="164"/>
      <c r="E167" s="164"/>
      <c r="F167" s="164"/>
      <c r="G167" s="164"/>
      <c r="H167" s="164"/>
      <c r="I167" s="164"/>
      <c r="J167" s="164"/>
      <c r="K167" s="238"/>
      <c r="L167" s="238"/>
      <c r="M167" s="238"/>
    </row>
    <row r="168" spans="2:13" x14ac:dyDescent="0.25">
      <c r="B168" s="164"/>
      <c r="C168" s="164"/>
      <c r="D168" s="164"/>
      <c r="E168" s="164"/>
      <c r="F168" s="164"/>
      <c r="G168" s="164"/>
      <c r="H168" s="164"/>
      <c r="I168" s="164"/>
      <c r="J168" s="164"/>
      <c r="K168" s="238"/>
      <c r="L168" s="238"/>
      <c r="M168" s="238"/>
    </row>
    <row r="169" spans="2:13" x14ac:dyDescent="0.25">
      <c r="B169" s="164"/>
      <c r="C169" s="164"/>
      <c r="D169" s="164"/>
      <c r="E169" s="164"/>
      <c r="F169" s="164"/>
      <c r="G169" s="164"/>
      <c r="H169" s="164"/>
      <c r="I169" s="164"/>
      <c r="J169" s="164"/>
      <c r="K169" s="238"/>
      <c r="L169" s="238"/>
      <c r="M169" s="238"/>
    </row>
    <row r="170" spans="2:13" x14ac:dyDescent="0.25">
      <c r="B170" s="164"/>
      <c r="C170" s="164"/>
      <c r="D170" s="164"/>
      <c r="E170" s="164"/>
      <c r="F170" s="164"/>
      <c r="G170" s="164"/>
      <c r="H170" s="164"/>
      <c r="I170" s="164"/>
      <c r="J170" s="164"/>
      <c r="K170" s="238"/>
      <c r="L170" s="238"/>
      <c r="M170" s="238"/>
    </row>
    <row r="171" spans="2:13" x14ac:dyDescent="0.25">
      <c r="B171" s="164"/>
      <c r="C171" s="164"/>
      <c r="D171" s="164"/>
      <c r="E171" s="164"/>
      <c r="F171" s="164"/>
      <c r="G171" s="164"/>
      <c r="H171" s="164"/>
      <c r="I171" s="164"/>
      <c r="J171" s="164"/>
      <c r="K171" s="238"/>
      <c r="L171" s="238"/>
      <c r="M171" s="238"/>
    </row>
    <row r="172" spans="2:13" x14ac:dyDescent="0.25">
      <c r="B172" s="164"/>
      <c r="C172" s="164"/>
      <c r="D172" s="164"/>
      <c r="E172" s="164"/>
      <c r="F172" s="164"/>
      <c r="G172" s="164"/>
      <c r="H172" s="164"/>
      <c r="I172" s="164"/>
      <c r="J172" s="164"/>
      <c r="K172" s="238"/>
      <c r="L172" s="238"/>
      <c r="M172" s="238"/>
    </row>
    <row r="173" spans="2:13" x14ac:dyDescent="0.25">
      <c r="B173" s="164"/>
      <c r="C173" s="164"/>
      <c r="D173" s="164"/>
      <c r="E173" s="164"/>
      <c r="F173" s="164"/>
      <c r="G173" s="164"/>
      <c r="H173" s="164"/>
      <c r="I173" s="164"/>
      <c r="J173" s="164"/>
      <c r="K173" s="238"/>
      <c r="L173" s="238"/>
      <c r="M173" s="238"/>
    </row>
    <row r="174" spans="2:13" x14ac:dyDescent="0.25">
      <c r="B174" s="164"/>
      <c r="C174" s="164"/>
      <c r="D174" s="164"/>
      <c r="E174" s="164"/>
      <c r="F174" s="164"/>
      <c r="G174" s="164"/>
      <c r="H174" s="164"/>
      <c r="I174" s="164"/>
      <c r="J174" s="164"/>
      <c r="K174" s="238"/>
      <c r="L174" s="238"/>
      <c r="M174" s="238"/>
    </row>
    <row r="175" spans="2:13" x14ac:dyDescent="0.25">
      <c r="B175" s="164"/>
      <c r="C175" s="164"/>
      <c r="D175" s="164"/>
      <c r="E175" s="164"/>
      <c r="F175" s="164"/>
      <c r="G175" s="164"/>
      <c r="H175" s="164"/>
      <c r="I175" s="164"/>
      <c r="J175" s="164"/>
      <c r="K175" s="238"/>
      <c r="L175" s="238"/>
      <c r="M175" s="238"/>
    </row>
    <row r="176" spans="2:13" x14ac:dyDescent="0.25">
      <c r="B176" s="164"/>
      <c r="C176" s="164"/>
      <c r="D176" s="164"/>
      <c r="E176" s="164"/>
      <c r="F176" s="164"/>
      <c r="G176" s="164"/>
      <c r="H176" s="164"/>
      <c r="I176" s="164"/>
      <c r="J176" s="164"/>
      <c r="K176" s="238"/>
      <c r="L176" s="238"/>
      <c r="M176" s="238"/>
    </row>
    <row r="177" spans="2:13" x14ac:dyDescent="0.25">
      <c r="B177" s="164"/>
      <c r="C177" s="164"/>
      <c r="D177" s="164"/>
      <c r="E177" s="164"/>
      <c r="F177" s="164"/>
      <c r="G177" s="164"/>
      <c r="H177" s="164"/>
      <c r="I177" s="164"/>
      <c r="J177" s="164"/>
      <c r="K177" s="238"/>
      <c r="L177" s="238"/>
      <c r="M177" s="238"/>
    </row>
    <row r="178" spans="2:13" x14ac:dyDescent="0.25">
      <c r="B178" s="164"/>
      <c r="C178" s="164"/>
      <c r="D178" s="164"/>
      <c r="E178" s="164"/>
      <c r="F178" s="164"/>
      <c r="G178" s="164"/>
      <c r="H178" s="164"/>
      <c r="I178" s="164"/>
      <c r="J178" s="164"/>
      <c r="K178" s="238"/>
      <c r="L178" s="238"/>
      <c r="M178" s="238"/>
    </row>
    <row r="179" spans="2:13" x14ac:dyDescent="0.25">
      <c r="B179" s="164"/>
      <c r="C179" s="164"/>
      <c r="D179" s="164"/>
      <c r="E179" s="164"/>
      <c r="F179" s="164"/>
      <c r="G179" s="164"/>
      <c r="H179" s="164"/>
      <c r="I179" s="164"/>
      <c r="J179" s="164"/>
      <c r="K179" s="238"/>
      <c r="L179" s="238"/>
      <c r="M179" s="238"/>
    </row>
    <row r="180" spans="2:13" x14ac:dyDescent="0.25">
      <c r="B180" s="164"/>
      <c r="C180" s="164"/>
      <c r="D180" s="164"/>
      <c r="E180" s="164"/>
      <c r="F180" s="164"/>
      <c r="G180" s="164"/>
      <c r="H180" s="164"/>
      <c r="I180" s="164"/>
      <c r="J180" s="164"/>
      <c r="K180" s="238"/>
      <c r="L180" s="238"/>
      <c r="M180" s="238"/>
    </row>
  </sheetData>
  <mergeCells count="1">
    <mergeCell ref="A2:J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92" bestFit="1" customWidth="1"/>
    <col min="2" max="10" width="15.1796875" style="192" customWidth="1"/>
    <col min="11" max="16384" width="9.1796875" style="192"/>
  </cols>
  <sheetData>
    <row r="2" spans="1:13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182"/>
      <c r="L2" s="182"/>
      <c r="M2" s="182"/>
    </row>
    <row r="3" spans="1:13" x14ac:dyDescent="0.3">
      <c r="A3" s="244"/>
    </row>
    <row r="4" spans="1:13" s="68" customFormat="1" x14ac:dyDescent="0.3">
      <c r="A4" s="190" t="str">
        <f>$A$2 &amp; " (" &amp;J4 &amp; ")"</f>
        <v>Державний та гарантований державою борг України за поточний рік (млрд. грн)</v>
      </c>
      <c r="J4" s="68" t="str">
        <f>VALUAH</f>
        <v>млрд. грн</v>
      </c>
    </row>
    <row r="5" spans="1:13" s="174" customFormat="1" x14ac:dyDescent="0.25">
      <c r="A5" s="139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130">
        <v>45169</v>
      </c>
    </row>
    <row r="6" spans="1:13" s="16" customFormat="1" x14ac:dyDescent="0.25">
      <c r="A6" s="206" t="s">
        <v>146</v>
      </c>
      <c r="B6" s="203">
        <f t="shared" ref="B6:J6" si="0">SUM(B7:B8)</f>
        <v>4075.4500576400706</v>
      </c>
      <c r="C6" s="203">
        <f t="shared" si="0"/>
        <v>4266.4444728775707</v>
      </c>
      <c r="D6" s="203">
        <f t="shared" si="0"/>
        <v>4243.6864570672296</v>
      </c>
      <c r="E6" s="203">
        <f t="shared" si="0"/>
        <v>4386.5683003105796</v>
      </c>
      <c r="F6" s="203">
        <f t="shared" si="0"/>
        <v>4546.8280830843396</v>
      </c>
      <c r="G6" s="203">
        <f t="shared" si="0"/>
        <v>4593.4941187280201</v>
      </c>
      <c r="H6" s="203">
        <f t="shared" si="0"/>
        <v>4714.36199778635</v>
      </c>
      <c r="I6" s="203">
        <f t="shared" si="0"/>
        <v>4860.5947048103399</v>
      </c>
      <c r="J6" s="203">
        <f t="shared" si="0"/>
        <v>4897.5558478063203</v>
      </c>
    </row>
    <row r="7" spans="1:13" s="189" customFormat="1" x14ac:dyDescent="0.3">
      <c r="A7" s="103" t="s">
        <v>47</v>
      </c>
      <c r="B7" s="126">
        <v>1461.8881836600101</v>
      </c>
      <c r="C7" s="126">
        <v>1492.4502412735701</v>
      </c>
      <c r="D7" s="126">
        <v>1502.76225907669</v>
      </c>
      <c r="E7" s="126">
        <v>1514.0667127234599</v>
      </c>
      <c r="F7" s="126">
        <v>1505.53454171768</v>
      </c>
      <c r="G7" s="126">
        <v>1522.3931327435901</v>
      </c>
      <c r="H7" s="126">
        <v>1526.2001940004</v>
      </c>
      <c r="I7" s="126">
        <v>1541.40812421549</v>
      </c>
      <c r="J7" s="196">
        <v>1544.0780593345</v>
      </c>
    </row>
    <row r="8" spans="1:13" s="189" customFormat="1" x14ac:dyDescent="0.3">
      <c r="A8" s="103" t="s">
        <v>56</v>
      </c>
      <c r="B8" s="126">
        <v>2613.5618739800602</v>
      </c>
      <c r="C8" s="126">
        <v>2773.9942316040001</v>
      </c>
      <c r="D8" s="126">
        <v>2740.9241979905401</v>
      </c>
      <c r="E8" s="126">
        <v>2872.50158758712</v>
      </c>
      <c r="F8" s="126">
        <v>3041.2935413666601</v>
      </c>
      <c r="G8" s="126">
        <v>3071.1009859844298</v>
      </c>
      <c r="H8" s="126">
        <v>3188.1618037859498</v>
      </c>
      <c r="I8" s="126">
        <v>3319.1865805948501</v>
      </c>
      <c r="J8" s="196">
        <v>3353.4777884718201</v>
      </c>
    </row>
    <row r="9" spans="1:13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3" x14ac:dyDescent="0.3">
      <c r="A10" s="190" t="str">
        <f>$A$2 &amp; " (" &amp;J10 &amp; ")"</f>
        <v>Державний та гарантований державою борг України за поточний рік (млрд. дол. США)</v>
      </c>
      <c r="B10" s="182"/>
      <c r="C10" s="182"/>
      <c r="D10" s="182"/>
      <c r="E10" s="182"/>
      <c r="F10" s="182"/>
      <c r="G10" s="182"/>
      <c r="H10" s="182"/>
      <c r="I10" s="182"/>
      <c r="J10" s="68" t="str">
        <f>VALUSD</f>
        <v>млрд. дол. США</v>
      </c>
      <c r="K10" s="182"/>
    </row>
    <row r="11" spans="1:13" s="22" customFormat="1" x14ac:dyDescent="0.3">
      <c r="A11" s="139"/>
      <c r="B11" s="223">
        <v>44926</v>
      </c>
      <c r="C11" s="223">
        <v>44957</v>
      </c>
      <c r="D11" s="223">
        <v>44985</v>
      </c>
      <c r="E11" s="223">
        <v>45016</v>
      </c>
      <c r="F11" s="223">
        <v>45046</v>
      </c>
      <c r="G11" s="223">
        <v>45077</v>
      </c>
      <c r="H11" s="223">
        <v>45107</v>
      </c>
      <c r="I11" s="223">
        <v>45138</v>
      </c>
      <c r="J11" s="130">
        <v>45169</v>
      </c>
      <c r="K11" s="174"/>
      <c r="L11" s="174"/>
      <c r="M11" s="174"/>
    </row>
    <row r="12" spans="1:13" s="113" customFormat="1" x14ac:dyDescent="0.3">
      <c r="A12" s="206" t="s">
        <v>146</v>
      </c>
      <c r="B12" s="203">
        <f t="shared" ref="B12:J12" si="1">SUM(B13:B14)</f>
        <v>111.44670722021999</v>
      </c>
      <c r="C12" s="203">
        <f t="shared" si="1"/>
        <v>116.66961472114001</v>
      </c>
      <c r="D12" s="203">
        <f t="shared" si="1"/>
        <v>116.04727709229999</v>
      </c>
      <c r="E12" s="203">
        <f t="shared" si="1"/>
        <v>119.95450469317001</v>
      </c>
      <c r="F12" s="203">
        <f t="shared" si="1"/>
        <v>124.33694708298</v>
      </c>
      <c r="G12" s="203">
        <f t="shared" si="1"/>
        <v>125.61307019521</v>
      </c>
      <c r="H12" s="203">
        <f t="shared" si="1"/>
        <v>128.91830690261</v>
      </c>
      <c r="I12" s="203">
        <f t="shared" si="1"/>
        <v>132.91716677219</v>
      </c>
      <c r="J12" s="203">
        <f t="shared" si="1"/>
        <v>133.92790119986</v>
      </c>
      <c r="K12" s="106"/>
    </row>
    <row r="13" spans="1:13" s="61" customFormat="1" x14ac:dyDescent="0.3">
      <c r="A13" s="230" t="s">
        <v>47</v>
      </c>
      <c r="B13" s="126">
        <v>39.976596962199999</v>
      </c>
      <c r="C13" s="126">
        <v>40.812342864830001</v>
      </c>
      <c r="D13" s="126">
        <v>41.094333911840003</v>
      </c>
      <c r="E13" s="126">
        <v>41.403463975539999</v>
      </c>
      <c r="F13" s="126">
        <v>41.170144378800003</v>
      </c>
      <c r="G13" s="126">
        <v>41.631157133610003</v>
      </c>
      <c r="H13" s="126">
        <v>41.735264516900003</v>
      </c>
      <c r="I13" s="126">
        <v>42.151138523999997</v>
      </c>
      <c r="J13" s="196">
        <v>42.224150209359998</v>
      </c>
      <c r="K13" s="56"/>
    </row>
    <row r="14" spans="1:13" s="61" customFormat="1" x14ac:dyDescent="0.3">
      <c r="A14" s="230" t="s">
        <v>56</v>
      </c>
      <c r="B14" s="126">
        <v>71.47011025802</v>
      </c>
      <c r="C14" s="126">
        <v>75.857271856310007</v>
      </c>
      <c r="D14" s="126">
        <v>74.952943180459997</v>
      </c>
      <c r="E14" s="126">
        <v>78.551040717630002</v>
      </c>
      <c r="F14" s="126">
        <v>83.16680270418</v>
      </c>
      <c r="G14" s="126">
        <v>83.981913061599997</v>
      </c>
      <c r="H14" s="126">
        <v>87.183042385709996</v>
      </c>
      <c r="I14" s="126">
        <v>90.766028248189997</v>
      </c>
      <c r="J14" s="196">
        <v>91.703750990499998</v>
      </c>
      <c r="K14" s="56"/>
    </row>
    <row r="15" spans="1:13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</row>
    <row r="16" spans="1:13" s="141" customFormat="1" x14ac:dyDescent="0.3">
      <c r="B16" s="131"/>
      <c r="C16" s="131"/>
      <c r="D16" s="131"/>
      <c r="E16" s="131"/>
      <c r="F16" s="131"/>
      <c r="G16" s="131"/>
      <c r="H16" s="131"/>
      <c r="I16" s="131"/>
      <c r="J16" s="169" t="s">
        <v>41</v>
      </c>
      <c r="K16" s="131"/>
    </row>
    <row r="17" spans="1:13" s="22" customFormat="1" x14ac:dyDescent="0.3">
      <c r="A17" s="64"/>
      <c r="B17" s="223">
        <v>44926</v>
      </c>
      <c r="C17" s="223">
        <v>44957</v>
      </c>
      <c r="D17" s="223">
        <v>44985</v>
      </c>
      <c r="E17" s="223">
        <v>45016</v>
      </c>
      <c r="F17" s="223">
        <v>45046</v>
      </c>
      <c r="G17" s="223">
        <v>45077</v>
      </c>
      <c r="H17" s="223">
        <v>45107</v>
      </c>
      <c r="I17" s="223">
        <v>45138</v>
      </c>
      <c r="J17" s="223">
        <v>45169</v>
      </c>
      <c r="K17" s="174"/>
      <c r="L17" s="174"/>
      <c r="M17" s="174"/>
    </row>
    <row r="18" spans="1:13" s="113" customFormat="1" x14ac:dyDescent="0.3">
      <c r="A18" s="105" t="s">
        <v>146</v>
      </c>
      <c r="B18" s="203">
        <f t="shared" ref="B18:J18" si="2">SUM(B19:B20)</f>
        <v>1</v>
      </c>
      <c r="C18" s="203">
        <f t="shared" si="2"/>
        <v>1</v>
      </c>
      <c r="D18" s="203">
        <f t="shared" si="2"/>
        <v>1</v>
      </c>
      <c r="E18" s="203">
        <f t="shared" si="2"/>
        <v>1</v>
      </c>
      <c r="F18" s="203">
        <f t="shared" si="2"/>
        <v>1</v>
      </c>
      <c r="G18" s="203">
        <f t="shared" si="2"/>
        <v>1</v>
      </c>
      <c r="H18" s="203">
        <f t="shared" si="2"/>
        <v>1</v>
      </c>
      <c r="I18" s="203">
        <f t="shared" si="2"/>
        <v>1</v>
      </c>
      <c r="J18" s="203">
        <f t="shared" si="2"/>
        <v>1</v>
      </c>
      <c r="K18" s="106"/>
    </row>
    <row r="19" spans="1:13" s="61" customFormat="1" x14ac:dyDescent="0.3">
      <c r="A19" s="230" t="s">
        <v>47</v>
      </c>
      <c r="B19" s="80">
        <v>0.35870600000000002</v>
      </c>
      <c r="C19" s="80">
        <v>0.34981099999999998</v>
      </c>
      <c r="D19" s="80">
        <v>0.35411700000000002</v>
      </c>
      <c r="E19" s="80">
        <v>0.34516000000000002</v>
      </c>
      <c r="F19" s="80">
        <v>0.33111800000000002</v>
      </c>
      <c r="G19" s="80">
        <v>0.331424</v>
      </c>
      <c r="H19" s="80">
        <v>0.32373400000000002</v>
      </c>
      <c r="I19" s="80">
        <v>0.31712299999999999</v>
      </c>
      <c r="J19" s="150">
        <v>0.31527500000000003</v>
      </c>
      <c r="K19" s="56"/>
    </row>
    <row r="20" spans="1:13" s="61" customFormat="1" x14ac:dyDescent="0.3">
      <c r="A20" s="230" t="s">
        <v>56</v>
      </c>
      <c r="B20" s="80">
        <v>0.64129400000000003</v>
      </c>
      <c r="C20" s="80">
        <v>0.65018900000000002</v>
      </c>
      <c r="D20" s="80">
        <v>0.64588299999999998</v>
      </c>
      <c r="E20" s="80">
        <v>0.65483999999999998</v>
      </c>
      <c r="F20" s="80">
        <v>0.66888199999999998</v>
      </c>
      <c r="G20" s="80">
        <v>0.66857599999999995</v>
      </c>
      <c r="H20" s="80">
        <v>0.67626600000000003</v>
      </c>
      <c r="I20" s="80">
        <v>0.68287699999999996</v>
      </c>
      <c r="J20" s="150">
        <v>0.68472500000000003</v>
      </c>
      <c r="K20" s="56"/>
    </row>
    <row r="21" spans="1:13" x14ac:dyDescent="0.3"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spans="1:13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</row>
    <row r="23" spans="1:13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</row>
    <row r="24" spans="1:13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</row>
    <row r="25" spans="1:13" s="141" customFormat="1" x14ac:dyDescent="0.3"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13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3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</row>
    <row r="28" spans="1:13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</row>
    <row r="29" spans="1:13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3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</row>
    <row r="31" spans="1:13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spans="1:13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</row>
    <row r="33" spans="2:11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</row>
    <row r="34" spans="2:11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</row>
    <row r="35" spans="2:11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2:11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</row>
    <row r="37" spans="2:11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</row>
    <row r="38" spans="2:11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</row>
    <row r="39" spans="2:11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2:11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2:11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</row>
    <row r="42" spans="2:11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</row>
    <row r="43" spans="2:11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</row>
    <row r="44" spans="2:11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spans="2:11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</row>
    <row r="46" spans="2:11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</row>
    <row r="47" spans="2:11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</row>
    <row r="48" spans="2:11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</row>
    <row r="49" spans="2:11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</row>
    <row r="50" spans="2:11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</row>
    <row r="51" spans="2:11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</row>
    <row r="52" spans="2:11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</row>
    <row r="53" spans="2:11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</row>
    <row r="54" spans="2:11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</row>
    <row r="55" spans="2:11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</row>
    <row r="56" spans="2:11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</row>
    <row r="57" spans="2:11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</row>
    <row r="58" spans="2:11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</row>
    <row r="59" spans="2:11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</row>
    <row r="60" spans="2:11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</row>
    <row r="61" spans="2:11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</row>
    <row r="62" spans="2:11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</row>
    <row r="63" spans="2:11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</row>
    <row r="64" spans="2:11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</row>
    <row r="65" spans="2:11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</row>
    <row r="66" spans="2:11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</row>
    <row r="67" spans="2:11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</row>
    <row r="68" spans="2:11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</row>
    <row r="69" spans="2:11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</row>
    <row r="70" spans="2:11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</row>
    <row r="71" spans="2:11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</row>
    <row r="72" spans="2:11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</row>
    <row r="73" spans="2:11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</row>
    <row r="74" spans="2:11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</row>
    <row r="75" spans="2:11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</row>
    <row r="76" spans="2:11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</row>
    <row r="77" spans="2:11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</row>
    <row r="78" spans="2:11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</row>
    <row r="79" spans="2:11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</row>
    <row r="80" spans="2:11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</row>
    <row r="81" spans="2:11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</row>
    <row r="82" spans="2:11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</row>
    <row r="83" spans="2:11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</row>
    <row r="84" spans="2:11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</row>
    <row r="85" spans="2:11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</row>
    <row r="86" spans="2:11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</row>
    <row r="87" spans="2:11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</row>
    <row r="88" spans="2:11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</row>
    <row r="89" spans="2:11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</row>
    <row r="90" spans="2:11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</row>
    <row r="91" spans="2:11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</row>
    <row r="92" spans="2:11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</row>
    <row r="93" spans="2:11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</row>
    <row r="94" spans="2:11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</row>
    <row r="95" spans="2:11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</row>
    <row r="96" spans="2:11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</row>
    <row r="97" spans="2:11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</row>
    <row r="98" spans="2:11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</row>
    <row r="99" spans="2:11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</row>
    <row r="100" spans="2:11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</row>
    <row r="101" spans="2:11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</row>
    <row r="102" spans="2:11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</row>
    <row r="103" spans="2:11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</row>
    <row r="104" spans="2:11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</row>
    <row r="105" spans="2:11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</row>
    <row r="106" spans="2:11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</row>
    <row r="107" spans="2:11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</row>
    <row r="108" spans="2:11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</row>
    <row r="109" spans="2:11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</row>
    <row r="110" spans="2:11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</row>
    <row r="111" spans="2:11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</row>
    <row r="112" spans="2:11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</row>
    <row r="113" spans="2:11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</row>
    <row r="114" spans="2:11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</row>
    <row r="115" spans="2:11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</row>
    <row r="116" spans="2:11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</row>
    <row r="117" spans="2:11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</row>
    <row r="118" spans="2:11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</row>
    <row r="119" spans="2:11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</row>
    <row r="120" spans="2:11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</row>
    <row r="121" spans="2:11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</row>
    <row r="122" spans="2:11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</row>
    <row r="123" spans="2:11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</row>
    <row r="124" spans="2:11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</row>
    <row r="125" spans="2:11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</row>
    <row r="126" spans="2:11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</row>
    <row r="127" spans="2:11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</row>
    <row r="128" spans="2:11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</row>
    <row r="129" spans="2:11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</row>
    <row r="130" spans="2:11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</row>
    <row r="131" spans="2:11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</row>
    <row r="132" spans="2:11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</row>
    <row r="133" spans="2:11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</row>
    <row r="134" spans="2:11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</row>
    <row r="135" spans="2:11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</row>
    <row r="136" spans="2:11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</row>
    <row r="137" spans="2:11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</row>
    <row r="138" spans="2:11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</row>
    <row r="139" spans="2:11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</row>
    <row r="140" spans="2:11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</row>
    <row r="141" spans="2:11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</row>
    <row r="142" spans="2:11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</row>
    <row r="143" spans="2:11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</row>
    <row r="144" spans="2:11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</row>
    <row r="145" spans="2:11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</row>
    <row r="146" spans="2:11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</row>
    <row r="147" spans="2:11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</row>
    <row r="148" spans="2:11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</row>
    <row r="149" spans="2:11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</row>
    <row r="150" spans="2:11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</row>
    <row r="151" spans="2:11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</row>
    <row r="152" spans="2:11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</row>
    <row r="153" spans="2:11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</row>
    <row r="154" spans="2:11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</row>
    <row r="155" spans="2:11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</row>
    <row r="156" spans="2:11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</row>
    <row r="157" spans="2:11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</row>
    <row r="158" spans="2:11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</row>
    <row r="159" spans="2:11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</row>
    <row r="160" spans="2:11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</row>
    <row r="161" spans="2:11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</row>
    <row r="162" spans="2:11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</row>
    <row r="163" spans="2:11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</row>
    <row r="164" spans="2:11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</row>
    <row r="165" spans="2:11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</row>
    <row r="166" spans="2:11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</row>
    <row r="167" spans="2:11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</row>
    <row r="168" spans="2:11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</row>
    <row r="169" spans="2:11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</row>
    <row r="170" spans="2:11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</row>
    <row r="171" spans="2:11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</row>
    <row r="172" spans="2:11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</row>
    <row r="173" spans="2:11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</row>
    <row r="174" spans="2:11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</row>
    <row r="175" spans="2:11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</row>
    <row r="176" spans="2:11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</row>
    <row r="177" spans="2:11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</row>
    <row r="178" spans="2:11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</row>
    <row r="179" spans="2:11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</row>
    <row r="180" spans="2:11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</row>
    <row r="181" spans="2:11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</row>
    <row r="182" spans="2:11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</row>
    <row r="183" spans="2:11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</row>
    <row r="184" spans="2:11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</row>
    <row r="185" spans="2:11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</row>
    <row r="186" spans="2:11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</row>
    <row r="187" spans="2:11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</row>
    <row r="188" spans="2:11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</row>
    <row r="189" spans="2:11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</row>
    <row r="190" spans="2:11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</row>
    <row r="191" spans="2:11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</row>
    <row r="192" spans="2:11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</row>
    <row r="193" spans="2:11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</row>
    <row r="194" spans="2:11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</row>
    <row r="195" spans="2:11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</row>
    <row r="196" spans="2:11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</row>
    <row r="197" spans="2:11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</row>
    <row r="198" spans="2:11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</row>
    <row r="199" spans="2:11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</row>
    <row r="200" spans="2:11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</row>
    <row r="201" spans="2:11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</row>
    <row r="202" spans="2:11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</row>
    <row r="203" spans="2:11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</row>
    <row r="204" spans="2:11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</row>
    <row r="205" spans="2:11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</row>
    <row r="206" spans="2:11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</row>
    <row r="207" spans="2:11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</row>
    <row r="208" spans="2:11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</row>
    <row r="209" spans="2:11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</row>
    <row r="210" spans="2:11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</row>
    <row r="211" spans="2:11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</row>
    <row r="212" spans="2:11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</row>
    <row r="213" spans="2:11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</row>
    <row r="214" spans="2:11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</row>
    <row r="215" spans="2:11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</row>
    <row r="216" spans="2:11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</row>
    <row r="217" spans="2:11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</row>
    <row r="218" spans="2:11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</row>
    <row r="219" spans="2:11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</row>
    <row r="220" spans="2:11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</row>
    <row r="221" spans="2:11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</row>
    <row r="222" spans="2:11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</row>
    <row r="223" spans="2:11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</row>
    <row r="224" spans="2:11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</row>
    <row r="225" spans="2:11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</row>
    <row r="226" spans="2:11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</row>
    <row r="227" spans="2:11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</row>
    <row r="228" spans="2:11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</row>
    <row r="229" spans="2:11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</row>
    <row r="230" spans="2:11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</row>
    <row r="231" spans="2:11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</row>
    <row r="232" spans="2:11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</row>
    <row r="233" spans="2:11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</row>
    <row r="234" spans="2:11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</row>
    <row r="235" spans="2:11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</row>
    <row r="236" spans="2:11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</row>
    <row r="237" spans="2:11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</row>
    <row r="238" spans="2:11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</row>
    <row r="239" spans="2:11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</row>
    <row r="240" spans="2:11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</row>
    <row r="241" spans="2:11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</row>
    <row r="242" spans="2:11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</row>
    <row r="243" spans="2:11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</row>
    <row r="244" spans="2:11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</row>
    <row r="245" spans="2:11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</row>
    <row r="246" spans="2:11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</row>
    <row r="247" spans="2:11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92" bestFit="1" customWidth="1"/>
    <col min="2" max="10" width="10.1796875" style="192" bestFit="1" customWidth="1"/>
    <col min="11" max="16384" width="9.1796875" style="192"/>
  </cols>
  <sheetData>
    <row r="2" spans="1:11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3">
      <c r="J4" s="169" t="s">
        <v>99</v>
      </c>
    </row>
    <row r="5" spans="1:11" x14ac:dyDescent="0.3">
      <c r="A5" s="8"/>
      <c r="B5" s="208">
        <f>MT_ALL!B5</f>
        <v>44926</v>
      </c>
      <c r="C5" s="208">
        <f>MT_ALL!C5</f>
        <v>44957</v>
      </c>
      <c r="D5" s="208">
        <f>MT_ALL!D5</f>
        <v>44985</v>
      </c>
      <c r="E5" s="208">
        <f>MT_ALL!E5</f>
        <v>45016</v>
      </c>
      <c r="F5" s="208">
        <f>MT_ALL!F5</f>
        <v>45046</v>
      </c>
      <c r="G5" s="208">
        <f>MT_ALL!G5</f>
        <v>45077</v>
      </c>
      <c r="H5" s="208">
        <f>MT_ALL!H5</f>
        <v>45107</v>
      </c>
      <c r="I5" s="208">
        <f>MT_ALL!I5</f>
        <v>45138</v>
      </c>
      <c r="J5" s="208">
        <f>MT_ALL!J5</f>
        <v>45169</v>
      </c>
      <c r="K5" s="25"/>
    </row>
    <row r="6" spans="1:11" x14ac:dyDescent="0.3">
      <c r="A6" s="112" t="str">
        <f>MT_ALL!A6</f>
        <v>Загальна сума державного та гарантованого державою боргу</v>
      </c>
      <c r="B6" s="181">
        <f t="shared" ref="B6:J6" si="0">SUM(B7:B8)</f>
        <v>4075.4500576400706</v>
      </c>
      <c r="C6" s="181">
        <f t="shared" si="0"/>
        <v>4266.4444728775707</v>
      </c>
      <c r="D6" s="181">
        <f t="shared" si="0"/>
        <v>4243.6864570672296</v>
      </c>
      <c r="E6" s="181">
        <f t="shared" si="0"/>
        <v>4386.5683003105796</v>
      </c>
      <c r="F6" s="181">
        <f t="shared" si="0"/>
        <v>4546.8280830843396</v>
      </c>
      <c r="G6" s="181">
        <f t="shared" si="0"/>
        <v>4593.4941187280201</v>
      </c>
      <c r="H6" s="181">
        <f t="shared" si="0"/>
        <v>4714.36199778635</v>
      </c>
      <c r="I6" s="181">
        <f t="shared" si="0"/>
        <v>4860.5947048103399</v>
      </c>
      <c r="J6" s="181">
        <f t="shared" si="0"/>
        <v>4897.5558478063203</v>
      </c>
    </row>
    <row r="7" spans="1:11" x14ac:dyDescent="0.3">
      <c r="A7" s="51" t="str">
        <f>MT_ALL!A7</f>
        <v>Внутрішній борг</v>
      </c>
      <c r="B7" s="243">
        <f>MT_ALL!B7/DMLMLR</f>
        <v>1461.8881836600101</v>
      </c>
      <c r="C7" s="243">
        <f>MT_ALL!C7/DMLMLR</f>
        <v>1492.4502412735701</v>
      </c>
      <c r="D7" s="243">
        <f>MT_ALL!D7/DMLMLR</f>
        <v>1502.76225907669</v>
      </c>
      <c r="E7" s="243">
        <f>MT_ALL!E7/DMLMLR</f>
        <v>1514.0667127234599</v>
      </c>
      <c r="F7" s="243">
        <f>MT_ALL!F7/DMLMLR</f>
        <v>1505.53454171768</v>
      </c>
      <c r="G7" s="243">
        <f>MT_ALL!G7/DMLMLR</f>
        <v>1522.3931327435901</v>
      </c>
      <c r="H7" s="243">
        <f>MT_ALL!H7/DMLMLR</f>
        <v>1526.2001940004</v>
      </c>
      <c r="I7" s="243">
        <f>MT_ALL!I7/DMLMLR</f>
        <v>1541.40812421549</v>
      </c>
      <c r="J7" s="243">
        <f>MT_ALL!J7/DMLMLR</f>
        <v>1544.0780593345</v>
      </c>
    </row>
    <row r="8" spans="1:11" x14ac:dyDescent="0.3">
      <c r="A8" s="51" t="str">
        <f>MT_ALL!A8</f>
        <v>Зовнішній борг</v>
      </c>
      <c r="B8" s="243">
        <f>MT_ALL!B8/DMLMLR</f>
        <v>2613.5618739800602</v>
      </c>
      <c r="C8" s="243">
        <f>MT_ALL!C8/DMLMLR</f>
        <v>2773.9942316040001</v>
      </c>
      <c r="D8" s="243">
        <f>MT_ALL!D8/DMLMLR</f>
        <v>2740.9241979905401</v>
      </c>
      <c r="E8" s="243">
        <f>MT_ALL!E8/DMLMLR</f>
        <v>2872.50158758712</v>
      </c>
      <c r="F8" s="243">
        <f>MT_ALL!F8/DMLMLR</f>
        <v>3041.2935413666601</v>
      </c>
      <c r="G8" s="243">
        <f>MT_ALL!G8/DMLMLR</f>
        <v>3071.1009859844298</v>
      </c>
      <c r="H8" s="243">
        <f>MT_ALL!H8/DMLMLR</f>
        <v>3188.1618037859498</v>
      </c>
      <c r="I8" s="243">
        <f>MT_ALL!I8/DMLMLR</f>
        <v>3319.1865805948501</v>
      </c>
      <c r="J8" s="243">
        <f>MT_ALL!J8/DMLMLR</f>
        <v>3353.4777884718201</v>
      </c>
    </row>
    <row r="10" spans="1:11" x14ac:dyDescent="0.3">
      <c r="J10" s="169" t="s">
        <v>95</v>
      </c>
    </row>
    <row r="11" spans="1:11" x14ac:dyDescent="0.3">
      <c r="A11" s="8"/>
      <c r="B11" s="208">
        <f>MT_ALL!B11</f>
        <v>44926</v>
      </c>
      <c r="C11" s="208">
        <f>MT_ALL!C11</f>
        <v>44957</v>
      </c>
      <c r="D11" s="208">
        <f>MT_ALL!D11</f>
        <v>44985</v>
      </c>
      <c r="E11" s="208">
        <f>MT_ALL!E11</f>
        <v>45016</v>
      </c>
      <c r="F11" s="208">
        <f>MT_ALL!F11</f>
        <v>45046</v>
      </c>
      <c r="G11" s="208">
        <f>MT_ALL!G11</f>
        <v>45077</v>
      </c>
      <c r="H11" s="208">
        <f>MT_ALL!H11</f>
        <v>45107</v>
      </c>
      <c r="I11" s="208">
        <f>MT_ALL!I11</f>
        <v>45138</v>
      </c>
      <c r="J11" s="208">
        <f>MT_ALL!J11</f>
        <v>45169</v>
      </c>
    </row>
    <row r="12" spans="1:11" x14ac:dyDescent="0.3">
      <c r="A12" s="112" t="str">
        <f>MT_ALL!A12</f>
        <v>Загальна сума державного та гарантованого державою боргу</v>
      </c>
      <c r="B12" s="181">
        <f t="shared" ref="B12:J12" si="1">SUM(B13:B14)</f>
        <v>111.44670722021999</v>
      </c>
      <c r="C12" s="181">
        <f t="shared" si="1"/>
        <v>116.66961472114001</v>
      </c>
      <c r="D12" s="181">
        <f t="shared" si="1"/>
        <v>116.04727709229999</v>
      </c>
      <c r="E12" s="181">
        <f t="shared" si="1"/>
        <v>119.95450469317001</v>
      </c>
      <c r="F12" s="181">
        <f t="shared" si="1"/>
        <v>124.33694708298</v>
      </c>
      <c r="G12" s="181">
        <f t="shared" si="1"/>
        <v>125.61307019521</v>
      </c>
      <c r="H12" s="181">
        <f t="shared" si="1"/>
        <v>128.91830690261</v>
      </c>
      <c r="I12" s="181">
        <f t="shared" si="1"/>
        <v>132.91716677219</v>
      </c>
      <c r="J12" s="181">
        <f t="shared" si="1"/>
        <v>133.92790119986</v>
      </c>
    </row>
    <row r="13" spans="1:11" x14ac:dyDescent="0.3">
      <c r="A13" s="51" t="str">
        <f>MT_ALL!A13</f>
        <v>Внутрішній борг</v>
      </c>
      <c r="B13" s="243">
        <f>MT_ALL!B13/DMLMLR</f>
        <v>39.976596962199999</v>
      </c>
      <c r="C13" s="243">
        <f>MT_ALL!C13/DMLMLR</f>
        <v>40.812342864830001</v>
      </c>
      <c r="D13" s="243">
        <f>MT_ALL!D13/DMLMLR</f>
        <v>41.094333911840003</v>
      </c>
      <c r="E13" s="243">
        <f>MT_ALL!E13/DMLMLR</f>
        <v>41.403463975539999</v>
      </c>
      <c r="F13" s="243">
        <f>MT_ALL!F13/DMLMLR</f>
        <v>41.170144378800003</v>
      </c>
      <c r="G13" s="243">
        <f>MT_ALL!G13/DMLMLR</f>
        <v>41.631157133610003</v>
      </c>
      <c r="H13" s="243">
        <f>MT_ALL!H13/DMLMLR</f>
        <v>41.735264516900003</v>
      </c>
      <c r="I13" s="243">
        <f>MT_ALL!I13/DMLMLR</f>
        <v>42.151138523999997</v>
      </c>
      <c r="J13" s="243">
        <f>MT_ALL!J13/DMLMLR</f>
        <v>42.224150209359998</v>
      </c>
    </row>
    <row r="14" spans="1:11" x14ac:dyDescent="0.3">
      <c r="A14" s="51" t="str">
        <f>MT_ALL!A14</f>
        <v>Зовнішній борг</v>
      </c>
      <c r="B14" s="243">
        <f>MT_ALL!B14/DMLMLR</f>
        <v>71.47011025802</v>
      </c>
      <c r="C14" s="243">
        <f>MT_ALL!C14/DMLMLR</f>
        <v>75.857271856310007</v>
      </c>
      <c r="D14" s="243">
        <f>MT_ALL!D14/DMLMLR</f>
        <v>74.952943180459997</v>
      </c>
      <c r="E14" s="243">
        <f>MT_ALL!E14/DMLMLR</f>
        <v>78.551040717630002</v>
      </c>
      <c r="F14" s="243">
        <f>MT_ALL!F14/DMLMLR</f>
        <v>83.16680270418</v>
      </c>
      <c r="G14" s="243">
        <f>MT_ALL!G14/DMLMLR</f>
        <v>83.981913061599997</v>
      </c>
      <c r="H14" s="243">
        <f>MT_ALL!H14/DMLMLR</f>
        <v>87.183042385709996</v>
      </c>
      <c r="I14" s="243">
        <f>MT_ALL!I14/DMLMLR</f>
        <v>90.766028248189997</v>
      </c>
      <c r="J14" s="243">
        <f>MT_ALL!J14/DMLMLR</f>
        <v>91.703750990499998</v>
      </c>
    </row>
    <row r="16" spans="1:11" x14ac:dyDescent="0.3">
      <c r="J16" s="169" t="s">
        <v>41</v>
      </c>
    </row>
    <row r="17" spans="1:10" x14ac:dyDescent="0.3">
      <c r="A17" s="8"/>
      <c r="B17" s="208">
        <f>MT_ALL!B17</f>
        <v>44926</v>
      </c>
      <c r="C17" s="208">
        <f>MT_ALL!C17</f>
        <v>44957</v>
      </c>
      <c r="D17" s="208">
        <f>MT_ALL!D17</f>
        <v>44985</v>
      </c>
      <c r="E17" s="208">
        <f>MT_ALL!E17</f>
        <v>45016</v>
      </c>
      <c r="F17" s="208">
        <f>MT_ALL!F17</f>
        <v>45046</v>
      </c>
      <c r="G17" s="208">
        <f>MT_ALL!G17</f>
        <v>45077</v>
      </c>
      <c r="H17" s="208">
        <f>MT_ALL!H17</f>
        <v>45107</v>
      </c>
      <c r="I17" s="208">
        <f>MT_ALL!I17</f>
        <v>45138</v>
      </c>
      <c r="J17" s="208">
        <f>MT_ALL!J17</f>
        <v>45169</v>
      </c>
    </row>
    <row r="18" spans="1:10" x14ac:dyDescent="0.3">
      <c r="A18" s="112" t="str">
        <f>MT_ALL!A18</f>
        <v>Загальна сума державного та гарантованого державою боргу</v>
      </c>
      <c r="B18" s="181">
        <f t="shared" ref="B18:J18" si="2">SUM(B19:B20)</f>
        <v>1</v>
      </c>
      <c r="C18" s="181">
        <f t="shared" si="2"/>
        <v>1</v>
      </c>
      <c r="D18" s="181">
        <f t="shared" si="2"/>
        <v>1</v>
      </c>
      <c r="E18" s="181">
        <f t="shared" si="2"/>
        <v>1</v>
      </c>
      <c r="F18" s="181">
        <f t="shared" si="2"/>
        <v>1</v>
      </c>
      <c r="G18" s="181">
        <f t="shared" si="2"/>
        <v>1</v>
      </c>
      <c r="H18" s="181">
        <f t="shared" si="2"/>
        <v>1</v>
      </c>
      <c r="I18" s="181">
        <f t="shared" si="2"/>
        <v>1</v>
      </c>
      <c r="J18" s="181">
        <f t="shared" si="2"/>
        <v>1</v>
      </c>
    </row>
    <row r="19" spans="1:10" x14ac:dyDescent="0.3">
      <c r="A19" s="51" t="str">
        <f>MT_ALL!A19</f>
        <v>Внутрішній борг</v>
      </c>
      <c r="B19" s="193">
        <f>MT_ALL!B19</f>
        <v>0.35870600000000002</v>
      </c>
      <c r="C19" s="193">
        <f>MT_ALL!C19</f>
        <v>0.34981099999999998</v>
      </c>
      <c r="D19" s="193">
        <f>MT_ALL!D19</f>
        <v>0.35411700000000002</v>
      </c>
      <c r="E19" s="193">
        <f>MT_ALL!E19</f>
        <v>0.34516000000000002</v>
      </c>
      <c r="F19" s="193">
        <f>MT_ALL!F19</f>
        <v>0.33111800000000002</v>
      </c>
      <c r="G19" s="193">
        <f>MT_ALL!G19</f>
        <v>0.331424</v>
      </c>
      <c r="H19" s="193">
        <f>MT_ALL!H19</f>
        <v>0.32373400000000002</v>
      </c>
      <c r="I19" s="193">
        <f>MT_ALL!I19</f>
        <v>0.31712299999999999</v>
      </c>
      <c r="J19" s="193">
        <f>MT_ALL!J19</f>
        <v>0.31527500000000003</v>
      </c>
    </row>
    <row r="20" spans="1:10" x14ac:dyDescent="0.3">
      <c r="A20" s="51" t="str">
        <f>MT_ALL!A20</f>
        <v>Зовнішній борг</v>
      </c>
      <c r="B20" s="193">
        <f>MT_ALL!B20</f>
        <v>0.64129400000000003</v>
      </c>
      <c r="C20" s="193">
        <f>MT_ALL!C20</f>
        <v>0.65018900000000002</v>
      </c>
      <c r="D20" s="193">
        <f>MT_ALL!D20</f>
        <v>0.64588299999999998</v>
      </c>
      <c r="E20" s="193">
        <f>MT_ALL!E20</f>
        <v>0.65483999999999998</v>
      </c>
      <c r="F20" s="193">
        <f>MT_ALL!F20</f>
        <v>0.66888199999999998</v>
      </c>
      <c r="G20" s="193">
        <f>MT_ALL!G20</f>
        <v>0.66857599999999995</v>
      </c>
      <c r="H20" s="193">
        <f>MT_ALL!H20</f>
        <v>0.67626600000000003</v>
      </c>
      <c r="I20" s="193">
        <f>MT_ALL!I20</f>
        <v>0.68287699999999996</v>
      </c>
      <c r="J20" s="193">
        <f>MT_ALL!J20</f>
        <v>0.68472500000000003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92" bestFit="1" customWidth="1"/>
    <col min="2" max="2" width="14.7265625" style="192" customWidth="1"/>
    <col min="3" max="9" width="14.453125" style="192" bestFit="1" customWidth="1"/>
    <col min="10" max="10" width="13" style="192" customWidth="1"/>
    <col min="11" max="16384" width="9.1796875" style="192"/>
  </cols>
  <sheetData>
    <row r="2" spans="1:17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182"/>
      <c r="L2" s="182"/>
      <c r="M2" s="182"/>
      <c r="N2" s="182"/>
      <c r="O2" s="182"/>
      <c r="P2" s="182"/>
      <c r="Q2" s="182"/>
    </row>
    <row r="3" spans="1:17" x14ac:dyDescent="0.3">
      <c r="A3" s="244"/>
    </row>
    <row r="4" spans="1:17" s="68" customFormat="1" x14ac:dyDescent="0.3">
      <c r="A4" s="190" t="str">
        <f>$A$2 &amp; " (" &amp;J4 &amp; ")"</f>
        <v>Державний та гарантований державою борг України за поточний рік (млрд. грн)</v>
      </c>
      <c r="J4" s="68" t="str">
        <f>VALUAH</f>
        <v>млрд. грн</v>
      </c>
    </row>
    <row r="5" spans="1:17" s="174" customFormat="1" x14ac:dyDescent="0.3">
      <c r="A5" s="221"/>
      <c r="B5" s="223">
        <v>44926</v>
      </c>
      <c r="C5" s="223">
        <v>44957</v>
      </c>
      <c r="D5" s="223">
        <v>44985</v>
      </c>
      <c r="E5" s="223">
        <v>45016</v>
      </c>
      <c r="F5" s="223">
        <v>45046</v>
      </c>
      <c r="G5" s="223">
        <v>45077</v>
      </c>
      <c r="H5" s="223">
        <v>45107</v>
      </c>
      <c r="I5" s="223">
        <v>45138</v>
      </c>
      <c r="J5" s="130">
        <v>45169</v>
      </c>
    </row>
    <row r="6" spans="1:17" s="16" customFormat="1" x14ac:dyDescent="0.25">
      <c r="A6" s="105" t="s">
        <v>146</v>
      </c>
      <c r="B6" s="203">
        <f t="shared" ref="B6:J6" si="0">SUM(B7:B8)</f>
        <v>4075.4500576400696</v>
      </c>
      <c r="C6" s="203">
        <f t="shared" si="0"/>
        <v>4266.4444728775698</v>
      </c>
      <c r="D6" s="203">
        <f t="shared" si="0"/>
        <v>4243.6864570672305</v>
      </c>
      <c r="E6" s="203">
        <f t="shared" si="0"/>
        <v>4386.5683003105805</v>
      </c>
      <c r="F6" s="203">
        <f t="shared" si="0"/>
        <v>4546.8280830843396</v>
      </c>
      <c r="G6" s="203">
        <f t="shared" si="0"/>
        <v>4593.4941187280201</v>
      </c>
      <c r="H6" s="203">
        <f t="shared" si="0"/>
        <v>4714.36199778635</v>
      </c>
      <c r="I6" s="203">
        <f t="shared" si="0"/>
        <v>4860.5947048103399</v>
      </c>
      <c r="J6" s="203">
        <f t="shared" si="0"/>
        <v>4897.5558478063194</v>
      </c>
    </row>
    <row r="7" spans="1:17" s="189" customFormat="1" x14ac:dyDescent="0.25">
      <c r="A7" s="103" t="s">
        <v>62</v>
      </c>
      <c r="B7" s="225">
        <v>3715.1336317660898</v>
      </c>
      <c r="C7" s="225">
        <v>3891.2493464376098</v>
      </c>
      <c r="D7" s="225">
        <v>3881.8475557880101</v>
      </c>
      <c r="E7" s="225">
        <v>4045.1595006161101</v>
      </c>
      <c r="F7" s="225">
        <v>4208.3465256813297</v>
      </c>
      <c r="G7" s="225">
        <v>4257.0990983127604</v>
      </c>
      <c r="H7" s="225">
        <v>4376.4828361153204</v>
      </c>
      <c r="I7" s="225">
        <v>4521.0893125098601</v>
      </c>
      <c r="J7" s="83">
        <v>4555.6883448342796</v>
      </c>
    </row>
    <row r="8" spans="1:17" s="189" customFormat="1" x14ac:dyDescent="0.25">
      <c r="A8" s="103" t="s">
        <v>14</v>
      </c>
      <c r="B8" s="225">
        <v>360.31642587397999</v>
      </c>
      <c r="C8" s="225">
        <v>375.19512643996001</v>
      </c>
      <c r="D8" s="225">
        <v>361.83890127922001</v>
      </c>
      <c r="E8" s="225">
        <v>341.40879969447002</v>
      </c>
      <c r="F8" s="225">
        <v>338.48155740301002</v>
      </c>
      <c r="G8" s="225">
        <v>336.39502041525998</v>
      </c>
      <c r="H8" s="225">
        <v>337.87916167102998</v>
      </c>
      <c r="I8" s="225">
        <v>339.50539230048003</v>
      </c>
      <c r="J8" s="83">
        <v>341.86750297203997</v>
      </c>
    </row>
    <row r="9" spans="1:17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</row>
    <row r="10" spans="1:17" x14ac:dyDescent="0.3">
      <c r="A10" s="190" t="str">
        <f>$A$2 &amp; " (" &amp;J10 &amp; ")"</f>
        <v>Державний та гарантований державою борг України за поточний рік (млрд. дол. США)</v>
      </c>
      <c r="B10" s="182"/>
      <c r="C10" s="182"/>
      <c r="D10" s="182"/>
      <c r="E10" s="182"/>
      <c r="F10" s="182"/>
      <c r="G10" s="182"/>
      <c r="H10" s="182"/>
      <c r="I10" s="182"/>
      <c r="J10" s="68" t="str">
        <f>VALUSD</f>
        <v>млрд. дол. США</v>
      </c>
      <c r="K10" s="182"/>
      <c r="L10" s="182"/>
      <c r="M10" s="182"/>
      <c r="N10" s="182"/>
      <c r="O10" s="182"/>
    </row>
    <row r="11" spans="1:17" s="22" customFormat="1" x14ac:dyDescent="0.3">
      <c r="A11" s="92"/>
      <c r="B11" s="223">
        <v>44926</v>
      </c>
      <c r="C11" s="223">
        <v>44957</v>
      </c>
      <c r="D11" s="223">
        <v>44985</v>
      </c>
      <c r="E11" s="223">
        <v>45016</v>
      </c>
      <c r="F11" s="223">
        <v>45046</v>
      </c>
      <c r="G11" s="223">
        <v>45077</v>
      </c>
      <c r="H11" s="223">
        <v>45107</v>
      </c>
      <c r="I11" s="223">
        <v>45138</v>
      </c>
      <c r="J11" s="130">
        <v>45169</v>
      </c>
      <c r="K11" s="174"/>
      <c r="L11" s="174"/>
      <c r="M11" s="174"/>
      <c r="N11" s="174"/>
      <c r="O11" s="174"/>
      <c r="P11" s="174"/>
      <c r="Q11" s="174"/>
    </row>
    <row r="12" spans="1:17" s="113" customFormat="1" x14ac:dyDescent="0.3">
      <c r="A12" s="105" t="s">
        <v>146</v>
      </c>
      <c r="B12" s="203">
        <f t="shared" ref="B12:J12" si="1">SUM(B13:B14)</f>
        <v>111.44670722022001</v>
      </c>
      <c r="C12" s="203">
        <f t="shared" si="1"/>
        <v>116.66961472114001</v>
      </c>
      <c r="D12" s="203">
        <f t="shared" si="1"/>
        <v>116.04727709229999</v>
      </c>
      <c r="E12" s="203">
        <f t="shared" si="1"/>
        <v>119.95450469317001</v>
      </c>
      <c r="F12" s="203">
        <f t="shared" si="1"/>
        <v>124.33694708298</v>
      </c>
      <c r="G12" s="203">
        <f t="shared" si="1"/>
        <v>125.61307019520999</v>
      </c>
      <c r="H12" s="203">
        <f t="shared" si="1"/>
        <v>128.91830690261</v>
      </c>
      <c r="I12" s="203">
        <f t="shared" si="1"/>
        <v>132.91716677219</v>
      </c>
      <c r="J12" s="203">
        <f t="shared" si="1"/>
        <v>133.92790119986</v>
      </c>
      <c r="K12" s="106"/>
      <c r="L12" s="106"/>
      <c r="M12" s="106"/>
      <c r="N12" s="106"/>
      <c r="O12" s="106"/>
    </row>
    <row r="13" spans="1:17" s="61" customFormat="1" x14ac:dyDescent="0.3">
      <c r="A13" s="230" t="s">
        <v>62</v>
      </c>
      <c r="B13" s="225">
        <v>101.59354286955001</v>
      </c>
      <c r="C13" s="225">
        <v>106.4095794329</v>
      </c>
      <c r="D13" s="225">
        <v>106.15247933469</v>
      </c>
      <c r="E13" s="126">
        <v>110.61838573606001</v>
      </c>
      <c r="F13" s="126">
        <v>115.08087609847</v>
      </c>
      <c r="G13" s="126">
        <v>116.41405736957999</v>
      </c>
      <c r="H13" s="126">
        <v>119.6787089505</v>
      </c>
      <c r="I13" s="126">
        <v>123.63309813678001</v>
      </c>
      <c r="J13" s="196">
        <v>124.57923860486</v>
      </c>
      <c r="K13" s="56"/>
      <c r="L13" s="56"/>
      <c r="M13" s="56"/>
      <c r="N13" s="56"/>
      <c r="O13" s="56"/>
    </row>
    <row r="14" spans="1:17" s="61" customFormat="1" x14ac:dyDescent="0.3">
      <c r="A14" s="230" t="s">
        <v>14</v>
      </c>
      <c r="B14" s="225">
        <v>9.8531643506699993</v>
      </c>
      <c r="C14" s="225">
        <v>10.260035288239999</v>
      </c>
      <c r="D14" s="225">
        <v>9.8947977576100001</v>
      </c>
      <c r="E14" s="126">
        <v>9.3361189571099992</v>
      </c>
      <c r="F14" s="126">
        <v>9.25607098451</v>
      </c>
      <c r="G14" s="126">
        <v>9.1990128256299997</v>
      </c>
      <c r="H14" s="126">
        <v>9.2395979521099996</v>
      </c>
      <c r="I14" s="126">
        <v>9.2840686354099997</v>
      </c>
      <c r="J14" s="196">
        <v>9.3486625950000004</v>
      </c>
      <c r="K14" s="56"/>
      <c r="L14" s="56"/>
      <c r="M14" s="56"/>
      <c r="N14" s="56"/>
      <c r="O14" s="56"/>
    </row>
    <row r="15" spans="1:17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</row>
    <row r="16" spans="1:17" s="68" customFormat="1" x14ac:dyDescent="0.3">
      <c r="A16" s="141"/>
      <c r="B16" s="131"/>
      <c r="C16" s="131"/>
      <c r="D16" s="131"/>
      <c r="E16" s="131"/>
      <c r="F16" s="131"/>
      <c r="G16" s="131"/>
      <c r="H16" s="131"/>
      <c r="I16" s="131"/>
      <c r="J16" s="169" t="s">
        <v>41</v>
      </c>
    </row>
    <row r="17" spans="1:17" s="22" customFormat="1" x14ac:dyDescent="0.3">
      <c r="A17" s="64"/>
      <c r="B17" s="223">
        <v>44926</v>
      </c>
      <c r="C17" s="223">
        <v>44957</v>
      </c>
      <c r="D17" s="223">
        <v>44985</v>
      </c>
      <c r="E17" s="223">
        <v>45016</v>
      </c>
      <c r="F17" s="223">
        <v>45046</v>
      </c>
      <c r="G17" s="223">
        <v>45077</v>
      </c>
      <c r="H17" s="223">
        <v>45107</v>
      </c>
      <c r="I17" s="223">
        <v>45138</v>
      </c>
      <c r="J17" s="223">
        <v>45169</v>
      </c>
      <c r="K17" s="174"/>
      <c r="L17" s="174"/>
      <c r="M17" s="174"/>
      <c r="N17" s="174"/>
      <c r="O17" s="174"/>
      <c r="P17" s="174"/>
      <c r="Q17" s="174"/>
    </row>
    <row r="18" spans="1:17" s="113" customFormat="1" x14ac:dyDescent="0.3">
      <c r="A18" s="105" t="s">
        <v>146</v>
      </c>
      <c r="B18" s="203">
        <f t="shared" ref="B18:J18" si="2">SUM(B19:B20)</f>
        <v>1</v>
      </c>
      <c r="C18" s="203">
        <f t="shared" si="2"/>
        <v>1</v>
      </c>
      <c r="D18" s="203">
        <f t="shared" si="2"/>
        <v>1</v>
      </c>
      <c r="E18" s="203">
        <f t="shared" si="2"/>
        <v>1</v>
      </c>
      <c r="F18" s="203">
        <f t="shared" si="2"/>
        <v>1</v>
      </c>
      <c r="G18" s="203">
        <f t="shared" si="2"/>
        <v>1</v>
      </c>
      <c r="H18" s="203">
        <f t="shared" si="2"/>
        <v>1</v>
      </c>
      <c r="I18" s="203">
        <f t="shared" si="2"/>
        <v>1</v>
      </c>
      <c r="J18" s="203">
        <f t="shared" si="2"/>
        <v>1</v>
      </c>
      <c r="K18" s="106"/>
      <c r="L18" s="106"/>
      <c r="M18" s="106"/>
      <c r="N18" s="106"/>
      <c r="O18" s="106"/>
    </row>
    <row r="19" spans="1:17" s="61" customFormat="1" x14ac:dyDescent="0.3">
      <c r="A19" s="230" t="s">
        <v>62</v>
      </c>
      <c r="B19" s="80">
        <v>0.91158899999999998</v>
      </c>
      <c r="C19" s="80">
        <v>0.91205899999999995</v>
      </c>
      <c r="D19" s="80">
        <v>0.91473499999999996</v>
      </c>
      <c r="E19" s="80">
        <v>0.92217000000000005</v>
      </c>
      <c r="F19" s="80">
        <v>0.92555699999999996</v>
      </c>
      <c r="G19" s="80">
        <v>0.92676700000000001</v>
      </c>
      <c r="H19" s="80">
        <v>0.92832999999999999</v>
      </c>
      <c r="I19" s="80">
        <v>0.93015099999999995</v>
      </c>
      <c r="J19" s="150">
        <v>0.93019600000000002</v>
      </c>
      <c r="K19" s="56"/>
      <c r="L19" s="56"/>
      <c r="M19" s="56"/>
      <c r="N19" s="56"/>
      <c r="O19" s="56"/>
    </row>
    <row r="20" spans="1:17" s="61" customFormat="1" x14ac:dyDescent="0.3">
      <c r="A20" s="230" t="s">
        <v>14</v>
      </c>
      <c r="B20" s="80">
        <v>8.8411000000000003E-2</v>
      </c>
      <c r="C20" s="80">
        <v>8.7941000000000005E-2</v>
      </c>
      <c r="D20" s="80">
        <v>8.5264999999999994E-2</v>
      </c>
      <c r="E20" s="80">
        <v>7.7829999999999996E-2</v>
      </c>
      <c r="F20" s="80">
        <v>7.4442999999999995E-2</v>
      </c>
      <c r="G20" s="80">
        <v>7.3233000000000006E-2</v>
      </c>
      <c r="H20" s="80">
        <v>7.1669999999999998E-2</v>
      </c>
      <c r="I20" s="80">
        <v>6.9848999999999994E-2</v>
      </c>
      <c r="J20" s="150">
        <v>6.9804000000000005E-2</v>
      </c>
      <c r="K20" s="56"/>
      <c r="L20" s="56"/>
      <c r="M20" s="56"/>
      <c r="N20" s="56"/>
      <c r="O20" s="56"/>
    </row>
    <row r="21" spans="1:17" x14ac:dyDescent="0.3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</row>
    <row r="22" spans="1:17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7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</row>
    <row r="24" spans="1:17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</row>
    <row r="25" spans="1:17" s="141" customFormat="1" x14ac:dyDescent="0.3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7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</row>
    <row r="27" spans="1:17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</row>
    <row r="28" spans="1:17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</row>
    <row r="29" spans="1:17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</row>
    <row r="30" spans="1:17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</row>
    <row r="31" spans="1:17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</row>
    <row r="32" spans="1:17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</row>
    <row r="33" spans="2:15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</row>
    <row r="34" spans="2:15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</row>
    <row r="35" spans="2:15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</row>
    <row r="36" spans="2:15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</row>
    <row r="37" spans="2:15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</row>
    <row r="38" spans="2:15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</row>
    <row r="39" spans="2:15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</row>
    <row r="40" spans="2:15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</row>
    <row r="41" spans="2:15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</row>
    <row r="42" spans="2:15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</row>
    <row r="43" spans="2:15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</row>
    <row r="44" spans="2:15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</row>
    <row r="45" spans="2:15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</row>
    <row r="46" spans="2:15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</row>
    <row r="47" spans="2:15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</row>
    <row r="48" spans="2:15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</row>
    <row r="49" spans="2:15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</row>
    <row r="50" spans="2:15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</row>
    <row r="51" spans="2:15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</row>
    <row r="52" spans="2:15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</row>
    <row r="53" spans="2:15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</row>
    <row r="54" spans="2:15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</row>
    <row r="55" spans="2:15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</row>
    <row r="56" spans="2:15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</row>
    <row r="57" spans="2:15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</row>
    <row r="58" spans="2:15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</row>
    <row r="59" spans="2:15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</row>
    <row r="60" spans="2:15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</row>
    <row r="61" spans="2:15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</row>
    <row r="62" spans="2:15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</row>
    <row r="63" spans="2:15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</row>
    <row r="64" spans="2:15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</row>
    <row r="65" spans="2:15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</row>
    <row r="66" spans="2:15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</row>
    <row r="67" spans="2:15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</row>
    <row r="68" spans="2:15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</row>
    <row r="69" spans="2:15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</row>
    <row r="70" spans="2:15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</row>
    <row r="71" spans="2:15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</row>
    <row r="72" spans="2:15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</row>
    <row r="73" spans="2:15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</row>
    <row r="74" spans="2:15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</row>
    <row r="75" spans="2:15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</row>
    <row r="76" spans="2:15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</row>
    <row r="77" spans="2:15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</row>
    <row r="78" spans="2:15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</row>
    <row r="79" spans="2:15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</row>
    <row r="80" spans="2:15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</row>
    <row r="81" spans="2:15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</row>
    <row r="82" spans="2:15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</row>
    <row r="83" spans="2:15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</row>
    <row r="84" spans="2:15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</row>
    <row r="85" spans="2:15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</row>
    <row r="86" spans="2:15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</row>
    <row r="87" spans="2:15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</row>
    <row r="88" spans="2:15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</row>
    <row r="89" spans="2:15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</row>
    <row r="90" spans="2:15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</row>
    <row r="91" spans="2:15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</row>
    <row r="92" spans="2:15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</row>
    <row r="93" spans="2:15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</row>
    <row r="94" spans="2:15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</row>
    <row r="95" spans="2:15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</row>
    <row r="96" spans="2:15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</row>
    <row r="97" spans="2:15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</row>
    <row r="98" spans="2:15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</row>
    <row r="99" spans="2:15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</row>
    <row r="100" spans="2:15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</row>
    <row r="101" spans="2:15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</row>
    <row r="102" spans="2:15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</row>
    <row r="103" spans="2:15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</row>
    <row r="104" spans="2:15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</row>
    <row r="105" spans="2:15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</row>
    <row r="106" spans="2:15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</row>
    <row r="107" spans="2:15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</row>
    <row r="108" spans="2:15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</row>
    <row r="109" spans="2:15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</row>
    <row r="110" spans="2:15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</row>
    <row r="111" spans="2:15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</row>
    <row r="112" spans="2:15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</row>
    <row r="113" spans="2:15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</row>
    <row r="114" spans="2:15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</row>
    <row r="115" spans="2:15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</row>
    <row r="116" spans="2:15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</row>
    <row r="117" spans="2:15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</row>
    <row r="118" spans="2:15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</row>
    <row r="119" spans="2:15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2:15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</row>
    <row r="121" spans="2:15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</row>
    <row r="122" spans="2:15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</row>
    <row r="123" spans="2:15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</row>
    <row r="124" spans="2:15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</row>
    <row r="125" spans="2:15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</row>
    <row r="126" spans="2:15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</row>
    <row r="127" spans="2:15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</row>
    <row r="128" spans="2:15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</row>
    <row r="129" spans="2:15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</row>
    <row r="130" spans="2:15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</row>
    <row r="131" spans="2:15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</row>
    <row r="132" spans="2:15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</row>
    <row r="133" spans="2:15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</row>
    <row r="134" spans="2:15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</row>
    <row r="135" spans="2:15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</row>
    <row r="136" spans="2:15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</row>
    <row r="137" spans="2:15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</row>
    <row r="138" spans="2:15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</row>
    <row r="139" spans="2:15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</row>
    <row r="140" spans="2:15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</row>
    <row r="141" spans="2:15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</row>
    <row r="142" spans="2:15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</row>
    <row r="143" spans="2:15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</row>
    <row r="144" spans="2:15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</row>
    <row r="145" spans="2:15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</row>
    <row r="146" spans="2:15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</row>
    <row r="147" spans="2:15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</row>
    <row r="148" spans="2:15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</row>
    <row r="149" spans="2:15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</row>
    <row r="150" spans="2:15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</row>
    <row r="151" spans="2:15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</row>
    <row r="152" spans="2:15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</row>
    <row r="153" spans="2:15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</row>
    <row r="154" spans="2:15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</row>
    <row r="155" spans="2:15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</row>
    <row r="156" spans="2:15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</row>
    <row r="157" spans="2:15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</row>
    <row r="158" spans="2:15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</row>
    <row r="159" spans="2:15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</row>
    <row r="160" spans="2:15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</row>
    <row r="161" spans="2:15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</row>
    <row r="162" spans="2:15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</row>
    <row r="163" spans="2:15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</row>
    <row r="164" spans="2:15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</row>
    <row r="165" spans="2:15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</row>
    <row r="166" spans="2:15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</row>
    <row r="167" spans="2:15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</row>
    <row r="168" spans="2:15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</row>
    <row r="169" spans="2:15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</row>
    <row r="170" spans="2:15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</row>
    <row r="171" spans="2:15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</row>
    <row r="172" spans="2:15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</row>
    <row r="173" spans="2:15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</row>
    <row r="174" spans="2:15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</row>
    <row r="175" spans="2:15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</row>
    <row r="176" spans="2:15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</row>
    <row r="177" spans="2:15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</row>
    <row r="178" spans="2:15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</row>
    <row r="179" spans="2:15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</row>
    <row r="180" spans="2:15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</row>
    <row r="181" spans="2:15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</row>
    <row r="182" spans="2:15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</row>
    <row r="183" spans="2:15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</row>
    <row r="184" spans="2:15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</row>
    <row r="185" spans="2:15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</row>
    <row r="186" spans="2:15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</row>
    <row r="187" spans="2:15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</row>
    <row r="188" spans="2:15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</row>
    <row r="189" spans="2:15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</row>
    <row r="190" spans="2:15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</row>
    <row r="191" spans="2:15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</row>
    <row r="192" spans="2:15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</row>
    <row r="193" spans="2:15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</row>
    <row r="194" spans="2:15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</row>
    <row r="195" spans="2:15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</row>
    <row r="196" spans="2:15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</row>
    <row r="197" spans="2:15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</row>
    <row r="198" spans="2:15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</row>
    <row r="199" spans="2:15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</row>
    <row r="200" spans="2:15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</row>
    <row r="201" spans="2:15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</row>
    <row r="202" spans="2:15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</row>
    <row r="203" spans="2:15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</row>
    <row r="204" spans="2:15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</row>
    <row r="205" spans="2:15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</row>
    <row r="206" spans="2:15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</row>
    <row r="207" spans="2:15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</row>
    <row r="208" spans="2:15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</row>
    <row r="209" spans="2:15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</row>
    <row r="210" spans="2:15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</row>
    <row r="211" spans="2:15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</row>
    <row r="212" spans="2:15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</row>
    <row r="213" spans="2:15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</row>
    <row r="214" spans="2:15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</row>
    <row r="215" spans="2:15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</row>
    <row r="216" spans="2:15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</row>
    <row r="217" spans="2:15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</row>
    <row r="218" spans="2:15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</row>
    <row r="219" spans="2:15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</row>
    <row r="220" spans="2:15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</row>
    <row r="221" spans="2:15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</row>
    <row r="222" spans="2:15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</row>
    <row r="223" spans="2:15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</row>
    <row r="224" spans="2:15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</row>
    <row r="225" spans="2:15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</row>
    <row r="226" spans="2:15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</row>
    <row r="227" spans="2:15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</row>
    <row r="228" spans="2:15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</row>
    <row r="229" spans="2:15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</row>
    <row r="230" spans="2:15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</row>
    <row r="231" spans="2:15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</row>
    <row r="232" spans="2:15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</row>
    <row r="233" spans="2:15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</row>
    <row r="234" spans="2:15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</row>
    <row r="235" spans="2:15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</row>
    <row r="236" spans="2:15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</row>
    <row r="237" spans="2:15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</row>
    <row r="238" spans="2:15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</row>
    <row r="239" spans="2:15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</row>
    <row r="240" spans="2:15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</row>
    <row r="241" spans="2:15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</row>
    <row r="242" spans="2:15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</row>
    <row r="243" spans="2:15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</row>
    <row r="244" spans="2:15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</row>
    <row r="245" spans="2:15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</row>
    <row r="246" spans="2:15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</row>
    <row r="247" spans="2:15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92" bestFit="1" customWidth="1"/>
    <col min="2" max="2" width="20" style="192" customWidth="1"/>
    <col min="3" max="3" width="20.81640625" style="192" customWidth="1"/>
    <col min="4" max="4" width="11.453125" style="192" bestFit="1" customWidth="1"/>
    <col min="5" max="16384" width="9.1796875" style="192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31.08.2023 
(за видами відсоткових ставок)</v>
      </c>
      <c r="B2" s="3"/>
      <c r="C2" s="3"/>
      <c r="D2" s="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x14ac:dyDescent="0.3">
      <c r="A3" s="2"/>
      <c r="B3" s="2"/>
      <c r="C3" s="2"/>
      <c r="D3" s="2"/>
    </row>
    <row r="4" spans="1:19" s="68" customFormat="1" x14ac:dyDescent="0.3">
      <c r="D4" s="68" t="str">
        <f>VALVAL</f>
        <v>млрд. одиниць</v>
      </c>
    </row>
    <row r="5" spans="1:19" s="174" customFormat="1" x14ac:dyDescent="0.25">
      <c r="A5" s="139"/>
      <c r="B5" s="29" t="s">
        <v>160</v>
      </c>
      <c r="C5" s="29" t="s">
        <v>163</v>
      </c>
      <c r="D5" s="29" t="s">
        <v>182</v>
      </c>
    </row>
    <row r="6" spans="1:19" s="117" customFormat="1" ht="15.5" x14ac:dyDescent="0.25">
      <c r="A6" s="240" t="s">
        <v>146</v>
      </c>
      <c r="B6" s="89">
        <f>SUM(B$7+ B$8)</f>
        <v>133.92790119986</v>
      </c>
      <c r="C6" s="89">
        <f>SUM(C$7+ C$8)</f>
        <v>4897.5558478063203</v>
      </c>
      <c r="D6" s="50">
        <f>SUM(D$7+ D$8)</f>
        <v>1</v>
      </c>
    </row>
    <row r="7" spans="1:19" s="189" customFormat="1" ht="14" x14ac:dyDescent="0.25">
      <c r="A7" s="110" t="s">
        <v>45</v>
      </c>
      <c r="B7" s="236">
        <v>46.432549646200002</v>
      </c>
      <c r="C7" s="236">
        <v>1697.9733349871201</v>
      </c>
      <c r="D7" s="199">
        <v>0.34669800000000001</v>
      </c>
    </row>
    <row r="8" spans="1:19" s="189" customFormat="1" ht="14" x14ac:dyDescent="0.25">
      <c r="A8" s="110" t="s">
        <v>103</v>
      </c>
      <c r="B8" s="236">
        <v>87.495351553660001</v>
      </c>
      <c r="C8" s="236">
        <v>3199.5825128192</v>
      </c>
      <c r="D8" s="199">
        <v>0.65330200000000005</v>
      </c>
    </row>
    <row r="9" spans="1:19" x14ac:dyDescent="0.3">
      <c r="B9" s="76"/>
      <c r="C9" s="76"/>
      <c r="D9" s="76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9" x14ac:dyDescent="0.3">
      <c r="B10" s="76"/>
      <c r="C10" s="76"/>
      <c r="D10" s="76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x14ac:dyDescent="0.3">
      <c r="B11" s="76"/>
      <c r="C11" s="76"/>
      <c r="D11" s="76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x14ac:dyDescent="0.3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9" x14ac:dyDescent="0.3"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9" x14ac:dyDescent="0.3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x14ac:dyDescent="0.3"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2:17" x14ac:dyDescent="0.3"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2:17" x14ac:dyDescent="0.3"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2:17" x14ac:dyDescent="0.3"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2:17" x14ac:dyDescent="0.3"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2:17" x14ac:dyDescent="0.3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2:17" x14ac:dyDescent="0.3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2:17" x14ac:dyDescent="0.3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2:17" x14ac:dyDescent="0.3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2:17" x14ac:dyDescent="0.3"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2:17" x14ac:dyDescent="0.3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2:17" x14ac:dyDescent="0.3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2:17" x14ac:dyDescent="0.3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2:17" x14ac:dyDescent="0.3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2:17" x14ac:dyDescent="0.3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2:17" x14ac:dyDescent="0.3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2:17" x14ac:dyDescent="0.3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92" bestFit="1" customWidth="1"/>
    <col min="2" max="2" width="18" style="192" customWidth="1"/>
    <col min="3" max="3" width="19.81640625" style="192" customWidth="1"/>
    <col min="4" max="4" width="11.453125" style="192" bestFit="1" customWidth="1"/>
    <col min="5" max="16384" width="9.1796875" style="192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31.08.2023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8.5" x14ac:dyDescent="0.45">
      <c r="A3" s="1" t="s">
        <v>86</v>
      </c>
      <c r="B3" s="1"/>
      <c r="C3" s="1"/>
      <c r="D3" s="1"/>
    </row>
    <row r="4" spans="1:19" x14ac:dyDescent="0.3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9" s="68" customFormat="1" x14ac:dyDescent="0.3">
      <c r="D5" s="68" t="str">
        <f>VALVAL</f>
        <v>млрд. одиниць</v>
      </c>
    </row>
    <row r="6" spans="1:19" s="174" customFormat="1" x14ac:dyDescent="0.25">
      <c r="A6" s="90"/>
      <c r="B6" s="29" t="s">
        <v>160</v>
      </c>
      <c r="C6" s="29" t="s">
        <v>163</v>
      </c>
      <c r="D6" s="29" t="s">
        <v>182</v>
      </c>
    </row>
    <row r="7" spans="1:19" s="117" customFormat="1" ht="15.5" x14ac:dyDescent="0.25">
      <c r="A7" s="240" t="s">
        <v>146</v>
      </c>
      <c r="B7" s="59">
        <f>SUM(B$8+ B$9)</f>
        <v>133.92790119986</v>
      </c>
      <c r="C7" s="59">
        <f>SUM(C$8+ C$9)</f>
        <v>4897.5558478063203</v>
      </c>
      <c r="D7" s="227">
        <f>SUM(D$8+ D$9)</f>
        <v>1</v>
      </c>
    </row>
    <row r="8" spans="1:19" s="189" customFormat="1" ht="14" x14ac:dyDescent="0.25">
      <c r="A8" s="31" t="str">
        <f>SRATE_M!A7</f>
        <v>Борг, по якому сплата відсотків здійснюється за плаваючими процентними ставками</v>
      </c>
      <c r="B8" s="236">
        <f>SRATE_M!B7</f>
        <v>46.432549646200002</v>
      </c>
      <c r="C8" s="236">
        <f>SRATE_M!C7</f>
        <v>1697.9733349871201</v>
      </c>
      <c r="D8" s="199">
        <f>SRATE_M!D7</f>
        <v>0.34669800000000001</v>
      </c>
    </row>
    <row r="9" spans="1:19" s="189" customFormat="1" ht="14" x14ac:dyDescent="0.25">
      <c r="A9" s="31" t="str">
        <f>SRATE_M!A8</f>
        <v>Борг, по якому сплата відсотків здійснюється за фіксованими процентними ставками</v>
      </c>
      <c r="B9" s="236">
        <f>SRATE_M!B8</f>
        <v>87.495351553660001</v>
      </c>
      <c r="C9" s="236">
        <f>SRATE_M!C8</f>
        <v>3199.5825128192</v>
      </c>
      <c r="D9" s="199">
        <f>SRATE_M!D8</f>
        <v>0.65330200000000005</v>
      </c>
    </row>
    <row r="10" spans="1:19" x14ac:dyDescent="0.3"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9" x14ac:dyDescent="0.3">
      <c r="A11" s="25" t="s">
        <v>156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9" x14ac:dyDescent="0.3">
      <c r="B12" s="182"/>
      <c r="C12" s="182"/>
      <c r="D12" s="68" t="str">
        <f>VALVAL</f>
        <v>млрд. одиниць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9" s="22" customFormat="1" x14ac:dyDescent="0.3">
      <c r="A13" s="139"/>
      <c r="B13" s="29" t="s">
        <v>160</v>
      </c>
      <c r="C13" s="29" t="s">
        <v>163</v>
      </c>
      <c r="D13" s="29" t="s">
        <v>182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</row>
    <row r="14" spans="1:19" s="229" customFormat="1" ht="14.5" x14ac:dyDescent="0.35">
      <c r="A14" s="47" t="s">
        <v>146</v>
      </c>
      <c r="B14" s="95">
        <f>B$15+B$18</f>
        <v>133.92790119986</v>
      </c>
      <c r="C14" s="95">
        <f>C$15+C$18</f>
        <v>4897.5558478063194</v>
      </c>
      <c r="D14" s="32">
        <f>D$15+D$18</f>
        <v>1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</row>
    <row r="15" spans="1:19" s="133" customFormat="1" ht="14.5" x14ac:dyDescent="0.35">
      <c r="A15" s="34" t="s">
        <v>62</v>
      </c>
      <c r="B15" s="111">
        <f>SUM(B$16:B$17)</f>
        <v>124.57923860486</v>
      </c>
      <c r="C15" s="111">
        <f>SUM(C$16:C$17)</f>
        <v>4555.6883448342796</v>
      </c>
      <c r="D15" s="242">
        <f>SUM(D$16:D$17)</f>
        <v>0.93019600000000002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9" s="61" customFormat="1" outlineLevel="1" x14ac:dyDescent="0.3">
      <c r="A16" s="202" t="s">
        <v>45</v>
      </c>
      <c r="B16" s="126">
        <v>39.686062190340003</v>
      </c>
      <c r="C16" s="126">
        <v>1451.26373380927</v>
      </c>
      <c r="D16" s="80">
        <v>0.29632399999999998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s="61" customFormat="1" outlineLevel="1" x14ac:dyDescent="0.3">
      <c r="A17" s="202" t="s">
        <v>103</v>
      </c>
      <c r="B17" s="126">
        <v>84.893176414519999</v>
      </c>
      <c r="C17" s="126">
        <v>3104.4246110250101</v>
      </c>
      <c r="D17" s="80">
        <v>0.63387199999999999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s="133" customFormat="1" ht="14.5" x14ac:dyDescent="0.35">
      <c r="A18" s="34" t="s">
        <v>14</v>
      </c>
      <c r="B18" s="111">
        <f>SUM(B$19:B$20)</f>
        <v>9.3486625950000004</v>
      </c>
      <c r="C18" s="111">
        <f>SUM(C$19:C$20)</f>
        <v>341.86750297204003</v>
      </c>
      <c r="D18" s="242">
        <f>SUM(D$19:D$20)</f>
        <v>6.9804000000000005E-2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 s="61" customFormat="1" outlineLevel="1" x14ac:dyDescent="0.3">
      <c r="A19" s="202" t="s">
        <v>45</v>
      </c>
      <c r="B19" s="126">
        <v>6.7464874558599996</v>
      </c>
      <c r="C19" s="126">
        <v>246.70960117785</v>
      </c>
      <c r="D19" s="80">
        <v>5.0374000000000002E-2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s="61" customFormat="1" outlineLevel="1" x14ac:dyDescent="0.3">
      <c r="A20" s="202" t="s">
        <v>103</v>
      </c>
      <c r="B20" s="126">
        <v>2.6021751391399999</v>
      </c>
      <c r="C20" s="126">
        <v>95.157901794189996</v>
      </c>
      <c r="D20" s="80">
        <v>1.9429999999999999E-2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x14ac:dyDescent="0.3">
      <c r="B21" s="76"/>
      <c r="C21" s="76"/>
      <c r="D21" s="30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x14ac:dyDescent="0.3">
      <c r="B22" s="76"/>
      <c r="C22" s="76"/>
      <c r="D22" s="30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x14ac:dyDescent="0.3">
      <c r="B23" s="76"/>
      <c r="C23" s="76"/>
      <c r="D23" s="30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x14ac:dyDescent="0.3">
      <c r="B24" s="76"/>
      <c r="C24" s="76"/>
      <c r="D24" s="30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x14ac:dyDescent="0.3">
      <c r="B25" s="76"/>
      <c r="C25" s="76"/>
      <c r="D25" s="30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x14ac:dyDescent="0.3">
      <c r="B26" s="76"/>
      <c r="C26" s="76"/>
      <c r="D26" s="3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x14ac:dyDescent="0.3">
      <c r="B27" s="76"/>
      <c r="C27" s="76"/>
      <c r="D27" s="30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x14ac:dyDescent="0.3">
      <c r="B28" s="76"/>
      <c r="C28" s="76"/>
      <c r="D28" s="30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x14ac:dyDescent="0.3">
      <c r="B29" s="76"/>
      <c r="C29" s="76"/>
      <c r="D29" s="3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x14ac:dyDescent="0.3">
      <c r="B30" s="76"/>
      <c r="C30" s="76"/>
      <c r="D30" s="30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x14ac:dyDescent="0.3">
      <c r="B31" s="76"/>
      <c r="C31" s="76"/>
      <c r="D31" s="30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x14ac:dyDescent="0.3">
      <c r="B32" s="76"/>
      <c r="C32" s="76"/>
      <c r="D32" s="30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17" x14ac:dyDescent="0.3">
      <c r="B33" s="76"/>
      <c r="C33" s="76"/>
      <c r="D33" s="30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2:17" x14ac:dyDescent="0.3">
      <c r="B34" s="76"/>
      <c r="C34" s="76"/>
      <c r="D34" s="30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2:17" x14ac:dyDescent="0.3">
      <c r="B35" s="76"/>
      <c r="C35" s="76"/>
      <c r="D35" s="30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2:17" x14ac:dyDescent="0.3">
      <c r="B36" s="76"/>
      <c r="C36" s="76"/>
      <c r="D36" s="3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2:17" x14ac:dyDescent="0.3">
      <c r="B37" s="76"/>
      <c r="C37" s="76"/>
      <c r="D37" s="30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2:17" x14ac:dyDescent="0.3">
      <c r="B38" s="76"/>
      <c r="C38" s="76"/>
      <c r="D38" s="30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2:17" x14ac:dyDescent="0.3">
      <c r="B39" s="76"/>
      <c r="C39" s="76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2:17" x14ac:dyDescent="0.3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2:17" x14ac:dyDescent="0.3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2:17" x14ac:dyDescent="0.3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2:17" x14ac:dyDescent="0.3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2:17" x14ac:dyDescent="0.3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2:17" x14ac:dyDescent="0.3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2:17" x14ac:dyDescent="0.3"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2:17" x14ac:dyDescent="0.3"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2:17" x14ac:dyDescent="0.3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17" x14ac:dyDescent="0.3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2:17" x14ac:dyDescent="0.3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2:17" x14ac:dyDescent="0.3"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2:17" x14ac:dyDescent="0.3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2:17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2:17" x14ac:dyDescent="0.3"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2:17" x14ac:dyDescent="0.3"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2:17" x14ac:dyDescent="0.3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2:17" x14ac:dyDescent="0.3"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2:17" x14ac:dyDescent="0.3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2:17" x14ac:dyDescent="0.3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2:17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2:17" x14ac:dyDescent="0.3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17" x14ac:dyDescent="0.3"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2:17" x14ac:dyDescent="0.3"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x14ac:dyDescent="0.3"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2:17" x14ac:dyDescent="0.3"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2:17" x14ac:dyDescent="0.3"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2:17" x14ac:dyDescent="0.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2:17" x14ac:dyDescent="0.3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2:17" x14ac:dyDescent="0.3"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2:17" x14ac:dyDescent="0.3"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2:17" x14ac:dyDescent="0.3"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17" x14ac:dyDescent="0.3"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17" x14ac:dyDescent="0.3"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2:17" x14ac:dyDescent="0.3"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2:17" x14ac:dyDescent="0.3"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2:17" x14ac:dyDescent="0.3"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2:17" x14ac:dyDescent="0.3"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2:17" x14ac:dyDescent="0.3"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2:17" x14ac:dyDescent="0.3"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2:17" x14ac:dyDescent="0.3"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2:17" x14ac:dyDescent="0.3"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2:17" x14ac:dyDescent="0.3"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2:17" x14ac:dyDescent="0.3"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2:17" x14ac:dyDescent="0.3"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2:17" x14ac:dyDescent="0.3"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2:17" x14ac:dyDescent="0.3"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2:17" x14ac:dyDescent="0.3"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2:17" x14ac:dyDescent="0.3"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2:17" x14ac:dyDescent="0.3"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2:17" x14ac:dyDescent="0.3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17" x14ac:dyDescent="0.3"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2:17" x14ac:dyDescent="0.3"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2:17" x14ac:dyDescent="0.3"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2:17" x14ac:dyDescent="0.3"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2:17" x14ac:dyDescent="0.3"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2:17" x14ac:dyDescent="0.3"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2:17" x14ac:dyDescent="0.3"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2:17" x14ac:dyDescent="0.3"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2:17" x14ac:dyDescent="0.3"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2:17" x14ac:dyDescent="0.3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2:17" x14ac:dyDescent="0.3"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2:17" x14ac:dyDescent="0.3"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2:17" x14ac:dyDescent="0.3"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2:17" x14ac:dyDescent="0.3"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2:17" x14ac:dyDescent="0.3"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2:17" x14ac:dyDescent="0.3"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2:17" x14ac:dyDescent="0.3"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2:17" x14ac:dyDescent="0.3"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2:17" x14ac:dyDescent="0.3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2:17" x14ac:dyDescent="0.3"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2:17" x14ac:dyDescent="0.3"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2:17" x14ac:dyDescent="0.3"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2:17" x14ac:dyDescent="0.3"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2:17" x14ac:dyDescent="0.3"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2:17" x14ac:dyDescent="0.3"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2:17" x14ac:dyDescent="0.3"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2:17" x14ac:dyDescent="0.3"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2:17" x14ac:dyDescent="0.3"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2:17" x14ac:dyDescent="0.3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17" x14ac:dyDescent="0.3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2:17" x14ac:dyDescent="0.3"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2:17" x14ac:dyDescent="0.3"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2:17" x14ac:dyDescent="0.3"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2:17" x14ac:dyDescent="0.3"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2:17" x14ac:dyDescent="0.3"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2:17" x14ac:dyDescent="0.3"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2:17" x14ac:dyDescent="0.3"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2:17" x14ac:dyDescent="0.3"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2:17" x14ac:dyDescent="0.3"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2:17" x14ac:dyDescent="0.3"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2:17" x14ac:dyDescent="0.3"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2:17" x14ac:dyDescent="0.3"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2:17" x14ac:dyDescent="0.3"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2:17" x14ac:dyDescent="0.3"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2:17" x14ac:dyDescent="0.3"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2:17" x14ac:dyDescent="0.3"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2:17" x14ac:dyDescent="0.3"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2:17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2:17" x14ac:dyDescent="0.3"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2:17" x14ac:dyDescent="0.3"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2:17" x14ac:dyDescent="0.3"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2:17" x14ac:dyDescent="0.3"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2:17" x14ac:dyDescent="0.3"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2:17" x14ac:dyDescent="0.3"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2:17" x14ac:dyDescent="0.3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2:17" x14ac:dyDescent="0.3"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2:17" x14ac:dyDescent="0.3"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2:17" x14ac:dyDescent="0.3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17" x14ac:dyDescent="0.3"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2:17" x14ac:dyDescent="0.3"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2:17" x14ac:dyDescent="0.3"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2:17" x14ac:dyDescent="0.3"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2:17" x14ac:dyDescent="0.3"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2:17" x14ac:dyDescent="0.3"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2:17" x14ac:dyDescent="0.3"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2:17" x14ac:dyDescent="0.3"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2:17" x14ac:dyDescent="0.3"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2:17" x14ac:dyDescent="0.3"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2:17" x14ac:dyDescent="0.3"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2:17" x14ac:dyDescent="0.3"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2:17" x14ac:dyDescent="0.3"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2:17" x14ac:dyDescent="0.3"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2:17" x14ac:dyDescent="0.3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2:17" x14ac:dyDescent="0.3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2:17" x14ac:dyDescent="0.3"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2:17" x14ac:dyDescent="0.3"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2:17" x14ac:dyDescent="0.3"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2:17" x14ac:dyDescent="0.3"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2:17" x14ac:dyDescent="0.3"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2:17" x14ac:dyDescent="0.3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17" x14ac:dyDescent="0.3"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2:17" x14ac:dyDescent="0.3"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2:17" x14ac:dyDescent="0.3"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2:17" x14ac:dyDescent="0.3"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2:17" x14ac:dyDescent="0.3"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2:17" x14ac:dyDescent="0.3"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2:17" x14ac:dyDescent="0.3"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2:17" x14ac:dyDescent="0.3"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2:17" x14ac:dyDescent="0.3"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2:17" x14ac:dyDescent="0.3"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2:17" x14ac:dyDescent="0.3"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2:17" x14ac:dyDescent="0.3"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2:17" x14ac:dyDescent="0.3"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2:17" x14ac:dyDescent="0.3"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2:17" x14ac:dyDescent="0.3"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2:17" x14ac:dyDescent="0.3"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2:17" x14ac:dyDescent="0.3"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2:17" x14ac:dyDescent="0.3"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2:17" x14ac:dyDescent="0.3"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2:17" x14ac:dyDescent="0.3"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2:17" x14ac:dyDescent="0.3"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2:17" x14ac:dyDescent="0.3"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2:17" x14ac:dyDescent="0.3"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2:17" x14ac:dyDescent="0.3"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2:17" x14ac:dyDescent="0.3"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2:17" x14ac:dyDescent="0.3"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2:17" x14ac:dyDescent="0.3"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2:17" x14ac:dyDescent="0.3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2:17" x14ac:dyDescent="0.3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17" x14ac:dyDescent="0.3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2:17" x14ac:dyDescent="0.3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2:17" x14ac:dyDescent="0.3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2:17" x14ac:dyDescent="0.3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2:17" x14ac:dyDescent="0.3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2:17" x14ac:dyDescent="0.3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2:17" x14ac:dyDescent="0.3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2:17" x14ac:dyDescent="0.3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2:17" x14ac:dyDescent="0.3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2:17" x14ac:dyDescent="0.3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2:17" x14ac:dyDescent="0.3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2:17" x14ac:dyDescent="0.3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2:17" x14ac:dyDescent="0.3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2:17" x14ac:dyDescent="0.3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2:17" x14ac:dyDescent="0.3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2:17" x14ac:dyDescent="0.3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2:17" x14ac:dyDescent="0.3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2:17" x14ac:dyDescent="0.3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2:17" x14ac:dyDescent="0.3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2:17" x14ac:dyDescent="0.3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2:17" x14ac:dyDescent="0.3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2:17" x14ac:dyDescent="0.3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2:17" x14ac:dyDescent="0.3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2:17" x14ac:dyDescent="0.3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2:17" x14ac:dyDescent="0.3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2:17" x14ac:dyDescent="0.3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2:17" x14ac:dyDescent="0.3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2:17" x14ac:dyDescent="0.3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2:17" x14ac:dyDescent="0.3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2:17" x14ac:dyDescent="0.3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2:17" x14ac:dyDescent="0.3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2:17" x14ac:dyDescent="0.3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2:17" x14ac:dyDescent="0.3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2:17" x14ac:dyDescent="0.3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2:17" x14ac:dyDescent="0.3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2:17" x14ac:dyDescent="0.3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2:17" x14ac:dyDescent="0.3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2:17" x14ac:dyDescent="0.3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2:17" x14ac:dyDescent="0.3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2:17" x14ac:dyDescent="0.3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2:17" x14ac:dyDescent="0.3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2:17" x14ac:dyDescent="0.3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2:17" x14ac:dyDescent="0.3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2:17" x14ac:dyDescent="0.3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2:17" x14ac:dyDescent="0.3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2:17" x14ac:dyDescent="0.3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2:17" x14ac:dyDescent="0.3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2:17" x14ac:dyDescent="0.3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  <row r="248" spans="2:17" x14ac:dyDescent="0.3"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2023-09-21T14:23:29Z</cp:lastPrinted>
  <dcterms:created xsi:type="dcterms:W3CDTF">2023-09-21T13:49:54Z</dcterms:created>
  <dcterms:modified xsi:type="dcterms:W3CDTF">2023-09-25T08:55:30Z</dcterms:modified>
</cp:coreProperties>
</file>